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420" windowWidth="17520" windowHeight="9255" activeTab="1"/>
  </bookViews>
  <sheets>
    <sheet name="B.01_TH" sheetId="1" r:id="rId1"/>
    <sheet name="B.02.PhanCap" sheetId="2" r:id="rId2"/>
    <sheet name="Biểu số 03" sheetId="3" state="hidden" r:id="rId3"/>
    <sheet name="B.03.NTM" sheetId="4" r:id="rId4"/>
    <sheet name="B.04.GNBV" sheetId="5" r:id="rId5"/>
    <sheet name="B.05.ThuĐât" sheetId="6" r:id="rId6"/>
    <sheet name="B.06.CCCM" sheetId="7" r:id="rId7"/>
    <sheet name="Sheet3" sheetId="8" r:id="rId8"/>
  </sheets>
  <externalReferences>
    <externalReference r:id="rId11"/>
    <externalReference r:id="rId12"/>
    <externalReference r:id="rId13"/>
  </externalReferences>
  <definedNames>
    <definedName name="_________B1" hidden="1">{"'Sheet1'!$L$16"}</definedName>
    <definedName name="_________NSO2" hidden="1">{"'Sheet1'!$L$16"}</definedName>
    <definedName name="_________Pl2" hidden="1">{"'Sheet1'!$L$16"}</definedName>
    <definedName name="________NSO2" hidden="1">{"'Sheet1'!$L$16"}</definedName>
    <definedName name="_______a1" hidden="1">{"'Sheet1'!$L$16"}</definedName>
    <definedName name="_______B1" hidden="1">{"'Sheet1'!$L$16"}</definedName>
    <definedName name="_______ban2" hidden="1">{"'Sheet1'!$L$16"}</definedName>
    <definedName name="_______h1" hidden="1">{"'Sheet1'!$L$16"}</definedName>
    <definedName name="_______hu1" hidden="1">{"'Sheet1'!$L$16"}</definedName>
    <definedName name="_______hu2" hidden="1">{"'Sheet1'!$L$16"}</definedName>
    <definedName name="_______hu5" hidden="1">{"'Sheet1'!$L$16"}</definedName>
    <definedName name="_______hu6" hidden="1">{"'Sheet1'!$L$16"}</definedName>
    <definedName name="_______M36" hidden="1">{"'Sheet1'!$L$16"}</definedName>
    <definedName name="_______NSO2" hidden="1">{"'Sheet1'!$L$16"}</definedName>
    <definedName name="_______PA3" hidden="1">{"'Sheet1'!$L$16"}</definedName>
    <definedName name="_______Pl2" hidden="1">{"'Sheet1'!$L$16"}</definedName>
    <definedName name="_______Q3" hidden="1">{"'Sheet1'!$L$16"}</definedName>
    <definedName name="_______Tru21" hidden="1">{"'Sheet1'!$L$16"}</definedName>
    <definedName name="______a1" hidden="1">{"'Sheet1'!$L$16"}</definedName>
    <definedName name="______B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NSO2" hidden="1">{"'Sheet1'!$L$16"}</definedName>
    <definedName name="______PA3" hidden="1">{"'Sheet1'!$L$16"}</definedName>
    <definedName name="______Pl2" hidden="1">{"'Sheet1'!$L$16"}</definedName>
    <definedName name="______Tru21" hidden="1">{"'Sheet1'!$L$16"}</definedName>
    <definedName name="_____a1" hidden="1">{"'Sheet1'!$L$16"}</definedName>
    <definedName name="_____B1" hidden="1">{"'Sheet1'!$L$16"}</definedName>
    <definedName name="_____ban2" hidden="1">{"'Sheet1'!$L$16"}</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M36" hidden="1">{"'Sheet1'!$L$16"}</definedName>
    <definedName name="_____NSO2" hidden="1">{"'Sheet1'!$L$16"}</definedName>
    <definedName name="_____PA3" hidden="1">{"'Sheet1'!$L$16"}</definedName>
    <definedName name="_____Pl2" hidden="1">{"'Sheet1'!$L$16"}</definedName>
    <definedName name="_____Q3" hidden="1">{"'Sheet1'!$L$16"}</definedName>
    <definedName name="_____Tru21" hidden="1">{"'Sheet1'!$L$16"}</definedName>
    <definedName name="____a1" hidden="1">{"'Sheet1'!$L$16"}</definedName>
    <definedName name="____B1" hidden="1">{"'Sheet1'!$L$16"}</definedName>
    <definedName name="____ban2"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M36" hidden="1">{"'Sheet1'!$L$16"}</definedName>
    <definedName name="____NSO2" hidden="1">{"'Sheet1'!$L$16"}</definedName>
    <definedName name="____PA3" hidden="1">{"'Sheet1'!$L$16"}</definedName>
    <definedName name="____Pl2" hidden="1">{"'Sheet1'!$L$16"}</definedName>
    <definedName name="____Q3" hidden="1">{"'Sheet1'!$L$16"}</definedName>
    <definedName name="____Tru21" hidden="1">{"'Sheet1'!$L$16"}</definedName>
    <definedName name="___a1" hidden="1">{"'Sheet1'!$L$16"}</definedName>
    <definedName name="___B1" hidden="1">{"'Sheet1'!$L$16"}</definedName>
    <definedName name="___ban2" hidden="1">{"'Sheet1'!$L$16"}</definedName>
    <definedName name="___h1" hidden="1">{"'Sheet1'!$L$16"}</definedName>
    <definedName name="___hu1" hidden="1">{"'Sheet1'!$L$16"}</definedName>
    <definedName name="___hu2" hidden="1">{"'Sheet1'!$L$16"}</definedName>
    <definedName name="___hu5" hidden="1">{"'Sheet1'!$L$16"}</definedName>
    <definedName name="___hu6" hidden="1">{"'Sheet1'!$L$16"}</definedName>
    <definedName name="___M36" hidden="1">{"'Sheet1'!$L$16"}</definedName>
    <definedName name="___NSO2" hidden="1">{"'Sheet1'!$L$16"}</definedName>
    <definedName name="___PA3" hidden="1">{"'Sheet1'!$L$16"}</definedName>
    <definedName name="___Pl2" hidden="1">{"'Sheet1'!$L$16"}</definedName>
    <definedName name="___PL3" hidden="1">#N/A</definedName>
    <definedName name="___Q3" hidden="1">{"'Sheet1'!$L$16"}</definedName>
    <definedName name="___Tru21" hidden="1">{"'Sheet1'!$L$16"}</definedName>
    <definedName name="___vl2" hidden="1">{"'Sheet1'!$L$16"}</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hidden="1">{"'Sheet1'!$L$16"}</definedName>
    <definedName name="__ban2" hidden="1">{"'Sheet1'!$L$16"}</definedName>
    <definedName name="__boi1" localSheetId="6">#REF!</definedName>
    <definedName name="__boi1">#REF!</definedName>
    <definedName name="__boi2" localSheetId="6">#REF!</definedName>
    <definedName name="__boi2">#REF!</definedName>
    <definedName name="__boi3" localSheetId="6">#REF!</definedName>
    <definedName name="__boi3">#REF!</definedName>
    <definedName name="__boi4" localSheetId="6">#REF!</definedName>
    <definedName name="__boi4">#REF!</definedName>
    <definedName name="__btm10" localSheetId="6">#REF!</definedName>
    <definedName name="__btm10">#REF!</definedName>
    <definedName name="__btm100" localSheetId="6">#REF!</definedName>
    <definedName name="__btm100">#REF!</definedName>
    <definedName name="__BTM250" localSheetId="6">#REF!</definedName>
    <definedName name="__BTM250">#REF!</definedName>
    <definedName name="__btM300" localSheetId="6">#REF!</definedName>
    <definedName name="__btM300">#REF!</definedName>
    <definedName name="__cao1" localSheetId="6">#REF!</definedName>
    <definedName name="__cao1">#REF!</definedName>
    <definedName name="__cao2" localSheetId="6">#REF!</definedName>
    <definedName name="__cao2">#REF!</definedName>
    <definedName name="__cao3" localSheetId="6">#REF!</definedName>
    <definedName name="__cao3">#REF!</definedName>
    <definedName name="__cao4" localSheetId="6">#REF!</definedName>
    <definedName name="__cao4">#REF!</definedName>
    <definedName name="__cao5" localSheetId="6">#REF!</definedName>
    <definedName name="__cao5">#REF!</definedName>
    <definedName name="__cao6" localSheetId="6">#REF!</definedName>
    <definedName name="__cao6">#REF!</definedName>
    <definedName name="__CON1" localSheetId="6">#REF!</definedName>
    <definedName name="__CON1">#REF!</definedName>
    <definedName name="__CON2" localSheetId="6">#REF!</definedName>
    <definedName name="__CON2">#REF!</definedName>
    <definedName name="__dai1" localSheetId="6">#REF!</definedName>
    <definedName name="__dai1">#REF!</definedName>
    <definedName name="__dai2" localSheetId="6">#REF!</definedName>
    <definedName name="__dai2">#REF!</definedName>
    <definedName name="__dai3" localSheetId="6">#REF!</definedName>
    <definedName name="__dai3">#REF!</definedName>
    <definedName name="__dai4" localSheetId="6">#REF!</definedName>
    <definedName name="__dai4">#REF!</definedName>
    <definedName name="__dai5" localSheetId="6">#REF!</definedName>
    <definedName name="__dai5">#REF!</definedName>
    <definedName name="__dai6" localSheetId="6">#REF!</definedName>
    <definedName name="__dai6">#REF!</definedName>
    <definedName name="__dan1" localSheetId="6">#REF!</definedName>
    <definedName name="__dan1">#REF!</definedName>
    <definedName name="__dan2" localSheetId="6">#REF!</definedName>
    <definedName name="__dan2">#REF!</definedName>
    <definedName name="__dao1" localSheetId="6">#REF!</definedName>
    <definedName name="__dao1">#REF!</definedName>
    <definedName name="__dbu1" localSheetId="6">#REF!</definedName>
    <definedName name="__dbu1">#REF!</definedName>
    <definedName name="__dbu2" localSheetId="6">#REF!</definedName>
    <definedName name="__dbu2">#REF!</definedName>
    <definedName name="__ddn400" localSheetId="6">#REF!</definedName>
    <definedName name="__ddn400">#REF!</definedName>
    <definedName name="__ddn600" localSheetId="6">#REF!</definedName>
    <definedName name="__ddn600">#REF!</definedName>
    <definedName name="__gon4" localSheetId="6">#REF!</definedName>
    <definedName name="__gon4">#REF!</definedName>
    <definedName name="__h1" hidden="1">{"'Sheet1'!$L$16"}</definedName>
    <definedName name="__hom2" localSheetId="6">#REF!</definedName>
    <definedName name="__hom2">#REF!</definedName>
    <definedName name="__hu1" hidden="1">{"'Sheet1'!$L$16"}</definedName>
    <definedName name="__hu2" hidden="1">{"'Sheet1'!$L$16"}</definedName>
    <definedName name="__hu5" hidden="1">{"'Sheet1'!$L$16"}</definedName>
    <definedName name="__hu6" hidden="1">{"'Sheet1'!$L$16"}</definedName>
    <definedName name="__IntlFixup" hidden="1">TRUE</definedName>
    <definedName name="__KM188" localSheetId="6">#REF!</definedName>
    <definedName name="__KM188">#REF!</definedName>
    <definedName name="__km189" localSheetId="6">#REF!</definedName>
    <definedName name="__km189">#REF!</definedName>
    <definedName name="__km190" localSheetId="6">#REF!</definedName>
    <definedName name="__km190">#REF!</definedName>
    <definedName name="__km191" localSheetId="6">#REF!</definedName>
    <definedName name="__km191">#REF!</definedName>
    <definedName name="__km192" localSheetId="6">#REF!</definedName>
    <definedName name="__km192">#REF!</definedName>
    <definedName name="__km193" localSheetId="6">#REF!</definedName>
    <definedName name="__km193">#REF!</definedName>
    <definedName name="__km194" localSheetId="6">#REF!</definedName>
    <definedName name="__km194">#REF!</definedName>
    <definedName name="__km195" localSheetId="6">#REF!</definedName>
    <definedName name="__km195">#REF!</definedName>
    <definedName name="__km196" localSheetId="6">#REF!</definedName>
    <definedName name="__km196">#REF!</definedName>
    <definedName name="__km197" localSheetId="6">#REF!</definedName>
    <definedName name="__km197">#REF!</definedName>
    <definedName name="__km198" localSheetId="6">#REF!</definedName>
    <definedName name="__km198">#REF!</definedName>
    <definedName name="__lap1" localSheetId="6">#REF!</definedName>
    <definedName name="__lap1">#REF!</definedName>
    <definedName name="__lap2" localSheetId="6">#REF!</definedName>
    <definedName name="__lap2">#REF!</definedName>
    <definedName name="__M36" hidden="1">{"'Sheet1'!$L$16"}</definedName>
    <definedName name="__MAC12" localSheetId="6">#REF!</definedName>
    <definedName name="__MAC12">#REF!</definedName>
    <definedName name="__MAC46" localSheetId="6">#REF!</definedName>
    <definedName name="__MAC46">#REF!</definedName>
    <definedName name="__NCL100" localSheetId="6">#REF!</definedName>
    <definedName name="__NCL100">#REF!</definedName>
    <definedName name="__NCL200" localSheetId="6">#REF!</definedName>
    <definedName name="__NCL200">#REF!</definedName>
    <definedName name="__NCL250" localSheetId="6">#REF!</definedName>
    <definedName name="__NCL250">#REF!</definedName>
    <definedName name="__NET2" localSheetId="6">#REF!</definedName>
    <definedName name="__NET2">#REF!</definedName>
    <definedName name="__nin190" localSheetId="6">#REF!</definedName>
    <definedName name="__nin190">#REF!</definedName>
    <definedName name="__NSO2" hidden="1">{"'Sheet1'!$L$16"}</definedName>
    <definedName name="__PA3" hidden="1">{"'Sheet1'!$L$16"}</definedName>
    <definedName name="__phi10" localSheetId="6">#REF!</definedName>
    <definedName name="__phi10">#REF!</definedName>
    <definedName name="__phi12" localSheetId="6">#REF!</definedName>
    <definedName name="__phi12">#REF!</definedName>
    <definedName name="__phi14" localSheetId="6">#REF!</definedName>
    <definedName name="__phi14">#REF!</definedName>
    <definedName name="__phi16" localSheetId="6">#REF!</definedName>
    <definedName name="__phi16">#REF!</definedName>
    <definedName name="__phi18" localSheetId="6">#REF!</definedName>
    <definedName name="__phi18">#REF!</definedName>
    <definedName name="__phi20" localSheetId="6">#REF!</definedName>
    <definedName name="__phi20">#REF!</definedName>
    <definedName name="__phi22" localSheetId="6">#REF!</definedName>
    <definedName name="__phi22">#REF!</definedName>
    <definedName name="__phi25" localSheetId="6">#REF!</definedName>
    <definedName name="__phi25">#REF!</definedName>
    <definedName name="__phi28" localSheetId="6">#REF!</definedName>
    <definedName name="__phi28">#REF!</definedName>
    <definedName name="__phi6" localSheetId="6">#REF!</definedName>
    <definedName name="__phi6">#REF!</definedName>
    <definedName name="__phi8" localSheetId="6">#REF!</definedName>
    <definedName name="__phi8">#REF!</definedName>
    <definedName name="__PL1242" localSheetId="6">#REF!</definedName>
    <definedName name="__PL1242">#REF!</definedName>
    <definedName name="__Pl2" hidden="1">{"'Sheet1'!$L$16"}</definedName>
    <definedName name="__Q3" hidden="1">{"'Sheet1'!$L$16"}</definedName>
    <definedName name="__sat10" localSheetId="6">#REF!</definedName>
    <definedName name="__sat10">#REF!</definedName>
    <definedName name="__sat14" localSheetId="6">#REF!</definedName>
    <definedName name="__sat14">#REF!</definedName>
    <definedName name="__sat16" localSheetId="6">#REF!</definedName>
    <definedName name="__sat16">#REF!</definedName>
    <definedName name="__sat20" localSheetId="6">#REF!</definedName>
    <definedName name="__sat20">#REF!</definedName>
    <definedName name="__sat8" localSheetId="6">#REF!</definedName>
    <definedName name="__sat8">#REF!</definedName>
    <definedName name="__sc1" localSheetId="6">#REF!</definedName>
    <definedName name="__sc1">#REF!</definedName>
    <definedName name="__SC2" localSheetId="6">#REF!</definedName>
    <definedName name="__SC2">#REF!</definedName>
    <definedName name="__sc3" localSheetId="6">#REF!</definedName>
    <definedName name="__sc3">#REF!</definedName>
    <definedName name="__slg1" localSheetId="6">#REF!</definedName>
    <definedName name="__slg1">#REF!</definedName>
    <definedName name="__slg2" localSheetId="6">#REF!</definedName>
    <definedName name="__slg2">#REF!</definedName>
    <definedName name="__slg3" localSheetId="6">#REF!</definedName>
    <definedName name="__slg3">#REF!</definedName>
    <definedName name="__slg4" localSheetId="6">#REF!</definedName>
    <definedName name="__slg4">#REF!</definedName>
    <definedName name="__slg5" localSheetId="6">#REF!</definedName>
    <definedName name="__slg5">#REF!</definedName>
    <definedName name="__slg6" localSheetId="6">#REF!</definedName>
    <definedName name="__slg6">#REF!</definedName>
    <definedName name="__SN3" localSheetId="6">#REF!</definedName>
    <definedName name="__SN3">#REF!</definedName>
    <definedName name="__sua20" localSheetId="6">#REF!</definedName>
    <definedName name="__sua20">#REF!</definedName>
    <definedName name="__sua30" localSheetId="6">#REF!</definedName>
    <definedName name="__sua30">#REF!</definedName>
    <definedName name="__TB1" localSheetId="6">#REF!</definedName>
    <definedName name="__TB1">#REF!</definedName>
    <definedName name="__TH1" localSheetId="6">#REF!</definedName>
    <definedName name="__TH1">#REF!</definedName>
    <definedName name="__TH2" localSheetId="6">#REF!</definedName>
    <definedName name="__TH2">#REF!</definedName>
    <definedName name="__TH3" localSheetId="6">#REF!</definedName>
    <definedName name="__TH3">#REF!</definedName>
    <definedName name="__TL1" localSheetId="6">#REF!</definedName>
    <definedName name="__TL1">#REF!</definedName>
    <definedName name="__TL2" localSheetId="6">#REF!</definedName>
    <definedName name="__TL2">#REF!</definedName>
    <definedName name="__TL3" localSheetId="6">#REF!</definedName>
    <definedName name="__TL3">#REF!</definedName>
    <definedName name="__TLA120" localSheetId="6">#REF!</definedName>
    <definedName name="__TLA120">#REF!</definedName>
    <definedName name="__TLA35" localSheetId="6">#REF!</definedName>
    <definedName name="__TLA35">#REF!</definedName>
    <definedName name="__TLA50" localSheetId="6">#REF!</definedName>
    <definedName name="__TLA50">#REF!</definedName>
    <definedName name="__TLA70" localSheetId="6">#REF!</definedName>
    <definedName name="__TLA70">#REF!</definedName>
    <definedName name="__TLA95" localSheetId="6">#REF!</definedName>
    <definedName name="__TLA95">#REF!</definedName>
    <definedName name="__Tru21" hidden="1">{"'Sheet1'!$L$16"}</definedName>
    <definedName name="__vc1" localSheetId="6">#REF!</definedName>
    <definedName name="__vc1">#REF!</definedName>
    <definedName name="__vc2" localSheetId="6">#REF!</definedName>
    <definedName name="__vc2">#REF!</definedName>
    <definedName name="__vc3" localSheetId="6">#REF!</definedName>
    <definedName name="__vc3">#REF!</definedName>
    <definedName name="__VL100" localSheetId="6">#REF!</definedName>
    <definedName name="__VL100">#REF!</definedName>
    <definedName name="__vl2" hidden="1">{"'Sheet1'!$L$16"}</definedName>
    <definedName name="__VL250" localSheetId="6">#REF!</definedName>
    <definedName name="__VL250">#REF!</definedName>
    <definedName name="_1">#N/A</definedName>
    <definedName name="_1000A01">#N/A</definedName>
    <definedName name="_2">#N/A</definedName>
    <definedName name="_40x4">5100</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4" hidden="1">{"'Sheet1'!$L$16"}</definedName>
    <definedName name="_B1" hidden="1">{"'Sheet1'!$L$16"}</definedName>
    <definedName name="_ban2" hidden="1">{"'Sheet1'!$L$16"}</definedName>
    <definedName name="_boi1" localSheetId="6">#REF!</definedName>
    <definedName name="_boi1">#REF!</definedName>
    <definedName name="_boi2" localSheetId="6">#REF!</definedName>
    <definedName name="_boi2">#REF!</definedName>
    <definedName name="_boi3" localSheetId="6">#REF!</definedName>
    <definedName name="_boi3">#REF!</definedName>
    <definedName name="_boi4" localSheetId="6">#REF!</definedName>
    <definedName name="_boi4">#REF!</definedName>
    <definedName name="_BTM250" localSheetId="6">#REF!</definedName>
    <definedName name="_BTM250">#REF!</definedName>
    <definedName name="_btM300" localSheetId="6">#REF!</definedName>
    <definedName name="_btM300">#REF!</definedName>
    <definedName name="_cao1" localSheetId="6">#REF!</definedName>
    <definedName name="_cao1">#REF!</definedName>
    <definedName name="_cao2" localSheetId="6">#REF!</definedName>
    <definedName name="_cao2">#REF!</definedName>
    <definedName name="_cao3" localSheetId="6">#REF!</definedName>
    <definedName name="_cao3">#REF!</definedName>
    <definedName name="_cao4" localSheetId="6">#REF!</definedName>
    <definedName name="_cao4">#REF!</definedName>
    <definedName name="_cao5" localSheetId="6">#REF!</definedName>
    <definedName name="_cao5">#REF!</definedName>
    <definedName name="_cao6" localSheetId="6">#REF!</definedName>
    <definedName name="_cao6">#REF!</definedName>
    <definedName name="_CON1" localSheetId="6">#REF!</definedName>
    <definedName name="_CON1">#REF!</definedName>
    <definedName name="_CON2" localSheetId="6">#REF!</definedName>
    <definedName name="_CON2">#REF!</definedName>
    <definedName name="_dai1" localSheetId="6">#REF!</definedName>
    <definedName name="_dai1">#REF!</definedName>
    <definedName name="_dai2" localSheetId="6">#REF!</definedName>
    <definedName name="_dai2">#REF!</definedName>
    <definedName name="_dai3" localSheetId="6">#REF!</definedName>
    <definedName name="_dai3">#REF!</definedName>
    <definedName name="_dai4" localSheetId="6">#REF!</definedName>
    <definedName name="_dai4">#REF!</definedName>
    <definedName name="_dai5" localSheetId="6">#REF!</definedName>
    <definedName name="_dai5">#REF!</definedName>
    <definedName name="_dai6" localSheetId="6">#REF!</definedName>
    <definedName name="_dai6">#REF!</definedName>
    <definedName name="_dan1" localSheetId="6">#REF!</definedName>
    <definedName name="_dan1">#REF!</definedName>
    <definedName name="_dan2" localSheetId="6">#REF!</definedName>
    <definedName name="_dan2">#REF!</definedName>
    <definedName name="_dao1" localSheetId="6">#REF!</definedName>
    <definedName name="_dao1">#REF!</definedName>
    <definedName name="_dbu1" localSheetId="6">#REF!</definedName>
    <definedName name="_dbu1">#REF!</definedName>
    <definedName name="_dbu2" localSheetId="6">#REF!</definedName>
    <definedName name="_dbu2">#REF!</definedName>
    <definedName name="_ddn400" localSheetId="6">#REF!</definedName>
    <definedName name="_ddn400">#REF!</definedName>
    <definedName name="_ddn600" localSheetId="6">#REF!</definedName>
    <definedName name="_ddn600">#REF!</definedName>
    <definedName name="_Fill" localSheetId="6" hidden="1">#REF!</definedName>
    <definedName name="_Fill" hidden="1">#REF!</definedName>
    <definedName name="_Goi8" hidden="1">{"'Sheet1'!$L$16"}</definedName>
    <definedName name="_gon4" localSheetId="6">#REF!</definedName>
    <definedName name="_gon4">#REF!</definedName>
    <definedName name="_h1" hidden="1">{"'Sheet1'!$L$16"}</definedName>
    <definedName name="_hu1" hidden="1">{"'Sheet1'!$L$16"}</definedName>
    <definedName name="_hu2" hidden="1">{"'Sheet1'!$L$16"}</definedName>
    <definedName name="_hu5" hidden="1">{"'Sheet1'!$L$16"}</definedName>
    <definedName name="_hu6" hidden="1">{"'Sheet1'!$L$16"}</definedName>
    <definedName name="_Key1" localSheetId="6" hidden="1">#REF!</definedName>
    <definedName name="_Key1" hidden="1">#REF!</definedName>
    <definedName name="_Key2" localSheetId="6" hidden="1">#REF!</definedName>
    <definedName name="_Key2" hidden="1">#REF!</definedName>
    <definedName name="_km190" localSheetId="6">#REF!</definedName>
    <definedName name="_km190">#REF!</definedName>
    <definedName name="_km191" localSheetId="6">#REF!</definedName>
    <definedName name="_km191">#REF!</definedName>
    <definedName name="_km192" localSheetId="6">#REF!</definedName>
    <definedName name="_km192">#REF!</definedName>
    <definedName name="_L123" hidden="1">{"'Sheet1'!$L$16"}</definedName>
    <definedName name="_L1234" hidden="1">{"'Sheet1'!$L$16"}</definedName>
    <definedName name="_Lan1" hidden="1">{"'Sheet1'!$L$16"}</definedName>
    <definedName name="_LAN3" hidden="1">{"'Sheet1'!$L$16"}</definedName>
    <definedName name="_lap1" localSheetId="6">#REF!</definedName>
    <definedName name="_lap1">#REF!</definedName>
    <definedName name="_lap2" localSheetId="6">#REF!</definedName>
    <definedName name="_lap2">#REF!</definedName>
    <definedName name="_M36" hidden="1">{"'Sheet1'!$L$16"}</definedName>
    <definedName name="_MAC12" localSheetId="6">#REF!</definedName>
    <definedName name="_MAC12">#REF!</definedName>
    <definedName name="_MAC46" localSheetId="6">#REF!</definedName>
    <definedName name="_MAC46">#REF!</definedName>
    <definedName name="_NET2" localSheetId="6">#REF!</definedName>
    <definedName name="_NET2">#REF!</definedName>
    <definedName name="_NSO2" hidden="1">{"'Sheet1'!$L$16"}</definedName>
    <definedName name="_Order1" hidden="1">255</definedName>
    <definedName name="_Order2" hidden="1">255</definedName>
    <definedName name="_PA3" hidden="1">{"'Sheet1'!$L$16"}</definedName>
    <definedName name="_Parse_Out" localSheetId="6" hidden="1">'[1]Quantity'!#REF!</definedName>
    <definedName name="_Parse_Out" hidden="1">'[1]Quantity'!#REF!</definedName>
    <definedName name="_phi10" localSheetId="6">#REF!</definedName>
    <definedName name="_phi10">#REF!</definedName>
    <definedName name="_phi12" localSheetId="6">#REF!</definedName>
    <definedName name="_phi12">#REF!</definedName>
    <definedName name="_phi14" localSheetId="6">#REF!</definedName>
    <definedName name="_phi14">#REF!</definedName>
    <definedName name="_phi16" localSheetId="6">#REF!</definedName>
    <definedName name="_phi16">#REF!</definedName>
    <definedName name="_phi18" localSheetId="6">#REF!</definedName>
    <definedName name="_phi18">#REF!</definedName>
    <definedName name="_phi20" localSheetId="6">#REF!</definedName>
    <definedName name="_phi20">#REF!</definedName>
    <definedName name="_phi22" localSheetId="6">#REF!</definedName>
    <definedName name="_phi22">#REF!</definedName>
    <definedName name="_phi25" localSheetId="6">#REF!</definedName>
    <definedName name="_phi25">#REF!</definedName>
    <definedName name="_phi28" localSheetId="6">#REF!</definedName>
    <definedName name="_phi28">#REF!</definedName>
    <definedName name="_phi6" localSheetId="6">#REF!</definedName>
    <definedName name="_phi6">#REF!</definedName>
    <definedName name="_phi8" localSheetId="6">#REF!</definedName>
    <definedName name="_phi8">#REF!</definedName>
    <definedName name="_PL1242" localSheetId="6">#REF!</definedName>
    <definedName name="_PL1242">#REF!</definedName>
    <definedName name="_Pl2" hidden="1">{"'Sheet1'!$L$16"}</definedName>
    <definedName name="_PL3" localSheetId="6" hidden="1">#REF!</definedName>
    <definedName name="_PL3" hidden="1">#REF!</definedName>
    <definedName name="_Q3" hidden="1">{"'Sheet1'!$L$16"}</definedName>
    <definedName name="_QLO7" hidden="1">#N/A</definedName>
    <definedName name="_sat10" localSheetId="6">#REF!</definedName>
    <definedName name="_sat10">#REF!</definedName>
    <definedName name="_sat14" localSheetId="6">#REF!</definedName>
    <definedName name="_sat14">#REF!</definedName>
    <definedName name="_sat16" localSheetId="6">#REF!</definedName>
    <definedName name="_sat16">#REF!</definedName>
    <definedName name="_sat20" localSheetId="6">#REF!</definedName>
    <definedName name="_sat20">#REF!</definedName>
    <definedName name="_sat8" localSheetId="6">#REF!</definedName>
    <definedName name="_sat8">#REF!</definedName>
    <definedName name="_sc1" localSheetId="6">#REF!</definedName>
    <definedName name="_sc1">#REF!</definedName>
    <definedName name="_SC2" localSheetId="6">#REF!</definedName>
    <definedName name="_SC2">#REF!</definedName>
    <definedName name="_sc3" localSheetId="6">#REF!</definedName>
    <definedName name="_sc3">#REF!</definedName>
    <definedName name="_slg1" localSheetId="6">#REF!</definedName>
    <definedName name="_slg1">#REF!</definedName>
    <definedName name="_slg2" localSheetId="6">#REF!</definedName>
    <definedName name="_slg2">#REF!</definedName>
    <definedName name="_slg3" localSheetId="6">#REF!</definedName>
    <definedName name="_slg3">#REF!</definedName>
    <definedName name="_slg4" localSheetId="6">#REF!</definedName>
    <definedName name="_slg4">#REF!</definedName>
    <definedName name="_slg5" localSheetId="6">#REF!</definedName>
    <definedName name="_slg5">#REF!</definedName>
    <definedName name="_slg6" localSheetId="6">#REF!</definedName>
    <definedName name="_slg6">#REF!</definedName>
    <definedName name="_Sort" localSheetId="6" hidden="1">#REF!</definedName>
    <definedName name="_Sort" hidden="1">#REF!</definedName>
    <definedName name="_Sortmoi" hidden="1">#N/A</definedName>
    <definedName name="_TH1" localSheetId="6">#REF!</definedName>
    <definedName name="_TH1">#REF!</definedName>
    <definedName name="_TH2" localSheetId="6">#REF!</definedName>
    <definedName name="_TH2">#REF!</definedName>
    <definedName name="_TH3" localSheetId="6">#REF!</definedName>
    <definedName name="_TH3">#REF!</definedName>
    <definedName name="_TL1" localSheetId="6">#REF!</definedName>
    <definedName name="_TL1">#REF!</definedName>
    <definedName name="_TL2" localSheetId="6">#REF!</definedName>
    <definedName name="_TL2">#REF!</definedName>
    <definedName name="_TLA120" localSheetId="6">#REF!</definedName>
    <definedName name="_TLA120">#REF!</definedName>
    <definedName name="_TLA35" localSheetId="6">#REF!</definedName>
    <definedName name="_TLA35">#REF!</definedName>
    <definedName name="_TLA50" localSheetId="6">#REF!</definedName>
    <definedName name="_TLA50">#REF!</definedName>
    <definedName name="_TLA70" localSheetId="6">#REF!</definedName>
    <definedName name="_TLA70">#REF!</definedName>
    <definedName name="_TLA95" localSheetId="6">#REF!</definedName>
    <definedName name="_TLA95">#REF!</definedName>
    <definedName name="_TM2" hidden="1">{"'Sheet1'!$L$16"}</definedName>
    <definedName name="_Tru21" hidden="1">{"'Sheet1'!$L$16"}</definedName>
    <definedName name="_tt3" hidden="1">{"'Sheet1'!$L$16"}</definedName>
    <definedName name="_vc1" localSheetId="6">#REF!</definedName>
    <definedName name="_vc1">#REF!</definedName>
    <definedName name="_vc2" localSheetId="6">#REF!</definedName>
    <definedName name="_vc2">#REF!</definedName>
    <definedName name="_vc3" localSheetId="6">#REF!</definedName>
    <definedName name="_vc3">#REF!</definedName>
    <definedName name="_vl2"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6">#REF!</definedName>
    <definedName name="A120_">#REF!</definedName>
    <definedName name="a1moi" hidden="1">{"'Sheet1'!$L$16"}</definedName>
    <definedName name="a277Print_Titles" localSheetId="6">#REF!</definedName>
    <definedName name="a277Print_Titles">#REF!</definedName>
    <definedName name="A35_" localSheetId="6">#REF!</definedName>
    <definedName name="A35_">#REF!</definedName>
    <definedName name="A50_" localSheetId="6">#REF!</definedName>
    <definedName name="A50_">#REF!</definedName>
    <definedName name="A6N2" localSheetId="6">#REF!</definedName>
    <definedName name="A6N2">#REF!</definedName>
    <definedName name="A6N3" localSheetId="6">#REF!</definedName>
    <definedName name="A6N3">#REF!</definedName>
    <definedName name="A70_" localSheetId="6">#REF!</definedName>
    <definedName name="A70_">#REF!</definedName>
    <definedName name="A95_" localSheetId="6">#REF!</definedName>
    <definedName name="A95_">#REF!</definedName>
    <definedName name="AA" localSheetId="6">#REF!</definedName>
    <definedName name="AA">#REF!</definedName>
    <definedName name="ABC" localSheetId="6" hidden="1">#REF!</definedName>
    <definedName name="ABC" hidden="1">#REF!</definedName>
    <definedName name="AC120_" localSheetId="6">#REF!</definedName>
    <definedName name="AC120_">#REF!</definedName>
    <definedName name="AC35_" localSheetId="6">#REF!</definedName>
    <definedName name="AC35_">#REF!</definedName>
    <definedName name="AC50_" localSheetId="6">#REF!</definedName>
    <definedName name="AC50_">#REF!</definedName>
    <definedName name="AC70_" localSheetId="6">#REF!</definedName>
    <definedName name="AC70_">#REF!</definedName>
    <definedName name="AC95_" localSheetId="6">#REF!</definedName>
    <definedName name="AC95_">#REF!</definedName>
    <definedName name="AccessDatabase" hidden="1">"C:\My Documents\LeBinh\Xls\VP Cong ty\FORM.mdb"</definedName>
    <definedName name="All_Item" localSheetId="6">#REF!</definedName>
    <definedName name="All_Item">#REF!</definedName>
    <definedName name="ALPIN">#N/A</definedName>
    <definedName name="ALPJYOU">#N/A</definedName>
    <definedName name="ALPTOI">#N/A</definedName>
    <definedName name="anpha" localSheetId="6">#REF!</definedName>
    <definedName name="anpha">#REF!</definedName>
    <definedName name="anscount" hidden="1">1</definedName>
    <definedName name="ATGT" hidden="1">{"'Sheet1'!$L$16"}</definedName>
    <definedName name="b_240" localSheetId="6">#REF!</definedName>
    <definedName name="b_240">#REF!</definedName>
    <definedName name="b_280" localSheetId="6">#REF!</definedName>
    <definedName name="b_280">#REF!</definedName>
    <definedName name="b_320" localSheetId="6">#REF!</definedName>
    <definedName name="b_320">#REF!</definedName>
    <definedName name="BANG_CHI_TIET_THI_NGHIEM_CONG_TO" localSheetId="6">#REF!</definedName>
    <definedName name="BANG_CHI_TIET_THI_NGHIEM_CONG_TO">#REF!</definedName>
    <definedName name="BANG_CHI_TIET_THI_NGHIEM_DZ0.4KV" localSheetId="6">#REF!</definedName>
    <definedName name="BANG_CHI_TIET_THI_NGHIEM_DZ0.4KV">#REF!</definedName>
    <definedName name="Bang_cly" localSheetId="6">#REF!</definedName>
    <definedName name="Bang_cly">#REF!</definedName>
    <definedName name="Bang_CVC" localSheetId="6">#REF!</definedName>
    <definedName name="Bang_CVC">#REF!</definedName>
    <definedName name="bang_gia" localSheetId="6">#REF!</definedName>
    <definedName name="bang_gia">#REF!</definedName>
    <definedName name="BANG_TONG_HOP_CONG_TO" localSheetId="6">#REF!</definedName>
    <definedName name="BANG_TONG_HOP_CONG_TO">#REF!</definedName>
    <definedName name="BANG_TONG_HOP_DZ0.4KV" localSheetId="6">#REF!</definedName>
    <definedName name="BANG_TONG_HOP_DZ0.4KV">#REF!</definedName>
    <definedName name="BANG_TONG_HOP_DZ22KV" localSheetId="6">#REF!</definedName>
    <definedName name="BANG_TONG_HOP_DZ22KV">#REF!</definedName>
    <definedName name="BANG_TONG_HOP_KHO_BAI" localSheetId="6">#REF!</definedName>
    <definedName name="BANG_TONG_HOP_KHO_BAI">#REF!</definedName>
    <definedName name="BANG_TONG_HOP_TBA" localSheetId="6">#REF!</definedName>
    <definedName name="BANG_TONG_HOP_TBA">#REF!</definedName>
    <definedName name="Bang_travl" localSheetId="6">#REF!</definedName>
    <definedName name="Bang_travl">#REF!</definedName>
    <definedName name="bangchu" localSheetId="6">#REF!</definedName>
    <definedName name="bangchu">#REF!</definedName>
    <definedName name="BB" localSheetId="6">#REF!</definedName>
    <definedName name="BB">#REF!</definedName>
    <definedName name="bengam" localSheetId="6">#REF!</definedName>
    <definedName name="bengam">#REF!</definedName>
    <definedName name="benuoc" localSheetId="6">#REF!</definedName>
    <definedName name="benuoc">#REF!</definedName>
    <definedName name="beta" localSheetId="6">#REF!</definedName>
    <definedName name="beta">#REF!</definedName>
    <definedName name="Bgiang" hidden="1">{"'Sheet1'!$L$16"}</definedName>
    <definedName name="blkh" localSheetId="6">#REF!</definedName>
    <definedName name="blkh">#REF!</definedName>
    <definedName name="blkh1" localSheetId="6">#REF!</definedName>
    <definedName name="blkh1">#REF!</definedName>
    <definedName name="BMS" hidden="1">{"'Sheet1'!$L$16"}</definedName>
    <definedName name="Book2" localSheetId="6">#REF!</definedName>
    <definedName name="Book2">#REF!</definedName>
    <definedName name="BOQ" localSheetId="6">#REF!</definedName>
    <definedName name="BOQ">#REF!</definedName>
    <definedName name="BT" localSheetId="6">#REF!</definedName>
    <definedName name="BT">#REF!</definedName>
    <definedName name="btchiuaxitm300" localSheetId="6">#REF!</definedName>
    <definedName name="btchiuaxitm300">#REF!</definedName>
    <definedName name="BTchiuaxm200" localSheetId="6">#REF!</definedName>
    <definedName name="BTchiuaxm200">#REF!</definedName>
    <definedName name="btcocM400" localSheetId="6">#REF!</definedName>
    <definedName name="btcocM400">#REF!</definedName>
    <definedName name="BTlotm100" localSheetId="6">#REF!</definedName>
    <definedName name="BTlotm100">#REF!</definedName>
    <definedName name="BU_CHENH_LECH_DZ0.4KV" localSheetId="6">#REF!</definedName>
    <definedName name="BU_CHENH_LECH_DZ0.4KV">#REF!</definedName>
    <definedName name="BU_CHENH_LECH_DZ22KV" localSheetId="6">#REF!</definedName>
    <definedName name="BU_CHENH_LECH_DZ22KV">#REF!</definedName>
    <definedName name="BU_CHENH_LECH_TBA" localSheetId="6">#REF!</definedName>
    <definedName name="BU_CHENH_LECH_TBA">#REF!</definedName>
    <definedName name="Bulongma">8700</definedName>
    <definedName name="BVCISUMMARY" localSheetId="6">#REF!</definedName>
    <definedName name="BVCISUMMARY">#REF!</definedName>
    <definedName name="BŸo_cŸo_täng_hìp_giŸ_trÙ_t_i_s_n_câ__Ùnh" localSheetId="6">#REF!</definedName>
    <definedName name="BŸo_cŸo_täng_hìp_giŸ_trÙ_t_i_s_n_câ__Ùnh">#REF!</definedName>
    <definedName name="C.1.1..Phat_tuyen" localSheetId="6">#REF!</definedName>
    <definedName name="C.1.1..Phat_tuyen">#REF!</definedName>
    <definedName name="C.1.10..VC_Thu_cong_CG" localSheetId="6">#REF!</definedName>
    <definedName name="C.1.10..VC_Thu_cong_CG">#REF!</definedName>
    <definedName name="C.1.2..Chat_cay_thu_cong" localSheetId="6">#REF!</definedName>
    <definedName name="C.1.2..Chat_cay_thu_cong">#REF!</definedName>
    <definedName name="C.1.3..Chat_cay_may" localSheetId="6">#REF!</definedName>
    <definedName name="C.1.3..Chat_cay_may">#REF!</definedName>
    <definedName name="C.1.4..Dao_goc_cay" localSheetId="6">#REF!</definedName>
    <definedName name="C.1.4..Dao_goc_cay">#REF!</definedName>
    <definedName name="C.1.5..Lam_duong_tam" localSheetId="6">#REF!</definedName>
    <definedName name="C.1.5..Lam_duong_tam">#REF!</definedName>
    <definedName name="C.1.6..Lam_cau_tam" localSheetId="6">#REF!</definedName>
    <definedName name="C.1.6..Lam_cau_tam">#REF!</definedName>
    <definedName name="C.1.7..Rai_da_chong_lun" localSheetId="6">#REF!</definedName>
    <definedName name="C.1.7..Rai_da_chong_lun">#REF!</definedName>
    <definedName name="C.1.8..Lam_kho_tam" localSheetId="6">#REF!</definedName>
    <definedName name="C.1.8..Lam_kho_tam">#REF!</definedName>
    <definedName name="C.1.8..San_mat_bang" localSheetId="6">#REF!</definedName>
    <definedName name="C.1.8..San_mat_bang">#REF!</definedName>
    <definedName name="C.2.1..VC_Thu_cong" localSheetId="6">#REF!</definedName>
    <definedName name="C.2.1..VC_Thu_cong">#REF!</definedName>
    <definedName name="C.2.2..VC_T_cong_CG" localSheetId="6">#REF!</definedName>
    <definedName name="C.2.2..VC_T_cong_CG">#REF!</definedName>
    <definedName name="C.2.3..Boc_do" localSheetId="6">#REF!</definedName>
    <definedName name="C.2.3..Boc_do">#REF!</definedName>
    <definedName name="C.3.1..Dao_dat_mong_cot" localSheetId="6">#REF!</definedName>
    <definedName name="C.3.1..Dao_dat_mong_cot">#REF!</definedName>
    <definedName name="C.3.2..Dao_dat_de_dap" localSheetId="6">#REF!</definedName>
    <definedName name="C.3.2..Dao_dat_de_dap">#REF!</definedName>
    <definedName name="C.3.3..Dap_dat_mong" localSheetId="6">#REF!</definedName>
    <definedName name="C.3.3..Dap_dat_mong">#REF!</definedName>
    <definedName name="C.3.4..Dao_dap_TDia" localSheetId="6">#REF!</definedName>
    <definedName name="C.3.4..Dao_dap_TDia">#REF!</definedName>
    <definedName name="C.3.5..Dap_bo_bao" localSheetId="6">#REF!</definedName>
    <definedName name="C.3.5..Dap_bo_bao">#REF!</definedName>
    <definedName name="C.3.6..Bom_tat_nuoc" localSheetId="6">#REF!</definedName>
    <definedName name="C.3.6..Bom_tat_nuoc">#REF!</definedName>
    <definedName name="C.3.7..Dao_bun" localSheetId="6">#REF!</definedName>
    <definedName name="C.3.7..Dao_bun">#REF!</definedName>
    <definedName name="C.3.8..Dap_cat_CT" localSheetId="6">#REF!</definedName>
    <definedName name="C.3.8..Dap_cat_CT">#REF!</definedName>
    <definedName name="C.3.9..Dao_pha_da" localSheetId="6">#REF!</definedName>
    <definedName name="C.3.9..Dao_pha_da">#REF!</definedName>
    <definedName name="C.4.1.Cot_thep" localSheetId="6">#REF!</definedName>
    <definedName name="C.4.1.Cot_thep">#REF!</definedName>
    <definedName name="C.4.2..Van_khuon" localSheetId="6">#REF!</definedName>
    <definedName name="C.4.2..Van_khuon">#REF!</definedName>
    <definedName name="C.4.3..Be_tong" localSheetId="6">#REF!</definedName>
    <definedName name="C.4.3..Be_tong">#REF!</definedName>
    <definedName name="C.4.4..Lap_BT_D.San" localSheetId="6">#REF!</definedName>
    <definedName name="C.4.4..Lap_BT_D.San">#REF!</definedName>
    <definedName name="C.4.5..Xay_da_hoc" localSheetId="6">#REF!</definedName>
    <definedName name="C.4.5..Xay_da_hoc">#REF!</definedName>
    <definedName name="C.4.6..Dong_coc" localSheetId="6">#REF!</definedName>
    <definedName name="C.4.6..Dong_coc">#REF!</definedName>
    <definedName name="C.4.7..Quet_Bi_tum" localSheetId="6">#REF!</definedName>
    <definedName name="C.4.7..Quet_Bi_tum">#REF!</definedName>
    <definedName name="C.5.1..Lap_cot_thep" localSheetId="6">#REF!</definedName>
    <definedName name="C.5.1..Lap_cot_thep">#REF!</definedName>
    <definedName name="C.5.2..Lap_cot_BT" localSheetId="6">#REF!</definedName>
    <definedName name="C.5.2..Lap_cot_BT">#REF!</definedName>
    <definedName name="C.5.3..Lap_dat_xa" localSheetId="6">#REF!</definedName>
    <definedName name="C.5.3..Lap_dat_xa">#REF!</definedName>
    <definedName name="C.5.4..Lap_tiep_dia" localSheetId="6">#REF!</definedName>
    <definedName name="C.5.4..Lap_tiep_dia">#REF!</definedName>
    <definedName name="C.5.5..Son_sat_thep" localSheetId="6">#REF!</definedName>
    <definedName name="C.5.5..Son_sat_thep">#REF!</definedName>
    <definedName name="C.6.1..Lap_su_dung" localSheetId="6">#REF!</definedName>
    <definedName name="C.6.1..Lap_su_dung">#REF!</definedName>
    <definedName name="C.6.2..Lap_su_CS" localSheetId="6">#REF!</definedName>
    <definedName name="C.6.2..Lap_su_CS">#REF!</definedName>
    <definedName name="C.6.3..Su_chuoi_do" localSheetId="6">#REF!</definedName>
    <definedName name="C.6.3..Su_chuoi_do">#REF!</definedName>
    <definedName name="C.6.4..Su_chuoi_neo" localSheetId="6">#REF!</definedName>
    <definedName name="C.6.4..Su_chuoi_neo">#REF!</definedName>
    <definedName name="C.6.5..Lap_phu_kien" localSheetId="6">#REF!</definedName>
    <definedName name="C.6.5..Lap_phu_kien">#REF!</definedName>
    <definedName name="C.6.6..Ep_noi_day" localSheetId="6">#REF!</definedName>
    <definedName name="C.6.6..Ep_noi_day">#REF!</definedName>
    <definedName name="C.6.7..KD_vuot_CN" localSheetId="6">#REF!</definedName>
    <definedName name="C.6.7..KD_vuot_CN">#REF!</definedName>
    <definedName name="C.6.8..Rai_cang_day" localSheetId="6">#REF!</definedName>
    <definedName name="C.6.8..Rai_cang_day">#REF!</definedName>
    <definedName name="C.6.9..Cap_quang" localSheetId="6">#REF!</definedName>
    <definedName name="C.6.9..Cap_quang">#REF!</definedName>
    <definedName name="ca.1111" localSheetId="6">#REF!</definedName>
    <definedName name="ca.1111">#REF!</definedName>
    <definedName name="ca.1111.th" localSheetId="6">#REF!</definedName>
    <definedName name="ca.1111.th">#REF!</definedName>
    <definedName name="CACAU">298161</definedName>
    <definedName name="cao" localSheetId="6">#REF!</definedName>
    <definedName name="cao">#REF!</definedName>
    <definedName name="Cat" localSheetId="6">#REF!</definedName>
    <definedName name="Cat">#REF!</definedName>
    <definedName name="Category_All" localSheetId="6">#REF!</definedName>
    <definedName name="Category_All">#REF!</definedName>
    <definedName name="CATIN">#N/A</definedName>
    <definedName name="CATJYOU">#N/A</definedName>
    <definedName name="catm" localSheetId="6">#REF!</definedName>
    <definedName name="catm">#REF!</definedName>
    <definedName name="catn" localSheetId="6">#REF!</definedName>
    <definedName name="catn">#REF!</definedName>
    <definedName name="CATREC">#N/A</definedName>
    <definedName name="CATSYU">#N/A</definedName>
    <definedName name="catvang" localSheetId="6">#REF!</definedName>
    <definedName name="catvang">#REF!</definedName>
    <definedName name="CCS" localSheetId="6">#REF!</definedName>
    <definedName name="CCS">#REF!</definedName>
    <definedName name="CDD" localSheetId="6">#REF!</definedName>
    <definedName name="CDD">#REF!</definedName>
    <definedName name="CDDD" localSheetId="6">#REF!</definedName>
    <definedName name="CDDD">#REF!</definedName>
    <definedName name="CDDD1P" localSheetId="6">#REF!</definedName>
    <definedName name="CDDD1P">#REF!</definedName>
    <definedName name="CDDD1PHA" localSheetId="6">#REF!</definedName>
    <definedName name="CDDD1PHA">#REF!</definedName>
    <definedName name="CDDD3PHA" localSheetId="6">#REF!</definedName>
    <definedName name="CDDD3PHA">#REF!</definedName>
    <definedName name="Cdnum" localSheetId="6">#REF!</definedName>
    <definedName name="Cdnum">#REF!</definedName>
    <definedName name="CH" localSheetId="6">#REF!</definedName>
    <definedName name="CH">#REF!</definedName>
    <definedName name="chitietbgiang2" hidden="1">{"'Sheet1'!$L$16"}</definedName>
    <definedName name="chl" hidden="1">{"'Sheet1'!$L$16"}</definedName>
    <definedName name="chon" localSheetId="6">#REF!</definedName>
    <definedName name="chon">#REF!</definedName>
    <definedName name="chon1" localSheetId="6">#REF!</definedName>
    <definedName name="chon1">#REF!</definedName>
    <definedName name="chon2" localSheetId="6">#REF!</definedName>
    <definedName name="chon2">#REF!</definedName>
    <definedName name="chon3" localSheetId="6">#REF!</definedName>
    <definedName name="chon3">#REF!</definedName>
    <definedName name="CK" localSheetId="6">#REF!</definedName>
    <definedName name="CK">#REF!</definedName>
    <definedName name="CLECH_0.4" localSheetId="6">#REF!</definedName>
    <definedName name="CLECH_0.4">#REF!</definedName>
    <definedName name="CLVC3">0.1</definedName>
    <definedName name="CLVC35" localSheetId="6">#REF!</definedName>
    <definedName name="CLVC35">#REF!</definedName>
    <definedName name="CLVCTB" localSheetId="6">#REF!</definedName>
    <definedName name="CLVCTB">#REF!</definedName>
    <definedName name="clvl" localSheetId="6">#REF!</definedName>
    <definedName name="clvl">#REF!</definedName>
    <definedName name="cn" localSheetId="6">#REF!</definedName>
    <definedName name="cn">#REF!</definedName>
    <definedName name="CNC" localSheetId="6">#REF!</definedName>
    <definedName name="CNC">#REF!</definedName>
    <definedName name="CND" localSheetId="6">#REF!</definedName>
    <definedName name="CND">#REF!</definedName>
    <definedName name="CNG" localSheetId="6">#REF!</definedName>
    <definedName name="CNG">#REF!</definedName>
    <definedName name="Co" localSheetId="6">#REF!</definedName>
    <definedName name="Co">#REF!</definedName>
    <definedName name="coc" localSheetId="6">#REF!</definedName>
    <definedName name="coc">#REF!</definedName>
    <definedName name="CoCauN" hidden="1">{"'Sheet1'!$L$16"}</definedName>
    <definedName name="cocbtct" localSheetId="6">#REF!</definedName>
    <definedName name="cocbtct">#REF!</definedName>
    <definedName name="cocot" localSheetId="6">#REF!</definedName>
    <definedName name="cocot">#REF!</definedName>
    <definedName name="cocott" localSheetId="6">#REF!</definedName>
    <definedName name="cocott">#REF!</definedName>
    <definedName name="Code" localSheetId="6" hidden="1">#REF!</definedName>
    <definedName name="Code" hidden="1">#REF!</definedName>
    <definedName name="Cöï_ly_vaän_chuyeãn" localSheetId="6">#REF!</definedName>
    <definedName name="Cöï_ly_vaän_chuyeãn">#REF!</definedName>
    <definedName name="CÖÏ_LY_VAÄN_CHUYEÅN" localSheetId="6">#REF!</definedName>
    <definedName name="CÖÏ_LY_VAÄN_CHUYEÅN">#REF!</definedName>
    <definedName name="COMMON" localSheetId="6">#REF!</definedName>
    <definedName name="COMMON">#REF!</definedName>
    <definedName name="comong" localSheetId="6">#REF!</definedName>
    <definedName name="comong">#REF!</definedName>
    <definedName name="CON_EQP_COS" localSheetId="6">#REF!</definedName>
    <definedName name="CON_EQP_COS">#REF!</definedName>
    <definedName name="CON_EQP_COST" localSheetId="6">#REF!</definedName>
    <definedName name="CON_EQP_COST">#REF!</definedName>
    <definedName name="Cong_HM_DTCT" localSheetId="6">#REF!</definedName>
    <definedName name="Cong_HM_DTCT">#REF!</definedName>
    <definedName name="Cong_M_DTCT" localSheetId="6">#REF!</definedName>
    <definedName name="Cong_M_DTCT">#REF!</definedName>
    <definedName name="Cong_NC_DTCT" localSheetId="6">#REF!</definedName>
    <definedName name="Cong_NC_DTCT">#REF!</definedName>
    <definedName name="Cong_VL_DTCT" localSheetId="6">#REF!</definedName>
    <definedName name="Cong_VL_DTCT">#REF!</definedName>
    <definedName name="congbengam" localSheetId="6">#REF!</definedName>
    <definedName name="congbengam">#REF!</definedName>
    <definedName name="congbenuoc" localSheetId="6">#REF!</definedName>
    <definedName name="congbenuoc">#REF!</definedName>
    <definedName name="congcoc" localSheetId="6">#REF!</definedName>
    <definedName name="congcoc">#REF!</definedName>
    <definedName name="congcocot" localSheetId="6">#REF!</definedName>
    <definedName name="congcocot">#REF!</definedName>
    <definedName name="congcocott" localSheetId="6">#REF!</definedName>
    <definedName name="congcocott">#REF!</definedName>
    <definedName name="congcomong" localSheetId="6">#REF!</definedName>
    <definedName name="congcomong">#REF!</definedName>
    <definedName name="congcottron" localSheetId="6">#REF!</definedName>
    <definedName name="congcottron">#REF!</definedName>
    <definedName name="congcotvuong" localSheetId="6">#REF!</definedName>
    <definedName name="congcotvuong">#REF!</definedName>
    <definedName name="congdam" localSheetId="6">#REF!</definedName>
    <definedName name="congdam">#REF!</definedName>
    <definedName name="congdan1" localSheetId="6">#REF!</definedName>
    <definedName name="congdan1">#REF!</definedName>
    <definedName name="congdan2" localSheetId="6">#REF!</definedName>
    <definedName name="congdan2">#REF!</definedName>
    <definedName name="congdandusan" localSheetId="6">#REF!</definedName>
    <definedName name="congdandusan">#REF!</definedName>
    <definedName name="conglanhto" localSheetId="6">#REF!</definedName>
    <definedName name="conglanhto">#REF!</definedName>
    <definedName name="congmong" localSheetId="6">#REF!</definedName>
    <definedName name="congmong">#REF!</definedName>
    <definedName name="congmongbang" localSheetId="6">#REF!</definedName>
    <definedName name="congmongbang">#REF!</definedName>
    <definedName name="congmongdon" localSheetId="6">#REF!</definedName>
    <definedName name="congmongdon">#REF!</definedName>
    <definedName name="congpanen" localSheetId="6">#REF!</definedName>
    <definedName name="congpanen">#REF!</definedName>
    <definedName name="congsan" localSheetId="6">#REF!</definedName>
    <definedName name="congsan">#REF!</definedName>
    <definedName name="congthang" localSheetId="6">#REF!</definedName>
    <definedName name="congthang">#REF!</definedName>
    <definedName name="CONST_EQ" localSheetId="6">#REF!</definedName>
    <definedName name="CONST_EQ">#REF!</definedName>
    <definedName name="COT" localSheetId="6">#REF!</definedName>
    <definedName name="COT">#REF!</definedName>
    <definedName name="cot7.5" localSheetId="6">#REF!</definedName>
    <definedName name="cot7.5">#REF!</definedName>
    <definedName name="cot8.5" localSheetId="6">#REF!</definedName>
    <definedName name="cot8.5">#REF!</definedName>
    <definedName name="Cotsatma">9726</definedName>
    <definedName name="Cotthepma">9726</definedName>
    <definedName name="cottron" localSheetId="6">#REF!</definedName>
    <definedName name="cottron">#REF!</definedName>
    <definedName name="cotvuong" localSheetId="6">#REF!</definedName>
    <definedName name="cotvuong">#REF!</definedName>
    <definedName name="COVER" localSheetId="6">#REF!</definedName>
    <definedName name="COVER">#REF!</definedName>
    <definedName name="CP" localSheetId="6" hidden="1">#REF!</definedName>
    <definedName name="CP" hidden="1">#REF!</definedName>
    <definedName name="cpmtc" localSheetId="6">#REF!</definedName>
    <definedName name="cpmtc">#REF!</definedName>
    <definedName name="cpnc" localSheetId="6">#REF!</definedName>
    <definedName name="cpnc">#REF!</definedName>
    <definedName name="cptt" localSheetId="6">#REF!</definedName>
    <definedName name="cptt">#REF!</definedName>
    <definedName name="CPVC35" localSheetId="6">#REF!</definedName>
    <definedName name="CPVC35">#REF!</definedName>
    <definedName name="CPVCDN" localSheetId="6">#REF!</definedName>
    <definedName name="CPVCDN">#REF!</definedName>
    <definedName name="cpvl" localSheetId="6">#REF!</definedName>
    <definedName name="cpvl">#REF!</definedName>
    <definedName name="CRD" localSheetId="6">#REF!</definedName>
    <definedName name="CRD">#REF!</definedName>
    <definedName name="CRITINST" localSheetId="6">#REF!</definedName>
    <definedName name="CRITINST">#REF!</definedName>
    <definedName name="CRITPURC" localSheetId="6">#REF!</definedName>
    <definedName name="CRITPURC">#REF!</definedName>
    <definedName name="CRS" localSheetId="6">#REF!</definedName>
    <definedName name="CRS">#REF!</definedName>
    <definedName name="CS" localSheetId="6">#REF!</definedName>
    <definedName name="CS">#REF!</definedName>
    <definedName name="CS_10" localSheetId="6">#REF!</definedName>
    <definedName name="CS_10">#REF!</definedName>
    <definedName name="CS_100" localSheetId="6">#REF!</definedName>
    <definedName name="CS_100">#REF!</definedName>
    <definedName name="CS_10S" localSheetId="6">#REF!</definedName>
    <definedName name="CS_10S">#REF!</definedName>
    <definedName name="CS_120" localSheetId="6">#REF!</definedName>
    <definedName name="CS_120">#REF!</definedName>
    <definedName name="CS_140" localSheetId="6">#REF!</definedName>
    <definedName name="CS_140">#REF!</definedName>
    <definedName name="CS_160" localSheetId="6">#REF!</definedName>
    <definedName name="CS_160">#REF!</definedName>
    <definedName name="CS_20" localSheetId="6">#REF!</definedName>
    <definedName name="CS_20">#REF!</definedName>
    <definedName name="CS_30" localSheetId="6">#REF!</definedName>
    <definedName name="CS_30">#REF!</definedName>
    <definedName name="CS_40" localSheetId="6">#REF!</definedName>
    <definedName name="CS_40">#REF!</definedName>
    <definedName name="CS_40S" localSheetId="6">#REF!</definedName>
    <definedName name="CS_40S">#REF!</definedName>
    <definedName name="CS_5S" localSheetId="6">#REF!</definedName>
    <definedName name="CS_5S">#REF!</definedName>
    <definedName name="CS_60" localSheetId="6">#REF!</definedName>
    <definedName name="CS_60">#REF!</definedName>
    <definedName name="CS_80" localSheetId="6">#REF!</definedName>
    <definedName name="CS_80">#REF!</definedName>
    <definedName name="CS_80S" localSheetId="6">#REF!</definedName>
    <definedName name="CS_80S">#REF!</definedName>
    <definedName name="CS_STD" localSheetId="6">#REF!</definedName>
    <definedName name="CS_STD">#REF!</definedName>
    <definedName name="CS_XS" localSheetId="6">#REF!</definedName>
    <definedName name="CS_XS">#REF!</definedName>
    <definedName name="CS_XXS" localSheetId="6">#REF!</definedName>
    <definedName name="CS_XXS">#REF!</definedName>
    <definedName name="csd3p" localSheetId="6">#REF!</definedName>
    <definedName name="csd3p">#REF!</definedName>
    <definedName name="csddg1p" localSheetId="6">#REF!</definedName>
    <definedName name="csddg1p">#REF!</definedName>
    <definedName name="csddt1p" localSheetId="6">#REF!</definedName>
    <definedName name="csddt1p">#REF!</definedName>
    <definedName name="csht3p" localSheetId="6">#REF!</definedName>
    <definedName name="csht3p">#REF!</definedName>
    <definedName name="ctbbt" hidden="1">{"'Sheet1'!$L$16"}</definedName>
    <definedName name="CTCT1" hidden="1">{"'Sheet1'!$L$16"}</definedName>
    <definedName name="ctiep" localSheetId="6">#REF!</definedName>
    <definedName name="ctiep">#REF!</definedName>
    <definedName name="CTIET" localSheetId="6">#REF!</definedName>
    <definedName name="CTIET">#REF!</definedName>
    <definedName name="CU_LY_VAN_CHUYEN_GIA_QUYEN" localSheetId="6">#REF!</definedName>
    <definedName name="CU_LY_VAN_CHUYEN_GIA_QUYEN">#REF!</definedName>
    <definedName name="CU_LY_VAN_CHUYEN_THU_CONG" localSheetId="6">#REF!</definedName>
    <definedName name="CU_LY_VAN_CHUYEN_THU_CONG">#REF!</definedName>
    <definedName name="CURRENCY" localSheetId="6">#REF!</definedName>
    <definedName name="CURRENCY">#REF!</definedName>
    <definedName name="cx" localSheetId="6">#REF!</definedName>
    <definedName name="cx">#REF!</definedName>
    <definedName name="d" hidden="1">{"'Sheet1'!$L$16"}</definedName>
    <definedName name="D_7101A_B" localSheetId="6">#REF!</definedName>
    <definedName name="D_7101A_B">#REF!</definedName>
    <definedName name="da1x2" localSheetId="6">#REF!</definedName>
    <definedName name="da1x2">#REF!</definedName>
    <definedName name="dahoc" localSheetId="6">#REF!</definedName>
    <definedName name="dahoc">#REF!</definedName>
    <definedName name="dam" localSheetId="6">#REF!</definedName>
    <definedName name="dam">#REF!</definedName>
    <definedName name="danducsan" localSheetId="6">#REF!</definedName>
    <definedName name="danducsan">#REF!</definedName>
    <definedName name="dao" localSheetId="6">#REF!</definedName>
    <definedName name="dao">#REF!</definedName>
    <definedName name="dap" localSheetId="6">#REF!</definedName>
    <definedName name="dap">#REF!</definedName>
    <definedName name="DAT" localSheetId="6">#REF!</definedName>
    <definedName name="DAT">#REF!</definedName>
    <definedName name="DATA_DATA2_List" localSheetId="6">#REF!</definedName>
    <definedName name="DATA_DATA2_List">#REF!</definedName>
    <definedName name="data1" localSheetId="6" hidden="1">#REF!</definedName>
    <definedName name="data1" hidden="1">#REF!</definedName>
    <definedName name="data2" localSheetId="6" hidden="1">#REF!</definedName>
    <definedName name="data2" hidden="1">#REF!</definedName>
    <definedName name="data3" localSheetId="6" hidden="1">#REF!</definedName>
    <definedName name="data3" hidden="1">#REF!</definedName>
    <definedName name="DCL_22">12117600</definedName>
    <definedName name="DCL_35">25490000</definedName>
    <definedName name="DD" localSheetId="6">#REF!</definedName>
    <definedName name="DD">#REF!</definedName>
    <definedName name="dđ" hidden="1">{"'Sheet1'!$L$16"}</definedName>
    <definedName name="DDAY" localSheetId="6">#REF!</definedName>
    <definedName name="DDAY">#REF!</definedName>
    <definedName name="ddddd" hidden="1">{"'Sheet1'!$L$16"}</definedName>
    <definedName name="DDK" localSheetId="6">#REF!</definedName>
    <definedName name="DDK">#REF!</definedName>
    <definedName name="den_bu" localSheetId="6">#REF!</definedName>
    <definedName name="den_bu">#REF!</definedName>
    <definedName name="denbu" localSheetId="6">#REF!</definedName>
    <definedName name="denbu">#REF!</definedName>
    <definedName name="Det32x3" localSheetId="6">#REF!</definedName>
    <definedName name="Det32x3">#REF!</definedName>
    <definedName name="Det35x3" localSheetId="6">#REF!</definedName>
    <definedName name="Det35x3">#REF!</definedName>
    <definedName name="Det40x4" localSheetId="6">#REF!</definedName>
    <definedName name="Det40x4">#REF!</definedName>
    <definedName name="Det50x5" localSheetId="6">#REF!</definedName>
    <definedName name="Det50x5">#REF!</definedName>
    <definedName name="Det63x6" localSheetId="6">#REF!</definedName>
    <definedName name="Det63x6">#REF!</definedName>
    <definedName name="Det75x6" localSheetId="6">#REF!</definedName>
    <definedName name="Det75x6">#REF!</definedName>
    <definedName name="DFSDF" hidden="1">{"'Sheet1'!$L$16"}</definedName>
    <definedName name="dgbdII" localSheetId="6">#REF!</definedName>
    <definedName name="dgbdII">#REF!</definedName>
    <definedName name="DGCTI592" localSheetId="6">#REF!</definedName>
    <definedName name="DGCTI592">#REF!</definedName>
    <definedName name="dgj" hidden="1">{#N/A,#N/A,FALSE,"BN"}</definedName>
    <definedName name="DGNC" localSheetId="6">#REF!</definedName>
    <definedName name="DGNC">#REF!</definedName>
    <definedName name="dgqndn" localSheetId="6">#REF!</definedName>
    <definedName name="dgqndn">#REF!</definedName>
    <definedName name="DGTV" localSheetId="6">#REF!</definedName>
    <definedName name="DGTV">#REF!</definedName>
    <definedName name="dgvl" localSheetId="6">#REF!</definedName>
    <definedName name="dgvl">#REF!</definedName>
    <definedName name="DGVT" localSheetId="6">#REF!</definedName>
    <definedName name="DGVT">#REF!</definedName>
    <definedName name="dhom" localSheetId="6">#REF!</definedName>
    <definedName name="dhom">#REF!</definedName>
    <definedName name="dien" hidden="1">{"'Sheet1'!$L$16"}</definedName>
    <definedName name="dientichck" localSheetId="6">#REF!</definedName>
    <definedName name="dientichck">#REF!</definedName>
    <definedName name="dinh2" localSheetId="6">#REF!</definedName>
    <definedName name="dinh2">#REF!</definedName>
    <definedName name="Discount" localSheetId="6" hidden="1">#REF!</definedName>
    <definedName name="Discount" hidden="1">#REF!</definedName>
    <definedName name="display_area_2" localSheetId="6" hidden="1">#REF!</definedName>
    <definedName name="display_area_2" hidden="1">#REF!</definedName>
    <definedName name="DLCC" localSheetId="6">#REF!</definedName>
    <definedName name="DLCC">#REF!</definedName>
    <definedName name="DM" localSheetId="6">#REF!</definedName>
    <definedName name="DM">#REF!</definedName>
    <definedName name="dm56bxd" localSheetId="6">#REF!</definedName>
    <definedName name="dm56bxd">#REF!</definedName>
    <definedName name="DN" localSheetId="6">#REF!</definedName>
    <definedName name="DN">#REF!</definedName>
    <definedName name="DÑt45x4" localSheetId="6">#REF!</definedName>
    <definedName name="DÑt45x4">#REF!</definedName>
    <definedName name="doan1" localSheetId="6">#REF!</definedName>
    <definedName name="doan1">#REF!</definedName>
    <definedName name="doan2" localSheetId="6">#REF!</definedName>
    <definedName name="doan2">#REF!</definedName>
    <definedName name="doan3" localSheetId="6">#REF!</definedName>
    <definedName name="doan3">#REF!</definedName>
    <definedName name="doan4" localSheetId="6">#REF!</definedName>
    <definedName name="doan4">#REF!</definedName>
    <definedName name="doan5" localSheetId="6">#REF!</definedName>
    <definedName name="doan5">#REF!</definedName>
    <definedName name="doan6" localSheetId="6">#REF!</definedName>
    <definedName name="doan6">#REF!</definedName>
    <definedName name="Document_array">{"Thuxm2.xls","Sheet1"}</definedName>
    <definedName name="DON_GIA_3282" localSheetId="6">#REF!</definedName>
    <definedName name="DON_GIA_3282">#REF!</definedName>
    <definedName name="DON_GIA_3283" localSheetId="6">#REF!</definedName>
    <definedName name="DON_GIA_3283">#REF!</definedName>
    <definedName name="DON_GIA_3285" localSheetId="6">#REF!</definedName>
    <definedName name="DON_GIA_3285">#REF!</definedName>
    <definedName name="DON_GIA_VAN_CHUYEN_36" localSheetId="6">#REF!</definedName>
    <definedName name="DON_GIA_VAN_CHUYEN_36">#REF!</definedName>
    <definedName name="dongia" localSheetId="6">#REF!</definedName>
    <definedName name="dongia">#REF!</definedName>
    <definedName name="drf" localSheetId="6" hidden="1">#REF!</definedName>
    <definedName name="drf" hidden="1">#REF!</definedName>
    <definedName name="ds" hidden="1">{#N/A,#N/A,FALSE,"Chi ti?t"}</definedName>
    <definedName name="DS1p1vc" localSheetId="6">#REF!</definedName>
    <definedName name="DS1p1vc">#REF!</definedName>
    <definedName name="ds1p2nc" localSheetId="6">#REF!</definedName>
    <definedName name="ds1p2nc">#REF!</definedName>
    <definedName name="ds1p2vc" localSheetId="6">#REF!</definedName>
    <definedName name="ds1p2vc">#REF!</definedName>
    <definedName name="ds1pnc" localSheetId="6">#REF!</definedName>
    <definedName name="ds1pnc">#REF!</definedName>
    <definedName name="ds1pvl" localSheetId="6">#REF!</definedName>
    <definedName name="ds1pvl">#REF!</definedName>
    <definedName name="ds3pctnc" localSheetId="6">#REF!</definedName>
    <definedName name="ds3pctnc">#REF!</definedName>
    <definedName name="ds3pctvc" localSheetId="6">#REF!</definedName>
    <definedName name="ds3pctvc">#REF!</definedName>
    <definedName name="ds3pctvl" localSheetId="6">#REF!</definedName>
    <definedName name="ds3pctvl">#REF!</definedName>
    <definedName name="dsh" localSheetId="6" hidden="1">#REF!</definedName>
    <definedName name="dsh" hidden="1">#REF!</definedName>
    <definedName name="DSPK1p1nc" localSheetId="6">#REF!</definedName>
    <definedName name="DSPK1p1nc">#REF!</definedName>
    <definedName name="DSPK1p1vl" localSheetId="6">#REF!</definedName>
    <definedName name="DSPK1p1vl">#REF!</definedName>
    <definedName name="DSPK1pnc" localSheetId="6">#REF!</definedName>
    <definedName name="DSPK1pnc">#REF!</definedName>
    <definedName name="DSPK1pvl" localSheetId="6">#REF!</definedName>
    <definedName name="DSPK1pvl">#REF!</definedName>
    <definedName name="DSUMDATA" localSheetId="6">#REF!</definedName>
    <definedName name="DSUMDATA">#REF!</definedName>
    <definedName name="dtich1" localSheetId="6">#REF!</definedName>
    <definedName name="dtich1">#REF!</definedName>
    <definedName name="dtich2" localSheetId="6">#REF!</definedName>
    <definedName name="dtich2">#REF!</definedName>
    <definedName name="dtich3" localSheetId="6">#REF!</definedName>
    <definedName name="dtich3">#REF!</definedName>
    <definedName name="dtich4" localSheetId="6">#REF!</definedName>
    <definedName name="dtich4">#REF!</definedName>
    <definedName name="dtich5" localSheetId="6">#REF!</definedName>
    <definedName name="dtich5">#REF!</definedName>
    <definedName name="dtich6" localSheetId="6">#REF!</definedName>
    <definedName name="dtich6">#REF!</definedName>
    <definedName name="DU_TOAN_CHI_TIET_CONG_TO" localSheetId="6">#REF!</definedName>
    <definedName name="DU_TOAN_CHI_TIET_CONG_TO">#REF!</definedName>
    <definedName name="DU_TOAN_CHI_TIET_DZ22KV" localSheetId="6">#REF!</definedName>
    <definedName name="DU_TOAN_CHI_TIET_DZ22KV">#REF!</definedName>
    <definedName name="DU_TOAN_CHI_TIET_KHO_BAI" localSheetId="6">#REF!</definedName>
    <definedName name="DU_TOAN_CHI_TIET_KHO_BAI">#REF!</definedName>
    <definedName name="Duongnaco" hidden="1">{"'Sheet1'!$L$16"}</definedName>
    <definedName name="DutoanDongmo" localSheetId="6">#REF!</definedName>
    <definedName name="DutoanDongmo">#REF!</definedName>
    <definedName name="DWPRICE" localSheetId="6" hidden="1">'[2]Quantity'!#REF!</definedName>
    <definedName name="DWPRICE" hidden="1">'[2]Quantity'!#REF!</definedName>
    <definedName name="E" hidden="1">{#N/A,#N/A,FALSE,"BN (2)"}</definedName>
    <definedName name="emb" localSheetId="6">#REF!</definedName>
    <definedName name="emb">#REF!</definedName>
    <definedName name="End_1" localSheetId="6">#REF!</definedName>
    <definedName name="End_1">#REF!</definedName>
    <definedName name="End_10" localSheetId="6">#REF!</definedName>
    <definedName name="End_10">#REF!</definedName>
    <definedName name="End_11" localSheetId="6">#REF!</definedName>
    <definedName name="End_11">#REF!</definedName>
    <definedName name="End_12" localSheetId="6">#REF!</definedName>
    <definedName name="End_12">#REF!</definedName>
    <definedName name="End_13" localSheetId="6">#REF!</definedName>
    <definedName name="End_13">#REF!</definedName>
    <definedName name="End_2" localSheetId="6">#REF!</definedName>
    <definedName name="End_2">#REF!</definedName>
    <definedName name="End_3" localSheetId="6">#REF!</definedName>
    <definedName name="End_3">#REF!</definedName>
    <definedName name="End_4" localSheetId="6">#REF!</definedName>
    <definedName name="End_4">#REF!</definedName>
    <definedName name="End_5" localSheetId="6">#REF!</definedName>
    <definedName name="End_5">#REF!</definedName>
    <definedName name="End_6" localSheetId="6">#REF!</definedName>
    <definedName name="End_6">#REF!</definedName>
    <definedName name="End_7" localSheetId="6">#REF!</definedName>
    <definedName name="End_7">#REF!</definedName>
    <definedName name="End_8" localSheetId="6">#REF!</definedName>
    <definedName name="End_8">#REF!</definedName>
    <definedName name="End_9" localSheetId="6">#REF!</definedName>
    <definedName name="End_9">#REF!</definedName>
    <definedName name="ex" localSheetId="6">#REF!</definedName>
    <definedName name="ex">#REF!</definedName>
    <definedName name="f" hidden="1">{"'Sheet1'!$L$16"}</definedName>
    <definedName name="FACTOR" localSheetId="6">#REF!</definedName>
    <definedName name="FACTOR">#REF!</definedName>
    <definedName name="fasf" hidden="1">{"'Sheet1'!$L$16"}</definedName>
    <definedName name="FCode" localSheetId="6" hidden="1">#REF!</definedName>
    <definedName name="FCode" hidden="1">#REF!</definedName>
    <definedName name="fff" hidden="1">{"'Sheet1'!$L$16"}</definedName>
    <definedName name="FI_12">4820</definedName>
    <definedName name="fsdfdsf" hidden="1">{"'Sheet1'!$L$16"}</definedName>
    <definedName name="g" hidden="1">{"'Sheet1'!$L$16"}</definedName>
    <definedName name="G_ME" localSheetId="6">#REF!</definedName>
    <definedName name="G_ME">#REF!</definedName>
    <definedName name="gach" localSheetId="6">#REF!</definedName>
    <definedName name="gach">#REF!</definedName>
    <definedName name="gdgd" hidden="1">#N/A</definedName>
    <definedName name="geo" localSheetId="6">#REF!</definedName>
    <definedName name="geo">#REF!</definedName>
    <definedName name="gf" hidden="1">{"'Sheet1'!$L$16"}</definedName>
    <definedName name="gfdgdfgd" hidden="1">#N/A</definedName>
    <definedName name="gff" hidden="1">{"'Sheet1'!$L$16"}</definedName>
    <definedName name="gg" localSheetId="6">#REF!</definedName>
    <definedName name="gg">#REF!</definedName>
    <definedName name="ggdgd" hidden="1">#N/A</definedName>
    <definedName name="ggsdg" hidden="1">#N/A</definedName>
    <definedName name="ggsf" hidden="1">#N/A</definedName>
    <definedName name="gh" hidden="1">{"'Sheet1'!$L$16"}</definedName>
    <definedName name="ghip" localSheetId="6">#REF!</definedName>
    <definedName name="ghip">#REF!</definedName>
    <definedName name="gia" localSheetId="6">#REF!</definedName>
    <definedName name="gia">#REF!</definedName>
    <definedName name="Gia_CT" localSheetId="6">#REF!</definedName>
    <definedName name="Gia_CT">#REF!</definedName>
    <definedName name="GIA_CU_LY_VAN_CHUYEN" localSheetId="6">#REF!</definedName>
    <definedName name="GIA_CU_LY_VAN_CHUYEN">#REF!</definedName>
    <definedName name="gia_tien" localSheetId="6">#REF!</definedName>
    <definedName name="gia_tien">#REF!</definedName>
    <definedName name="gia_tien_BTN" localSheetId="6">#REF!</definedName>
    <definedName name="gia_tien_BTN">#REF!</definedName>
    <definedName name="Gia_VT" localSheetId="6">#REF!</definedName>
    <definedName name="Gia_VT">#REF!</definedName>
    <definedName name="GIAVLIEUTN" localSheetId="6">#REF!</definedName>
    <definedName name="GIAVLIEUTN">#REF!</definedName>
    <definedName name="Giocong" localSheetId="6">#REF!</definedName>
    <definedName name="Giocong">#REF!</definedName>
    <definedName name="gl3p" localSheetId="6">#REF!</definedName>
    <definedName name="gl3p">#REF!</definedName>
    <definedName name="Goc32x3" localSheetId="6">#REF!</definedName>
    <definedName name="Goc32x3">#REF!</definedName>
    <definedName name="Goc35x3" localSheetId="6">#REF!</definedName>
    <definedName name="Goc35x3">#REF!</definedName>
    <definedName name="Goc40x4" localSheetId="6">#REF!</definedName>
    <definedName name="Goc40x4">#REF!</definedName>
    <definedName name="Goc45x4" localSheetId="6">#REF!</definedName>
    <definedName name="Goc45x4">#REF!</definedName>
    <definedName name="Goc50x5" localSheetId="6">#REF!</definedName>
    <definedName name="Goc50x5">#REF!</definedName>
    <definedName name="Goc63x6" localSheetId="6">#REF!</definedName>
    <definedName name="Goc63x6">#REF!</definedName>
    <definedName name="Goc75x6" localSheetId="6">#REF!</definedName>
    <definedName name="Goc75x6">#REF!</definedName>
    <definedName name="gsgsg" hidden="1">#N/A</definedName>
    <definedName name="gsgsgs" hidden="1">#N/A</definedName>
    <definedName name="Gtb" localSheetId="6">#REF!</definedName>
    <definedName name="Gtb">#REF!</definedName>
    <definedName name="gtbtt" localSheetId="6">#REF!</definedName>
    <definedName name="gtbtt">#REF!</definedName>
    <definedName name="gtst" localSheetId="6">#REF!</definedName>
    <definedName name="gtst">#REF!</definedName>
    <definedName name="GTXL" localSheetId="6">#REF!</definedName>
    <definedName name="GTXL">#REF!</definedName>
    <definedName name="Gxl" localSheetId="6">#REF!</definedName>
    <definedName name="Gxl">#REF!</definedName>
    <definedName name="gxltt" localSheetId="6">#REF!</definedName>
    <definedName name="gxltt">#REF!</definedName>
    <definedName name="h" hidden="1">{"'Sheet1'!$L$16"}</definedName>
    <definedName name="H_THUCHTHH" localSheetId="6">#REF!</definedName>
    <definedName name="H_THUCHTHH">#REF!</definedName>
    <definedName name="H_THUCTT" localSheetId="6">#REF!</definedName>
    <definedName name="H_THUCTT">#REF!</definedName>
    <definedName name="hanh" hidden="1">{"'Sheet1'!$L$16"}</definedName>
    <definedName name="HCM" localSheetId="6">#REF!</definedName>
    <definedName name="HCM">#REF!</definedName>
    <definedName name="HE_SO_KHO_KHAN_CANG_DAY" localSheetId="6">#REF!</definedName>
    <definedName name="HE_SO_KHO_KHAN_CANG_DAY">#REF!</definedName>
    <definedName name="Heä_soá_laép_xaø_H">1.7</definedName>
    <definedName name="heä_soá_sình_laày" localSheetId="6">#REF!</definedName>
    <definedName name="heä_soá_sình_laày">#REF!</definedName>
    <definedName name="hh" localSheetId="6">#REF!</definedName>
    <definedName name="hh">#REF!</definedName>
    <definedName name="HHcat" localSheetId="6">#REF!</definedName>
    <definedName name="HHcat">#REF!</definedName>
    <definedName name="HHda" localSheetId="6">#REF!</definedName>
    <definedName name="HHda">#REF!</definedName>
    <definedName name="HHTT" localSheetId="6">#REF!</definedName>
    <definedName name="HHTT">#REF!</definedName>
    <definedName name="HiddenRows" localSheetId="6" hidden="1">#REF!</definedName>
    <definedName name="HiddenRows" hidden="1">#REF!</definedName>
    <definedName name="hien" localSheetId="6">#REF!</definedName>
    <definedName name="hien">#REF!</definedName>
    <definedName name="Hinh_thuc" localSheetId="6">#REF!</definedName>
    <definedName name="Hinh_thuc">#REF!</definedName>
    <definedName name="HiÕu" localSheetId="6">#REF!</definedName>
    <definedName name="HiÕu">#REF!</definedName>
    <definedName name="HOME_MANP" localSheetId="6">#REF!</definedName>
    <definedName name="HOME_MANP">#REF!</definedName>
    <definedName name="HOMEOFFICE_COST" localSheetId="6">#REF!</definedName>
    <definedName name="HOMEOFFICE_COST">#REF!</definedName>
    <definedName name="hrr" hidden="1">{"'Sheet1'!$L$16"}</definedName>
    <definedName name="hs" localSheetId="6">#REF!</definedName>
    <definedName name="hs">#REF!</definedName>
    <definedName name="HSCT3">0.1</definedName>
    <definedName name="hsd" localSheetId="6">#REF!</definedName>
    <definedName name="hsd">#REF!</definedName>
    <definedName name="hsdc" localSheetId="6">#REF!</definedName>
    <definedName name="hsdc">#REF!</definedName>
    <definedName name="hsdc1" localSheetId="6">#REF!</definedName>
    <definedName name="hsdc1">#REF!</definedName>
    <definedName name="HSDN">2.5</definedName>
    <definedName name="HSHH" localSheetId="6">#REF!</definedName>
    <definedName name="HSHH">#REF!</definedName>
    <definedName name="HSHHUT" localSheetId="6">#REF!</definedName>
    <definedName name="HSHHUT">#REF!</definedName>
    <definedName name="hsk" localSheetId="6">#REF!</definedName>
    <definedName name="hsk">#REF!</definedName>
    <definedName name="HSKK35" localSheetId="6">#REF!</definedName>
    <definedName name="HSKK35">#REF!</definedName>
    <definedName name="HSLX" localSheetId="6">#REF!</definedName>
    <definedName name="HSLX">#REF!</definedName>
    <definedName name="HSLXH">1.7</definedName>
    <definedName name="HSLXP" localSheetId="6">#REF!</definedName>
    <definedName name="HSLXP">#REF!</definedName>
    <definedName name="hßm4" localSheetId="6">#REF!</definedName>
    <definedName name="hßm4">#REF!</definedName>
    <definedName name="hstb" localSheetId="6">#REF!</definedName>
    <definedName name="hstb">#REF!</definedName>
    <definedName name="hstdtk" localSheetId="6">#REF!</definedName>
    <definedName name="hstdtk">#REF!</definedName>
    <definedName name="hsthep" localSheetId="6">#REF!</definedName>
    <definedName name="hsthep">#REF!</definedName>
    <definedName name="HSVC1" localSheetId="6">#REF!</definedName>
    <definedName name="HSVC1">#REF!</definedName>
    <definedName name="HSVC2" localSheetId="6">#REF!</definedName>
    <definedName name="HSVC2">#REF!</definedName>
    <definedName name="HSVC3" localSheetId="6">#REF!</definedName>
    <definedName name="HSVC3">#REF!</definedName>
    <definedName name="hsvl" localSheetId="6">#REF!</definedName>
    <definedName name="hsvl">#REF!</definedName>
    <definedName name="HT" localSheetId="6">#REF!</definedName>
    <definedName name="HT">#REF!</definedName>
    <definedName name="HTHH" localSheetId="6">#REF!</definedName>
    <definedName name="HTHH">#REF!</definedName>
    <definedName name="htlm" hidden="1">{"'Sheet1'!$L$16"}</definedName>
    <definedName name="HTML_CodePage" hidden="1">950</definedName>
    <definedName name="HTML_Control"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NC" localSheetId="6">#REF!</definedName>
    <definedName name="HTNC">#REF!</definedName>
    <definedName name="HTVL" localSheetId="6">#REF!</definedName>
    <definedName name="HTVL">#REF!</definedName>
    <definedName name="hu" hidden="1">{"'Sheet1'!$L$16"}</definedName>
    <definedName name="HUU" hidden="1">{"'Sheet1'!$L$16"}</definedName>
    <definedName name="huy" hidden="1">{"'Sheet1'!$L$16"}</definedName>
    <definedName name="huymoi" hidden="1">{"'Sheet1'!$L$16"}</definedName>
    <definedName name="I" localSheetId="6">#REF!</definedName>
    <definedName name="I">#REF!</definedName>
    <definedName name="IDLAB_COST" localSheetId="6">#REF!</definedName>
    <definedName name="IDLAB_COST">#REF!</definedName>
    <definedName name="IND_LAB" localSheetId="6">#REF!</definedName>
    <definedName name="IND_LAB">#REF!</definedName>
    <definedName name="INDMANP" localSheetId="6">#REF!</definedName>
    <definedName name="INDMANP">#REF!</definedName>
    <definedName name="j" hidden="1">{"'Sheet1'!$L$16"}</definedName>
    <definedName name="j356C8" localSheetId="6">#REF!</definedName>
    <definedName name="j356C8">#REF!</definedName>
    <definedName name="jkjk" hidden="1">{"'Sheet1'!$L$16"}</definedName>
    <definedName name="k" hidden="1">{"'Sheet1'!$L$16"}</definedName>
    <definedName name="k2b" localSheetId="6">#REF!</definedName>
    <definedName name="k2b">#REF!</definedName>
    <definedName name="kcong" localSheetId="6">#REF!</definedName>
    <definedName name="kcong">#REF!</definedName>
    <definedName name="KH_Chang" localSheetId="6">#REF!</definedName>
    <definedName name="KH_Chang">#REF!</definedName>
    <definedName name="KHOI_LUONG_DAT_DAO_DAP" localSheetId="6">#REF!</definedName>
    <definedName name="KHOI_LUONG_DAT_DAO_DAP">#REF!</definedName>
    <definedName name="khongtruotgia" hidden="1">{"'Sheet1'!$L$16"}</definedName>
    <definedName name="KINH_PHI_DEN_BU" localSheetId="6">#REF!</definedName>
    <definedName name="KINH_PHI_DEN_BU">#REF!</definedName>
    <definedName name="KINH_PHI_DZ0.4KV" localSheetId="6">#REF!</definedName>
    <definedName name="KINH_PHI_DZ0.4KV">#REF!</definedName>
    <definedName name="KINH_PHI_KHAO_SAT__LAP_BCNCKT__TKKTTC" localSheetId="6">#REF!</definedName>
    <definedName name="KINH_PHI_KHAO_SAT__LAP_BCNCKT__TKKTTC">#REF!</definedName>
    <definedName name="KINH_PHI_KHO_BAI" localSheetId="6">#REF!</definedName>
    <definedName name="KINH_PHI_KHO_BAI">#REF!</definedName>
    <definedName name="KINH_PHI_TBA" localSheetId="6">#REF!</definedName>
    <definedName name="KINH_PHI_TBA">#REF!</definedName>
    <definedName name="kjy" hidden="1">{"'Sheet1'!$L$16"}</definedName>
    <definedName name="kl_ME" localSheetId="6">#REF!</definedName>
    <definedName name="kl_ME">#REF!</definedName>
    <definedName name="KLTHDN" localSheetId="6">#REF!</definedName>
    <definedName name="KLTHDN">#REF!</definedName>
    <definedName name="KLVANKHUON" localSheetId="6">#REF!</definedName>
    <definedName name="KLVANKHUON">#REF!</definedName>
    <definedName name="kp1ph" localSheetId="6">#REF!</definedName>
    <definedName name="kp1ph">#REF!</definedName>
    <definedName name="ksbn" hidden="1">{"'Sheet1'!$L$16"}</definedName>
    <definedName name="kshn" hidden="1">{"'Sheet1'!$L$16"}</definedName>
    <definedName name="ksls" hidden="1">{"'Sheet1'!$L$16"}</definedName>
    <definedName name="KSTK" localSheetId="6">#REF!</definedName>
    <definedName name="KSTK">#REF!</definedName>
    <definedName name="l" hidden="1">{"'Sheet1'!$L$16"}</definedName>
    <definedName name="L_mong" localSheetId="6">#REF!</definedName>
    <definedName name="L_mong">#REF!</definedName>
    <definedName name="L63x6">5800</definedName>
    <definedName name="lam" hidden="1">{"'Sheet1'!$L$16"}</definedName>
    <definedName name="lan" hidden="1">{#N/A,#N/A,TRUE,"BT M200 da 10x20"}</definedName>
    <definedName name="langson" hidden="1">{"'Sheet1'!$L$16"}</definedName>
    <definedName name="lanhto" localSheetId="6">#REF!</definedName>
    <definedName name="lanhto">#REF!</definedName>
    <definedName name="LAP_DAT_TBA" localSheetId="6">#REF!</definedName>
    <definedName name="LAP_DAT_TBA">#REF!</definedName>
    <definedName name="LBS_22">107800000</definedName>
    <definedName name="LIET_KE_VI_TRI_DZ0.4KV" localSheetId="6">#REF!</definedName>
    <definedName name="LIET_KE_VI_TRI_DZ0.4KV">#REF!</definedName>
    <definedName name="LIET_KE_VI_TRI_DZ22KV" localSheetId="6">#REF!</definedName>
    <definedName name="LIET_KE_VI_TRI_DZ22KV">#REF!</definedName>
    <definedName name="linh" hidden="1">{"'Sheet1'!$L$16"}</definedName>
    <definedName name="lk" localSheetId="6" hidden="1">#REF!</definedName>
    <definedName name="lk" hidden="1">#REF!</definedName>
    <definedName name="LK_hathe" localSheetId="6">#REF!</definedName>
    <definedName name="LK_hathe">#REF!</definedName>
    <definedName name="Lmk" localSheetId="6">#REF!</definedName>
    <definedName name="Lmk">#REF!</definedName>
    <definedName name="lntt" localSheetId="6">#REF!</definedName>
    <definedName name="lntt">#REF!</definedName>
    <definedName name="Loai_TD" localSheetId="6">#REF!</definedName>
    <definedName name="Loai_TD">#REF!</definedName>
    <definedName name="lồn" hidden="1">{"'Sheet1'!$L$16"}</definedName>
    <definedName name="m" hidden="1">{"'Sheet1'!$L$16"}</definedName>
    <definedName name="M0.4" localSheetId="6">#REF!</definedName>
    <definedName name="M0.4">#REF!</definedName>
    <definedName name="M12aavl" localSheetId="6">#REF!</definedName>
    <definedName name="M12aavl">#REF!</definedName>
    <definedName name="M12ba3p" localSheetId="6">#REF!</definedName>
    <definedName name="M12ba3p">#REF!</definedName>
    <definedName name="M12bb1p" localSheetId="6">#REF!</definedName>
    <definedName name="M12bb1p">#REF!</definedName>
    <definedName name="M14bb1p" localSheetId="6">#REF!</definedName>
    <definedName name="M14bb1p">#REF!</definedName>
    <definedName name="M8a" localSheetId="6">#REF!</definedName>
    <definedName name="M8a">#REF!</definedName>
    <definedName name="M8aa" localSheetId="6">#REF!</definedName>
    <definedName name="M8aa">#REF!</definedName>
    <definedName name="m8aanc" localSheetId="6">#REF!</definedName>
    <definedName name="m8aanc">#REF!</definedName>
    <definedName name="m8aavl" localSheetId="6">#REF!</definedName>
    <definedName name="m8aavl">#REF!</definedName>
    <definedName name="Ma3pnc" localSheetId="6">#REF!</definedName>
    <definedName name="Ma3pnc">#REF!</definedName>
    <definedName name="Ma3pvl" localSheetId="6">#REF!</definedName>
    <definedName name="Ma3pvl">#REF!</definedName>
    <definedName name="Maa3pnc" localSheetId="6">#REF!</definedName>
    <definedName name="Maa3pnc">#REF!</definedName>
    <definedName name="Maa3pvl" localSheetId="6">#REF!</definedName>
    <definedName name="Maa3pvl">#REF!</definedName>
    <definedName name="MAJ_CON_EQP" localSheetId="6">#REF!</definedName>
    <definedName name="MAJ_CON_EQP">#REF!</definedName>
    <definedName name="MAVANKHUON" localSheetId="6">#REF!</definedName>
    <definedName name="MAVANKHUON">#REF!</definedName>
    <definedName name="MAVLTHDN" localSheetId="6">#REF!</definedName>
    <definedName name="MAVLTHDN">#REF!</definedName>
    <definedName name="Mba1p" localSheetId="6">#REF!</definedName>
    <definedName name="Mba1p">#REF!</definedName>
    <definedName name="Mba3p" localSheetId="6">#REF!</definedName>
    <definedName name="Mba3p">#REF!</definedName>
    <definedName name="Mbb3p" localSheetId="6">#REF!</definedName>
    <definedName name="Mbb3p">#REF!</definedName>
    <definedName name="mc" localSheetId="6">#REF!</definedName>
    <definedName name="mc">#REF!</definedName>
    <definedName name="MG_A" localSheetId="6">#REF!</definedName>
    <definedName name="MG_A">#REF!</definedName>
    <definedName name="MN" localSheetId="6">#REF!</definedName>
    <definedName name="MN">#REF!</definedName>
    <definedName name="mo" hidden="1">{"'Sheet1'!$L$16"}</definedName>
    <definedName name="moi" hidden="1">{"'Sheet1'!$L$16"}</definedName>
    <definedName name="mongbang" localSheetId="6">#REF!</definedName>
    <definedName name="mongbang">#REF!</definedName>
    <definedName name="mongdon" localSheetId="6">#REF!</definedName>
    <definedName name="mongdon">#REF!</definedName>
    <definedName name="Moùng" localSheetId="6">#REF!</definedName>
    <definedName name="Moùng">#REF!</definedName>
    <definedName name="MSCT" localSheetId="6">#REF!</definedName>
    <definedName name="MSCT">#REF!</definedName>
    <definedName name="mtcdg" localSheetId="6">#REF!</definedName>
    <definedName name="mtcdg">#REF!</definedName>
    <definedName name="MTMAC12" localSheetId="6">#REF!</definedName>
    <definedName name="MTMAC12">#REF!</definedName>
    <definedName name="mtram" localSheetId="6">#REF!</definedName>
    <definedName name="mtram">#REF!</definedName>
    <definedName name="mvac" hidden="1">{"'Sheet1'!$L$16"}</definedName>
    <definedName name="myle" localSheetId="6">#REF!</definedName>
    <definedName name="myle">#REF!</definedName>
    <definedName name="n" hidden="1">{"'Sheet1'!$L$16"}</definedName>
    <definedName name="n1pig" localSheetId="6">#REF!</definedName>
    <definedName name="n1pig">#REF!</definedName>
    <definedName name="N1pIGnc" localSheetId="6">#REF!</definedName>
    <definedName name="N1pIGnc">#REF!</definedName>
    <definedName name="N1pIGvc" localSheetId="6">#REF!</definedName>
    <definedName name="N1pIGvc">#REF!</definedName>
    <definedName name="N1pIGvl" localSheetId="6">#REF!</definedName>
    <definedName name="N1pIGvl">#REF!</definedName>
    <definedName name="n1pind" localSheetId="6">#REF!</definedName>
    <definedName name="n1pind">#REF!</definedName>
    <definedName name="N1pINDnc" localSheetId="6">#REF!</definedName>
    <definedName name="N1pINDnc">#REF!</definedName>
    <definedName name="N1pINDvc" localSheetId="6">#REF!</definedName>
    <definedName name="N1pINDvc">#REF!</definedName>
    <definedName name="N1pINDvl" localSheetId="6">#REF!</definedName>
    <definedName name="N1pINDvl">#REF!</definedName>
    <definedName name="n1ping" localSheetId="6">#REF!</definedName>
    <definedName name="n1ping">#REF!</definedName>
    <definedName name="N1pINGvc" localSheetId="6">#REF!</definedName>
    <definedName name="N1pINGvc">#REF!</definedName>
    <definedName name="n1pint" localSheetId="6">#REF!</definedName>
    <definedName name="n1pint">#REF!</definedName>
    <definedName name="nc" localSheetId="6">#REF!</definedName>
    <definedName name="nc">#REF!</definedName>
    <definedName name="nc_btm10" localSheetId="6">#REF!</definedName>
    <definedName name="nc_btm10">#REF!</definedName>
    <definedName name="nc_btm100" localSheetId="6">#REF!</definedName>
    <definedName name="nc_btm100">#REF!</definedName>
    <definedName name="nc3p" localSheetId="6">#REF!</definedName>
    <definedName name="nc3p">#REF!</definedName>
    <definedName name="NCBD100" localSheetId="6">#REF!</definedName>
    <definedName name="NCBD100">#REF!</definedName>
    <definedName name="NCBD200" localSheetId="6">#REF!</definedName>
    <definedName name="NCBD200">#REF!</definedName>
    <definedName name="NCBD250" localSheetId="6">#REF!</definedName>
    <definedName name="NCBD250">#REF!</definedName>
    <definedName name="NCCT3p" localSheetId="6">#REF!</definedName>
    <definedName name="NCCT3p">#REF!</definedName>
    <definedName name="ncdg" localSheetId="6">#REF!</definedName>
    <definedName name="ncdg">#REF!</definedName>
    <definedName name="NCKT" localSheetId="6">#REF!</definedName>
    <definedName name="NCKT">#REF!</definedName>
    <definedName name="nctram" localSheetId="6">#REF!</definedName>
    <definedName name="nctram">#REF!</definedName>
    <definedName name="NCVC100" localSheetId="6">#REF!</definedName>
    <definedName name="NCVC100">#REF!</definedName>
    <definedName name="NCVC200" localSheetId="6">#REF!</definedName>
    <definedName name="NCVC200">#REF!</definedName>
    <definedName name="NCVC250" localSheetId="6">#REF!</definedName>
    <definedName name="NCVC250">#REF!</definedName>
    <definedName name="NCVC3P" localSheetId="6">#REF!</definedName>
    <definedName name="NCVC3P">#REF!</definedName>
    <definedName name="NET" localSheetId="6">#REF!</definedName>
    <definedName name="NET">#REF!</definedName>
    <definedName name="NET_1" localSheetId="6">#REF!</definedName>
    <definedName name="NET_1">#REF!</definedName>
    <definedName name="NET_ANA" localSheetId="6">#REF!</definedName>
    <definedName name="NET_ANA">#REF!</definedName>
    <definedName name="NET_ANA_1" localSheetId="6">#REF!</definedName>
    <definedName name="NET_ANA_1">#REF!</definedName>
    <definedName name="NET_ANA_2" localSheetId="6">#REF!</definedName>
    <definedName name="NET_ANA_2">#REF!</definedName>
    <definedName name="new" hidden="1">{"'Sheet1'!$L$16"}</definedName>
    <definedName name="ngu" hidden="1">{"'Sheet1'!$L$16"}</definedName>
    <definedName name="NH" localSheetId="6">#REF!</definedName>
    <definedName name="NH">#REF!</definedName>
    <definedName name="nhn" localSheetId="6">#REF!</definedName>
    <definedName name="nhn">#REF!</definedName>
    <definedName name="NHot" localSheetId="6">#REF!</definedName>
    <definedName name="NHot">#REF!</definedName>
    <definedName name="nhu" localSheetId="6">#REF!</definedName>
    <definedName name="nhu">#REF!</definedName>
    <definedName name="nhua" localSheetId="6">#REF!</definedName>
    <definedName name="nhua">#REF!</definedName>
    <definedName name="nhuad" localSheetId="6">#REF!</definedName>
    <definedName name="nhuad">#REF!</definedName>
    <definedName name="nig" localSheetId="6">#REF!</definedName>
    <definedName name="nig">#REF!</definedName>
    <definedName name="nig1p" localSheetId="6">#REF!</definedName>
    <definedName name="nig1p">#REF!</definedName>
    <definedName name="nig3p" localSheetId="6">#REF!</definedName>
    <definedName name="nig3p">#REF!</definedName>
    <definedName name="NIGnc" localSheetId="6">#REF!</definedName>
    <definedName name="NIGnc">#REF!</definedName>
    <definedName name="nignc1p" localSheetId="6">#REF!</definedName>
    <definedName name="nignc1p">#REF!</definedName>
    <definedName name="NIGvc" localSheetId="6">#REF!</definedName>
    <definedName name="NIGvc">#REF!</definedName>
    <definedName name="NIGvl" localSheetId="6">#REF!</definedName>
    <definedName name="NIGvl">#REF!</definedName>
    <definedName name="nigvl1p" localSheetId="6">#REF!</definedName>
    <definedName name="nigvl1p">#REF!</definedName>
    <definedName name="nin" localSheetId="6">#REF!</definedName>
    <definedName name="nin">#REF!</definedName>
    <definedName name="nin1903p" localSheetId="6">#REF!</definedName>
    <definedName name="nin1903p">#REF!</definedName>
    <definedName name="nin3p" localSheetId="6">#REF!</definedName>
    <definedName name="nin3p">#REF!</definedName>
    <definedName name="nind" localSheetId="6">#REF!</definedName>
    <definedName name="nind">#REF!</definedName>
    <definedName name="nind1p" localSheetId="6">#REF!</definedName>
    <definedName name="nind1p">#REF!</definedName>
    <definedName name="nind3p" localSheetId="6">#REF!</definedName>
    <definedName name="nind3p">#REF!</definedName>
    <definedName name="NINDnc" localSheetId="6">#REF!</definedName>
    <definedName name="NINDnc">#REF!</definedName>
    <definedName name="nindnc1p" localSheetId="6">#REF!</definedName>
    <definedName name="nindnc1p">#REF!</definedName>
    <definedName name="NINDvc" localSheetId="6">#REF!</definedName>
    <definedName name="NINDvc">#REF!</definedName>
    <definedName name="NINDvl" localSheetId="6">#REF!</definedName>
    <definedName name="NINDvl">#REF!</definedName>
    <definedName name="nindvl1p" localSheetId="6">#REF!</definedName>
    <definedName name="nindvl1p">#REF!</definedName>
    <definedName name="ning1p" localSheetId="6">#REF!</definedName>
    <definedName name="ning1p">#REF!</definedName>
    <definedName name="ningnc1p" localSheetId="6">#REF!</definedName>
    <definedName name="ningnc1p">#REF!</definedName>
    <definedName name="ningvl1p" localSheetId="6">#REF!</definedName>
    <definedName name="ningvl1p">#REF!</definedName>
    <definedName name="NINnc" localSheetId="6">#REF!</definedName>
    <definedName name="NINnc">#REF!</definedName>
    <definedName name="nint1p" localSheetId="6">#REF!</definedName>
    <definedName name="nint1p">#REF!</definedName>
    <definedName name="nintnc1p" localSheetId="6">#REF!</definedName>
    <definedName name="nintnc1p">#REF!</definedName>
    <definedName name="nintvl1p" localSheetId="6">#REF!</definedName>
    <definedName name="nintvl1p">#REF!</definedName>
    <definedName name="NINvc" localSheetId="6">#REF!</definedName>
    <definedName name="NINvc">#REF!</definedName>
    <definedName name="NINvl" localSheetId="6">#REF!</definedName>
    <definedName name="NINvl">#REF!</definedName>
    <definedName name="nl" localSheetId="6">#REF!</definedName>
    <definedName name="nl">#REF!</definedName>
    <definedName name="nl1p" localSheetId="6">#REF!</definedName>
    <definedName name="nl1p">#REF!</definedName>
    <definedName name="nl3p" localSheetId="6">#REF!</definedName>
    <definedName name="nl3p">#REF!</definedName>
    <definedName name="nlht" localSheetId="6">#REF!</definedName>
    <definedName name="nlht">#REF!</definedName>
    <definedName name="NLTK1p" localSheetId="6">#REF!</definedName>
    <definedName name="NLTK1p">#REF!</definedName>
    <definedName name="nn" localSheetId="6">#REF!</definedName>
    <definedName name="nn">#REF!</definedName>
    <definedName name="nn1p" localSheetId="6">#REF!</definedName>
    <definedName name="nn1p">#REF!</definedName>
    <definedName name="nn3p" localSheetId="6">#REF!</definedName>
    <definedName name="nn3p">#REF!</definedName>
    <definedName name="No" localSheetId="6">#REF!</definedName>
    <definedName name="No">#REF!</definedName>
    <definedName name="NSTW" localSheetId="6" hidden="1">#REF!</definedName>
    <definedName name="NSTW" hidden="1">#REF!</definedName>
    <definedName name="NUOCHKHOAN" hidden="1">{"'Sheet1'!$L$16"}</definedName>
    <definedName name="NUOCHKHOANMOI" hidden="1">{"'Sheet1'!$L$16"}</definedName>
    <definedName name="nx" localSheetId="6">#REF!</definedName>
    <definedName name="nx">#REF!</definedName>
    <definedName name="o" hidden="1">{"'Sheet1'!$L$16"}</definedName>
    <definedName name="ophom" localSheetId="6">#REF!</definedName>
    <definedName name="ophom">#REF!</definedName>
    <definedName name="OrderTable" localSheetId="6" hidden="1">#REF!</definedName>
    <definedName name="OrderTable" hidden="1">#REF!</definedName>
    <definedName name="osc" localSheetId="6">#REF!</definedName>
    <definedName name="osc">#REF!</definedName>
    <definedName name="PA" localSheetId="6">#REF!</definedName>
    <definedName name="PA">#REF!</definedName>
    <definedName name="PAIII_" hidden="1">{"'Sheet1'!$L$16"}</definedName>
    <definedName name="panen" localSheetId="6">#REF!</definedName>
    <definedName name="panen">#REF!</definedName>
    <definedName name="PHAN_DIEN_DZ0.4KV" localSheetId="6">#REF!</definedName>
    <definedName name="PHAN_DIEN_DZ0.4KV">#REF!</definedName>
    <definedName name="PHAN_DIEN_TBA" localSheetId="6">#REF!</definedName>
    <definedName name="PHAN_DIEN_TBA">#REF!</definedName>
    <definedName name="PHAN_MUA_SAM_DZ0.4KV" localSheetId="6">#REF!</definedName>
    <definedName name="PHAN_MUA_SAM_DZ0.4KV">#REF!</definedName>
    <definedName name="phu_luc_vua" localSheetId="6">#REF!</definedName>
    <definedName name="phu_luc_vua">#REF!</definedName>
    <definedName name="PLKL" localSheetId="6">#REF!</definedName>
    <definedName name="PLKL">#REF!</definedName>
    <definedName name="PMS" hidden="1">{"'Sheet1'!$L$16"}</definedName>
    <definedName name="PRICE" localSheetId="6">#REF!</definedName>
    <definedName name="PRICE">#REF!</definedName>
    <definedName name="PRICE1" localSheetId="6">#REF!</definedName>
    <definedName name="PRICE1">#REF!</definedName>
    <definedName name="_xlnm.Print_Area" localSheetId="0">'B.01_TH'!$A$1:$K$34</definedName>
    <definedName name="_xlnm.Print_Area" localSheetId="1">'B.02.PhanCap'!$A$1:$Q$63</definedName>
    <definedName name="_xlnm.Print_Area" localSheetId="2">'Biểu số 03'!$A$1:$G$14</definedName>
    <definedName name="_xlnm.Print_Titles" localSheetId="0">'B.01_TH'!$7:$10</definedName>
    <definedName name="_xlnm.Print_Titles" localSheetId="1">'B.02.PhanCap'!$7:$9</definedName>
    <definedName name="_xlnm.Print_Titles" localSheetId="3">'B.03.NTM'!$7:$10</definedName>
    <definedName name="_xlnm.Print_Titles" localSheetId="4">'B.04.GNBV'!$7:$10</definedName>
    <definedName name="_xlnm.Print_Titles" localSheetId="5">'B.05.ThuĐât'!$7:$9</definedName>
    <definedName name="_xlnm.Print_Titles" localSheetId="6">'B.06.CCCM'!$7:$8</definedName>
    <definedName name="_xlnm.Print_Titles">#N/A</definedName>
    <definedName name="Print_Titles_MI" localSheetId="6">#REF!</definedName>
    <definedName name="Print_Titles_MI">#REF!</definedName>
    <definedName name="PRINTA" localSheetId="6">#REF!</definedName>
    <definedName name="PRINTA">#REF!</definedName>
    <definedName name="PRINTB" localSheetId="6">#REF!</definedName>
    <definedName name="PRINTB">#REF!</definedName>
    <definedName name="PRINTC" localSheetId="6">#REF!</definedName>
    <definedName name="PRINTC">#REF!</definedName>
    <definedName name="ProdForm" localSheetId="6" hidden="1">#REF!</definedName>
    <definedName name="ProdForm" hidden="1">#REF!</definedName>
    <definedName name="Product" localSheetId="6" hidden="1">#REF!</definedName>
    <definedName name="Product" hidden="1">#REF!</definedName>
    <definedName name="PROPOSAL" localSheetId="6">#REF!</definedName>
    <definedName name="PROPOSAL">#REF!</definedName>
    <definedName name="pt" localSheetId="6">#REF!</definedName>
    <definedName name="pt">#REF!</definedName>
    <definedName name="PT_Duong" localSheetId="6">#REF!</definedName>
    <definedName name="PT_Duong">#REF!</definedName>
    <definedName name="ptdg" localSheetId="6">#REF!</definedName>
    <definedName name="ptdg">#REF!</definedName>
    <definedName name="PTDG_cau" localSheetId="6">#REF!</definedName>
    <definedName name="PTDG_cau">#REF!</definedName>
    <definedName name="PTNC" localSheetId="6">#REF!</definedName>
    <definedName name="PTNC">#REF!</definedName>
    <definedName name="pvd" localSheetId="6">#REF!</definedName>
    <definedName name="pvd">#REF!</definedName>
    <definedName name="qtdm" localSheetId="6">#REF!</definedName>
    <definedName name="qtdm">#REF!</definedName>
    <definedName name="ra11p" localSheetId="6">#REF!</definedName>
    <definedName name="ra11p">#REF!</definedName>
    <definedName name="ra13p" localSheetId="6">#REF!</definedName>
    <definedName name="ra13p">#REF!</definedName>
    <definedName name="rack1" localSheetId="6">#REF!</definedName>
    <definedName name="rack1">#REF!</definedName>
    <definedName name="rack2" localSheetId="6">#REF!</definedName>
    <definedName name="rack2">#REF!</definedName>
    <definedName name="rack3" localSheetId="6">#REF!</definedName>
    <definedName name="rack3">#REF!</definedName>
    <definedName name="rack4" localSheetId="6">#REF!</definedName>
    <definedName name="rack4">#REF!</definedName>
    <definedName name="rate">14000</definedName>
    <definedName name="RCArea" localSheetId="6" hidden="1">#REF!</definedName>
    <definedName name="RCArea" hidden="1">#REF!</definedName>
    <definedName name="RECOUT">#N/A</definedName>
    <definedName name="Result21" hidden="1">{"'Sheet1'!$L$16"}</definedName>
    <definedName name="RFP003A" localSheetId="6">#REF!</definedName>
    <definedName name="RFP003A">#REF!</definedName>
    <definedName name="RFP003B" localSheetId="6">#REF!</definedName>
    <definedName name="RFP003B">#REF!</definedName>
    <definedName name="RFP003C" localSheetId="6">#REF!</definedName>
    <definedName name="RFP003C">#REF!</definedName>
    <definedName name="RFP003D" localSheetId="6">#REF!</definedName>
    <definedName name="RFP003D">#REF!</definedName>
    <definedName name="RFP003E" localSheetId="6">#REF!</definedName>
    <definedName name="RFP003E">#REF!</definedName>
    <definedName name="RFP003F" localSheetId="6">#REF!</definedName>
    <definedName name="RFP003F">#REF!</definedName>
    <definedName name="rong1" localSheetId="6">#REF!</definedName>
    <definedName name="rong1">#REF!</definedName>
    <definedName name="rong2" localSheetId="6">#REF!</definedName>
    <definedName name="rong2">#REF!</definedName>
    <definedName name="rong3" localSheetId="6">#REF!</definedName>
    <definedName name="rong3">#REF!</definedName>
    <definedName name="rong4" localSheetId="6">#REF!</definedName>
    <definedName name="rong4">#REF!</definedName>
    <definedName name="rong5" localSheetId="6">#REF!</definedName>
    <definedName name="rong5">#REF!</definedName>
    <definedName name="rong6" localSheetId="6">#REF!</definedName>
    <definedName name="rong6">#REF!</definedName>
    <definedName name="rtr" hidden="1">{"'Sheet1'!$L$16"}</definedName>
    <definedName name="san" localSheetId="6">#REF!</definedName>
    <definedName name="san">#REF!</definedName>
    <definedName name="sand" localSheetId="6">#REF!</definedName>
    <definedName name="sand">#REF!</definedName>
    <definedName name="sas" hidden="1">{"'Sheet1'!$L$16"}</definedName>
    <definedName name="SCH" localSheetId="6">#REF!</definedName>
    <definedName name="SCH">#REF!</definedName>
    <definedName name="sd1p" localSheetId="6">#REF!</definedName>
    <definedName name="sd1p">#REF!</definedName>
    <definedName name="sd3p" localSheetId="6">#REF!</definedName>
    <definedName name="sd3p">#REF!</definedName>
    <definedName name="sdf" hidden="1">{"'Sheet1'!$L$16"}</definedName>
    <definedName name="SDMONG" localSheetId="6">#REF!</definedName>
    <definedName name="SDMONG">#REF!</definedName>
    <definedName name="sencount" hidden="1">2</definedName>
    <definedName name="sgsgdd" hidden="1">#N/A</definedName>
    <definedName name="sgsgsgs" hidden="1">#N/A</definedName>
    <definedName name="sho" localSheetId="6">#REF!</definedName>
    <definedName name="sho">#REF!</definedName>
    <definedName name="sht" localSheetId="6">#REF!</definedName>
    <definedName name="sht">#REF!</definedName>
    <definedName name="sht1p" localSheetId="6">#REF!</definedName>
    <definedName name="sht1p">#REF!</definedName>
    <definedName name="sht3p" localSheetId="6">#REF!</definedName>
    <definedName name="sht3p">#REF!</definedName>
    <definedName name="SIZE" localSheetId="6">#REF!</definedName>
    <definedName name="SIZE">#REF!</definedName>
    <definedName name="SL_CRD" localSheetId="6">#REF!</definedName>
    <definedName name="SL_CRD">#REF!</definedName>
    <definedName name="SL_CRS" localSheetId="6">#REF!</definedName>
    <definedName name="SL_CRS">#REF!</definedName>
    <definedName name="SL_CS" localSheetId="6">#REF!</definedName>
    <definedName name="SL_CS">#REF!</definedName>
    <definedName name="SL_DD" localSheetId="6">#REF!</definedName>
    <definedName name="SL_DD">#REF!</definedName>
    <definedName name="slg" localSheetId="6">#REF!</definedName>
    <definedName name="slg">#REF!</definedName>
    <definedName name="soc3p" localSheetId="6">#REF!</definedName>
    <definedName name="soc3p">#REF!</definedName>
    <definedName name="Soi" localSheetId="6">#REF!</definedName>
    <definedName name="Soi">#REF!</definedName>
    <definedName name="soichon12" localSheetId="6">#REF!</definedName>
    <definedName name="soichon12">#REF!</definedName>
    <definedName name="soichon24" localSheetId="6">#REF!</definedName>
    <definedName name="soichon24">#REF!</definedName>
    <definedName name="soichon46" localSheetId="6">#REF!</definedName>
    <definedName name="soichon46">#REF!</definedName>
    <definedName name="solieu" localSheetId="6">#REF!</definedName>
    <definedName name="solieu">#REF!</definedName>
    <definedName name="SORT" localSheetId="6">#REF!</definedName>
    <definedName name="SORT">#REF!</definedName>
    <definedName name="SPEC" localSheetId="6">#REF!</definedName>
    <definedName name="SPEC">#REF!</definedName>
    <definedName name="SpecialPrice" localSheetId="6" hidden="1">#REF!</definedName>
    <definedName name="SpecialPrice" hidden="1">#REF!</definedName>
    <definedName name="SPECSUMMARY" localSheetId="6">#REF!</definedName>
    <definedName name="SPECSUMMARY">#REF!</definedName>
    <definedName name="SS" hidden="1">{"'Sheet1'!$L$16"}</definedName>
    <definedName name="sss" localSheetId="6">#REF!</definedName>
    <definedName name="sss">#REF!</definedName>
    <definedName name="st1p" localSheetId="6">#REF!</definedName>
    <definedName name="st1p">#REF!</definedName>
    <definedName name="st3p" localSheetId="6">#REF!</definedName>
    <definedName name="st3p">#REF!</definedName>
    <definedName name="Start_1" localSheetId="6">#REF!</definedName>
    <definedName name="Start_1">#REF!</definedName>
    <definedName name="Start_10" localSheetId="6">#REF!</definedName>
    <definedName name="Start_10">#REF!</definedName>
    <definedName name="Start_11" localSheetId="6">#REF!</definedName>
    <definedName name="Start_11">#REF!</definedName>
    <definedName name="Start_12" localSheetId="6">#REF!</definedName>
    <definedName name="Start_12">#REF!</definedName>
    <definedName name="Start_13" localSheetId="6">#REF!</definedName>
    <definedName name="Start_13">#REF!</definedName>
    <definedName name="Start_2" localSheetId="6">#REF!</definedName>
    <definedName name="Start_2">#REF!</definedName>
    <definedName name="Start_3" localSheetId="6">#REF!</definedName>
    <definedName name="Start_3">#REF!</definedName>
    <definedName name="Start_4" localSheetId="6">#REF!</definedName>
    <definedName name="Start_4">#REF!</definedName>
    <definedName name="Start_5" localSheetId="6">#REF!</definedName>
    <definedName name="Start_5">#REF!</definedName>
    <definedName name="Start_6" localSheetId="6">#REF!</definedName>
    <definedName name="Start_6">#REF!</definedName>
    <definedName name="Start_7" localSheetId="6">#REF!</definedName>
    <definedName name="Start_7">#REF!</definedName>
    <definedName name="Start_8" localSheetId="6">#REF!</definedName>
    <definedName name="Start_8">#REF!</definedName>
    <definedName name="Start_9" localSheetId="6">#REF!</definedName>
    <definedName name="Start_9">#REF!</definedName>
    <definedName name="SU" localSheetId="6">#REF!</definedName>
    <definedName name="SU">#REF!</definedName>
    <definedName name="sub" localSheetId="6">#REF!</definedName>
    <definedName name="sub">#REF!</definedName>
    <definedName name="SUMMARY" localSheetId="6">#REF!</definedName>
    <definedName name="SUMMARY">#REF!</definedName>
    <definedName name="sur" localSheetId="6">#REF!</definedName>
    <definedName name="sur">#REF!</definedName>
    <definedName name="t" hidden="1">{"'Sheet1'!$L$16"}</definedName>
    <definedName name="t101p" localSheetId="6">#REF!</definedName>
    <definedName name="t101p">#REF!</definedName>
    <definedName name="t103p" localSheetId="6">#REF!</definedName>
    <definedName name="t103p">#REF!</definedName>
    <definedName name="t10m" localSheetId="6">#REF!</definedName>
    <definedName name="t10m">#REF!</definedName>
    <definedName name="t10nc1p" localSheetId="6">#REF!</definedName>
    <definedName name="t10nc1p">#REF!</definedName>
    <definedName name="t10vl1p" localSheetId="6">#REF!</definedName>
    <definedName name="t10vl1p">#REF!</definedName>
    <definedName name="t121p" localSheetId="6">#REF!</definedName>
    <definedName name="t121p">#REF!</definedName>
    <definedName name="t123p" localSheetId="6">#REF!</definedName>
    <definedName name="t123p">#REF!</definedName>
    <definedName name="T12nc" localSheetId="6">#REF!</definedName>
    <definedName name="T12nc">#REF!</definedName>
    <definedName name="t12nc3p" localSheetId="6">#REF!</definedName>
    <definedName name="t12nc3p">#REF!</definedName>
    <definedName name="T12vc" localSheetId="6">#REF!</definedName>
    <definedName name="T12vc">#REF!</definedName>
    <definedName name="T12vl" localSheetId="6">#REF!</definedName>
    <definedName name="T12vl">#REF!</definedName>
    <definedName name="t141p" localSheetId="6">#REF!</definedName>
    <definedName name="t141p">#REF!</definedName>
    <definedName name="t143p" localSheetId="6">#REF!</definedName>
    <definedName name="t143p">#REF!</definedName>
    <definedName name="t7m" localSheetId="6">#REF!</definedName>
    <definedName name="t7m">#REF!</definedName>
    <definedName name="t8m" localSheetId="6">#REF!</definedName>
    <definedName name="t8m">#REF!</definedName>
    <definedName name="Tæng_c_ng_suÊt_hiÖn_t_i">"THOP"</definedName>
    <definedName name="TAMTINH" localSheetId="6">#REF!</definedName>
    <definedName name="TAMTINH">#REF!</definedName>
    <definedName name="TaxTV">10%</definedName>
    <definedName name="TaxXL">5%</definedName>
    <definedName name="TBA" localSheetId="6">#REF!</definedName>
    <definedName name="TBA">#REF!</definedName>
    <definedName name="tbl_ProdInfo" localSheetId="6" hidden="1">#REF!</definedName>
    <definedName name="tbl_ProdInfo" hidden="1">#REF!</definedName>
    <definedName name="tbtram" localSheetId="6">#REF!</definedName>
    <definedName name="tbtram">#REF!</definedName>
    <definedName name="TBXD" localSheetId="6">#REF!</definedName>
    <definedName name="TBXD">#REF!</definedName>
    <definedName name="TC" localSheetId="6">#REF!</definedName>
    <definedName name="TC">#REF!</definedName>
    <definedName name="TC_NHANH1" localSheetId="6">#REF!</definedName>
    <definedName name="TC_NHANH1">#REF!</definedName>
    <definedName name="TD" localSheetId="6">#REF!</definedName>
    <definedName name="TD">#REF!</definedName>
    <definedName name="TD12vl" localSheetId="6">#REF!</definedName>
    <definedName name="TD12vl">#REF!</definedName>
    <definedName name="TD1p1nc" localSheetId="6">#REF!</definedName>
    <definedName name="TD1p1nc">#REF!</definedName>
    <definedName name="td1p1vc" localSheetId="6">#REF!</definedName>
    <definedName name="td1p1vc">#REF!</definedName>
    <definedName name="TD1p1vl" localSheetId="6">#REF!</definedName>
    <definedName name="TD1p1vl">#REF!</definedName>
    <definedName name="td3p" localSheetId="6">#REF!</definedName>
    <definedName name="td3p">#REF!</definedName>
    <definedName name="TDctnc" localSheetId="6">#REF!</definedName>
    <definedName name="TDctnc">#REF!</definedName>
    <definedName name="TDctvc" localSheetId="6">#REF!</definedName>
    <definedName name="TDctvc">#REF!</definedName>
    <definedName name="TDctvl" localSheetId="6">#REF!</definedName>
    <definedName name="TDctvl">#REF!</definedName>
    <definedName name="tdia" localSheetId="6">#REF!</definedName>
    <definedName name="tdia">#REF!</definedName>
    <definedName name="tdnc1p" localSheetId="6">#REF!</definedName>
    <definedName name="tdnc1p">#REF!</definedName>
    <definedName name="tdt" localSheetId="6">#REF!</definedName>
    <definedName name="tdt">#REF!</definedName>
    <definedName name="tdtr2cnc" localSheetId="6">#REF!</definedName>
    <definedName name="tdtr2cnc">#REF!</definedName>
    <definedName name="tdtr2cvl" localSheetId="6">#REF!</definedName>
    <definedName name="tdtr2cvl">#REF!</definedName>
    <definedName name="tdvl1p" localSheetId="6">#REF!</definedName>
    <definedName name="tdvl1p">#REF!</definedName>
    <definedName name="tenck" localSheetId="6">#REF!</definedName>
    <definedName name="tenck">#REF!</definedName>
    <definedName name="tha" hidden="1">{"'Sheet1'!$L$16"}</definedName>
    <definedName name="thang" localSheetId="6">#REF!</definedName>
    <definedName name="thang">#REF!</definedName>
    <definedName name="thang10" hidden="1">{"'Sheet1'!$L$16"}</definedName>
    <definedName name="thanhtien" localSheetId="6">#REF!</definedName>
    <definedName name="thanhtien">#REF!</definedName>
    <definedName name="THchon" localSheetId="6">#REF!</definedName>
    <definedName name="THchon">#REF!</definedName>
    <definedName name="thdt" localSheetId="6">#REF!</definedName>
    <definedName name="thdt">#REF!</definedName>
    <definedName name="THDT_HT_DAO_THUONG" localSheetId="6">#REF!</definedName>
    <definedName name="THDT_HT_DAO_THUONG">#REF!</definedName>
    <definedName name="THDT_HT_XOM_NOI" localSheetId="6">#REF!</definedName>
    <definedName name="THDT_HT_XOM_NOI">#REF!</definedName>
    <definedName name="THDT_NPP_XOM_NOI" localSheetId="6">#REF!</definedName>
    <definedName name="THDT_NPP_XOM_NOI">#REF!</definedName>
    <definedName name="THDT_TBA_XOM_NOI" localSheetId="6">#REF!</definedName>
    <definedName name="THDT_TBA_XOM_NOI">#REF!</definedName>
    <definedName name="thepban" localSheetId="6">#REF!</definedName>
    <definedName name="thepban">#REF!</definedName>
    <definedName name="thepgoc25_60" localSheetId="6">#REF!</definedName>
    <definedName name="thepgoc25_60">#REF!</definedName>
    <definedName name="thepgoc63_75" localSheetId="6">#REF!</definedName>
    <definedName name="thepgoc63_75">#REF!</definedName>
    <definedName name="thepgoc80_100" localSheetId="6">#REF!</definedName>
    <definedName name="thepgoc80_100">#REF!</definedName>
    <definedName name="thepma">10500</definedName>
    <definedName name="theptron12" localSheetId="6">#REF!</definedName>
    <definedName name="theptron12">#REF!</definedName>
    <definedName name="theptron14_22" localSheetId="6">#REF!</definedName>
    <definedName name="theptron14_22">#REF!</definedName>
    <definedName name="theptron6_8" localSheetId="6">#REF!</definedName>
    <definedName name="theptron6_8">#REF!</definedName>
    <definedName name="thetichck" localSheetId="6">#REF!</definedName>
    <definedName name="thetichck">#REF!</definedName>
    <definedName name="THGO1pnc" localSheetId="6">#REF!</definedName>
    <definedName name="THGO1pnc">#REF!</definedName>
    <definedName name="thht" localSheetId="6">#REF!</definedName>
    <definedName name="thht">#REF!</definedName>
    <definedName name="THI" localSheetId="6">#REF!</definedName>
    <definedName name="THI">#REF!</definedName>
    <definedName name="thkp3" localSheetId="6">#REF!</definedName>
    <definedName name="thkp3">#REF!</definedName>
    <definedName name="THKP7YT" hidden="1">{"'Sheet1'!$L$16"}</definedName>
    <definedName name="THOP">"THOP"</definedName>
    <definedName name="THT" localSheetId="6">#REF!</definedName>
    <definedName name="THT">#REF!</definedName>
    <definedName name="thtich1" localSheetId="6">#REF!</definedName>
    <definedName name="thtich1">#REF!</definedName>
    <definedName name="thtich2" localSheetId="6">#REF!</definedName>
    <definedName name="thtich2">#REF!</definedName>
    <definedName name="thtich3" localSheetId="6">#REF!</definedName>
    <definedName name="thtich3">#REF!</definedName>
    <definedName name="thtich4" localSheetId="6">#REF!</definedName>
    <definedName name="thtich4">#REF!</definedName>
    <definedName name="thtich5" localSheetId="6">#REF!</definedName>
    <definedName name="thtich5">#REF!</definedName>
    <definedName name="thtich6" localSheetId="6">#REF!</definedName>
    <definedName name="thtich6">#REF!</definedName>
    <definedName name="thtt" localSheetId="6">#REF!</definedName>
    <definedName name="thtt">#REF!</definedName>
    <definedName name="thu" hidden="1">{"'Sheet1'!$L$16"}</definedName>
    <definedName name="thuy" hidden="1">{"'Sheet1'!$L$16"}</definedName>
    <definedName name="thvlmoi" hidden="1">{"'Sheet1'!$L$16"}</definedName>
    <definedName name="thvlmoimoi" hidden="1">{"'Sheet1'!$L$16"}</definedName>
    <definedName name="Tien" localSheetId="6">#REF!</definedName>
    <definedName name="Tien">#REF!</definedName>
    <definedName name="TIENLUONG" localSheetId="6">#REF!</definedName>
    <definedName name="TIENLUONG">#REF!</definedName>
    <definedName name="Tiepdiama">9500</definedName>
    <definedName name="TIEU_HAO_VAT_TU_DZ0.4KV" localSheetId="6">#REF!</definedName>
    <definedName name="TIEU_HAO_VAT_TU_DZ0.4KV">#REF!</definedName>
    <definedName name="TIEU_HAO_VAT_TU_DZ22KV" localSheetId="6">#REF!</definedName>
    <definedName name="TIEU_HAO_VAT_TU_DZ22KV">#REF!</definedName>
    <definedName name="TIEU_HAO_VAT_TU_TBA" localSheetId="6">#REF!</definedName>
    <definedName name="TIEU_HAO_VAT_TU_TBA">#REF!</definedName>
    <definedName name="TIT" localSheetId="6">#REF!</definedName>
    <definedName name="TIT">#REF!</definedName>
    <definedName name="TITAN" localSheetId="6">#REF!</definedName>
    <definedName name="TITAN">#REF!</definedName>
    <definedName name="tk" localSheetId="6">#REF!</definedName>
    <definedName name="tk">#REF!</definedName>
    <definedName name="TKP" localSheetId="6">#REF!</definedName>
    <definedName name="TKP">#REF!</definedName>
    <definedName name="TLAC120" localSheetId="6">#REF!</definedName>
    <definedName name="TLAC120">#REF!</definedName>
    <definedName name="TLAC35" localSheetId="6">#REF!</definedName>
    <definedName name="TLAC35">#REF!</definedName>
    <definedName name="TLAC50" localSheetId="6">#REF!</definedName>
    <definedName name="TLAC50">#REF!</definedName>
    <definedName name="TLAC70" localSheetId="6">#REF!</definedName>
    <definedName name="TLAC70">#REF!</definedName>
    <definedName name="TLAC95" localSheetId="6">#REF!</definedName>
    <definedName name="TLAC95">#REF!</definedName>
    <definedName name="Tle" localSheetId="6">#REF!</definedName>
    <definedName name="Tle">#REF!</definedName>
    <definedName name="TONG_GIA_TRI_CONG_TRINH" localSheetId="6">#REF!</definedName>
    <definedName name="TONG_GIA_TRI_CONG_TRINH">#REF!</definedName>
    <definedName name="TONG_HOP_THI_NGHIEM_DZ0.4KV" localSheetId="6">#REF!</definedName>
    <definedName name="TONG_HOP_THI_NGHIEM_DZ0.4KV">#REF!</definedName>
    <definedName name="TONG_HOP_THI_NGHIEM_DZ22KV" localSheetId="6">#REF!</definedName>
    <definedName name="TONG_HOP_THI_NGHIEM_DZ22KV">#REF!</definedName>
    <definedName name="TONG_KE_TBA" localSheetId="6">#REF!</definedName>
    <definedName name="TONG_KE_TBA">#REF!</definedName>
    <definedName name="tongbt" localSheetId="6">#REF!</definedName>
    <definedName name="tongbt">#REF!</definedName>
    <definedName name="tongcong" localSheetId="6">#REF!</definedName>
    <definedName name="tongcong">#REF!</definedName>
    <definedName name="tongdientich" localSheetId="6">#REF!</definedName>
    <definedName name="tongdientich">#REF!</definedName>
    <definedName name="TONGDUTOAN" localSheetId="6">#REF!</definedName>
    <definedName name="TONGDUTOAN">#REF!</definedName>
    <definedName name="tongthep" localSheetId="6">#REF!</definedName>
    <definedName name="tongthep">#REF!</definedName>
    <definedName name="tongthetich" localSheetId="6">#REF!</definedName>
    <definedName name="tongthetich">#REF!</definedName>
    <definedName name="Tonmai" localSheetId="6">#REF!</definedName>
    <definedName name="Tonmai">#REF!</definedName>
    <definedName name="TPCP" localSheetId="6" hidden="1">#REF!</definedName>
    <definedName name="TPCP" hidden="1">#REF!</definedName>
    <definedName name="TPLRP" localSheetId="6">#REF!</definedName>
    <definedName name="TPLRP">#REF!</definedName>
    <definedName name="Tra_DM_su_dung" localSheetId="6">#REF!</definedName>
    <definedName name="Tra_DM_su_dung">#REF!</definedName>
    <definedName name="Tra_don_gia_KS" localSheetId="6">#REF!</definedName>
    <definedName name="Tra_don_gia_KS">#REF!</definedName>
    <definedName name="Tra_DTCT" localSheetId="6">#REF!</definedName>
    <definedName name="Tra_DTCT">#REF!</definedName>
    <definedName name="Tra_tim_hang_mucPT_trung" localSheetId="6">#REF!</definedName>
    <definedName name="Tra_tim_hang_mucPT_trung">#REF!</definedName>
    <definedName name="Tra_TL" localSheetId="6">#REF!</definedName>
    <definedName name="Tra_TL">#REF!</definedName>
    <definedName name="Tra_ty_le2" localSheetId="6">#REF!</definedName>
    <definedName name="Tra_ty_le2">#REF!</definedName>
    <definedName name="Tra_ty_le3" localSheetId="6">#REF!</definedName>
    <definedName name="Tra_ty_le3">#REF!</definedName>
    <definedName name="Tra_ty_le4" localSheetId="6">#REF!</definedName>
    <definedName name="Tra_ty_le4">#REF!</definedName>
    <definedName name="Tra_ty_le5" localSheetId="6">#REF!</definedName>
    <definedName name="Tra_ty_le5">#REF!</definedName>
    <definedName name="TRADE2" localSheetId="6">#REF!</definedName>
    <definedName name="TRADE2">#REF!</definedName>
    <definedName name="TRAM" localSheetId="6">#REF!</definedName>
    <definedName name="TRAM">#REF!</definedName>
    <definedName name="trt" localSheetId="6">#REF!</definedName>
    <definedName name="trt">#REF!</definedName>
    <definedName name="TT_1P" localSheetId="6">#REF!</definedName>
    <definedName name="TT_1P">#REF!</definedName>
    <definedName name="TT_3p" localSheetId="6">#REF!</definedName>
    <definedName name="TT_3p">#REF!</definedName>
    <definedName name="TTDD1P" localSheetId="6">#REF!</definedName>
    <definedName name="TTDD1P">#REF!</definedName>
    <definedName name="TTDKKH" localSheetId="6">#REF!</definedName>
    <definedName name="TTDKKH">#REF!</definedName>
    <definedName name="tthi" localSheetId="6">#REF!</definedName>
    <definedName name="tthi">#REF!</definedName>
    <definedName name="ttronmk" localSheetId="6">#REF!</definedName>
    <definedName name="ttronmk">#REF!</definedName>
    <definedName name="ttttt" hidden="1">{"'Sheet1'!$L$16"}</definedName>
    <definedName name="TTTTTTTTT" hidden="1">{"'Sheet1'!$L$16"}</definedName>
    <definedName name="ttttttttttt" hidden="1">{"'Sheet1'!$L$16"}</definedName>
    <definedName name="tttttttttttt" hidden="1">{"'Sheet1'!$L$16"}</definedName>
    <definedName name="tuyennhanh" hidden="1">{"'Sheet1'!$L$16"}</definedName>
    <definedName name="tv75nc" localSheetId="6">#REF!</definedName>
    <definedName name="tv75nc">#REF!</definedName>
    <definedName name="tv75vl" localSheetId="6">#REF!</definedName>
    <definedName name="tv75vl">#REF!</definedName>
    <definedName name="ty_le" localSheetId="6">#REF!</definedName>
    <definedName name="ty_le">#REF!</definedName>
    <definedName name="ty_le_BTN" localSheetId="6">#REF!</definedName>
    <definedName name="ty_le_BTN">#REF!</definedName>
    <definedName name="Ty_le1" localSheetId="6">#REF!</definedName>
    <definedName name="Ty_le1">#REF!</definedName>
    <definedName name="u" hidden="1">{"'Sheet1'!$L$16"}</definedName>
    <definedName name="ư" hidden="1">{"'Sheet1'!$L$16"}</definedName>
    <definedName name="ươpkhgbvcxz" hidden="1">{"'Sheet1'!$L$16"}</definedName>
    <definedName name="upnoc" localSheetId="6">#REF!</definedName>
    <definedName name="upnoc">#REF!</definedName>
    <definedName name="uu" localSheetId="6">#REF!</definedName>
    <definedName name="uu">#REF!</definedName>
    <definedName name="v" hidden="1">{"'Sheet1'!$L$16"}</definedName>
    <definedName name="Value0" localSheetId="6">#REF!</definedName>
    <definedName name="Value0">#REF!</definedName>
    <definedName name="Value1" localSheetId="6">#REF!</definedName>
    <definedName name="Value1">#REF!</definedName>
    <definedName name="Value10" localSheetId="6">#REF!</definedName>
    <definedName name="Value10">#REF!</definedName>
    <definedName name="Value11" localSheetId="6">#REF!</definedName>
    <definedName name="Value11">#REF!</definedName>
    <definedName name="Value12" localSheetId="6">#REF!</definedName>
    <definedName name="Value12">#REF!</definedName>
    <definedName name="Value13" localSheetId="6">#REF!</definedName>
    <definedName name="Value13">#REF!</definedName>
    <definedName name="Value14" localSheetId="6">#REF!</definedName>
    <definedName name="Value14">#REF!</definedName>
    <definedName name="Value15" localSheetId="6">#REF!</definedName>
    <definedName name="Value15">#REF!</definedName>
    <definedName name="Value16" localSheetId="6">#REF!</definedName>
    <definedName name="Value16">#REF!</definedName>
    <definedName name="Value17" localSheetId="6">#REF!</definedName>
    <definedName name="Value17">#REF!</definedName>
    <definedName name="Value18" localSheetId="6">#REF!</definedName>
    <definedName name="Value18">#REF!</definedName>
    <definedName name="Value19" localSheetId="6">#REF!</definedName>
    <definedName name="Value19">#REF!</definedName>
    <definedName name="Value2" localSheetId="6">#REF!</definedName>
    <definedName name="Value2">#REF!</definedName>
    <definedName name="Value20" localSheetId="6">#REF!</definedName>
    <definedName name="Value20">#REF!</definedName>
    <definedName name="Value21" localSheetId="6">#REF!</definedName>
    <definedName name="Value21">#REF!</definedName>
    <definedName name="Value22" localSheetId="6">#REF!</definedName>
    <definedName name="Value22">#REF!</definedName>
    <definedName name="Value23" localSheetId="6">#REF!</definedName>
    <definedName name="Value23">#REF!</definedName>
    <definedName name="Value24" localSheetId="6">#REF!</definedName>
    <definedName name="Value24">#REF!</definedName>
    <definedName name="Value25" localSheetId="6">#REF!</definedName>
    <definedName name="Value25">#REF!</definedName>
    <definedName name="Value26" localSheetId="6">#REF!</definedName>
    <definedName name="Value26">#REF!</definedName>
    <definedName name="Value27" localSheetId="6">#REF!</definedName>
    <definedName name="Value27">#REF!</definedName>
    <definedName name="Value28" localSheetId="6">#REF!</definedName>
    <definedName name="Value28">#REF!</definedName>
    <definedName name="Value29" localSheetId="6">#REF!</definedName>
    <definedName name="Value29">#REF!</definedName>
    <definedName name="Value3" localSheetId="6">#REF!</definedName>
    <definedName name="Value3">#REF!</definedName>
    <definedName name="Value30" localSheetId="6">#REF!</definedName>
    <definedName name="Value30">#REF!</definedName>
    <definedName name="Value31" localSheetId="6">#REF!</definedName>
    <definedName name="Value31">#REF!</definedName>
    <definedName name="Value32" localSheetId="6">#REF!</definedName>
    <definedName name="Value32">#REF!</definedName>
    <definedName name="Value33" localSheetId="6">#REF!</definedName>
    <definedName name="Value33">#REF!</definedName>
    <definedName name="Value34" localSheetId="6">#REF!</definedName>
    <definedName name="Value34">#REF!</definedName>
    <definedName name="Value35" localSheetId="6">#REF!</definedName>
    <definedName name="Value35">#REF!</definedName>
    <definedName name="Value36" localSheetId="6">#REF!</definedName>
    <definedName name="Value36">#REF!</definedName>
    <definedName name="Value37" localSheetId="6">#REF!</definedName>
    <definedName name="Value37">#REF!</definedName>
    <definedName name="Value38" localSheetId="6">#REF!</definedName>
    <definedName name="Value38">#REF!</definedName>
    <definedName name="Value39" localSheetId="6">#REF!</definedName>
    <definedName name="Value39">#REF!</definedName>
    <definedName name="Value4" localSheetId="6">#REF!</definedName>
    <definedName name="Value4">#REF!</definedName>
    <definedName name="Value40" localSheetId="6">#REF!</definedName>
    <definedName name="Value40">#REF!</definedName>
    <definedName name="Value41" localSheetId="6">#REF!</definedName>
    <definedName name="Value41">#REF!</definedName>
    <definedName name="Value42" localSheetId="6">#REF!</definedName>
    <definedName name="Value42">#REF!</definedName>
    <definedName name="Value43" localSheetId="6">#REF!</definedName>
    <definedName name="Value43">#REF!</definedName>
    <definedName name="Value44" localSheetId="6">#REF!</definedName>
    <definedName name="Value44">#REF!</definedName>
    <definedName name="Value45" localSheetId="6">#REF!</definedName>
    <definedName name="Value45">#REF!</definedName>
    <definedName name="Value46" localSheetId="6">#REF!</definedName>
    <definedName name="Value46">#REF!</definedName>
    <definedName name="Value47" localSheetId="6">#REF!</definedName>
    <definedName name="Value47">#REF!</definedName>
    <definedName name="Value48" localSheetId="6">#REF!</definedName>
    <definedName name="Value48">#REF!</definedName>
    <definedName name="Value49" localSheetId="6">#REF!</definedName>
    <definedName name="Value49">#REF!</definedName>
    <definedName name="Value5" localSheetId="6">#REF!</definedName>
    <definedName name="Value5">#REF!</definedName>
    <definedName name="Value50" localSheetId="6">#REF!</definedName>
    <definedName name="Value50">#REF!</definedName>
    <definedName name="Value51" localSheetId="6">#REF!</definedName>
    <definedName name="Value51">#REF!</definedName>
    <definedName name="Value52" localSheetId="6">#REF!</definedName>
    <definedName name="Value52">#REF!</definedName>
    <definedName name="Value53" localSheetId="6">#REF!</definedName>
    <definedName name="Value53">#REF!</definedName>
    <definedName name="Value54" localSheetId="6">#REF!</definedName>
    <definedName name="Value54">#REF!</definedName>
    <definedName name="Value55" localSheetId="6">#REF!</definedName>
    <definedName name="Value55">#REF!</definedName>
    <definedName name="Value6" localSheetId="6">#REF!</definedName>
    <definedName name="Value6">#REF!</definedName>
    <definedName name="Value7" localSheetId="6">#REF!</definedName>
    <definedName name="Value7">#REF!</definedName>
    <definedName name="Value8" localSheetId="6">#REF!</definedName>
    <definedName name="Value8">#REF!</definedName>
    <definedName name="Value9" localSheetId="6">#REF!</definedName>
    <definedName name="Value9">#REF!</definedName>
    <definedName name="VAN_CHUYEN_DUONG_DAI_DZ0.4KV" localSheetId="6">#REF!</definedName>
    <definedName name="VAN_CHUYEN_DUONG_DAI_DZ0.4KV">#REF!</definedName>
    <definedName name="VAN_CHUYEN_DUONG_DAI_DZ22KV" localSheetId="6">#REF!</definedName>
    <definedName name="VAN_CHUYEN_DUONG_DAI_DZ22KV">#REF!</definedName>
    <definedName name="VAN_CHUYEN_VAT_TU_CHUNG" localSheetId="6">#REF!</definedName>
    <definedName name="VAN_CHUYEN_VAT_TU_CHUNG">#REF!</definedName>
    <definedName name="VAN_TRUNG_CHUYEN_VAT_TU_CHUNG" localSheetId="6">#REF!</definedName>
    <definedName name="VAN_TRUNG_CHUYEN_VAT_TU_CHUNG">#REF!</definedName>
    <definedName name="VARIINST" localSheetId="6">#REF!</definedName>
    <definedName name="VARIINST">#REF!</definedName>
    <definedName name="VARIPURC" localSheetId="6">#REF!</definedName>
    <definedName name="VARIPURC">#REF!</definedName>
    <definedName name="vat" localSheetId="6">#REF!</definedName>
    <definedName name="vat">#REF!</definedName>
    <definedName name="VAT_LIEU_DEN_CHAN_CONG_TRINH" localSheetId="6">#REF!</definedName>
    <definedName name="VAT_LIEU_DEN_CHAN_CONG_TRINH">#REF!</definedName>
    <definedName name="VATM" hidden="1">{"'Sheet1'!$L$16"}</definedName>
    <definedName name="vbtchongnuocm300" localSheetId="6">#REF!</definedName>
    <definedName name="vbtchongnuocm300">#REF!</definedName>
    <definedName name="vbtm150" localSheetId="6">#REF!</definedName>
    <definedName name="vbtm150">#REF!</definedName>
    <definedName name="vbtm300" localSheetId="6">#REF!</definedName>
    <definedName name="vbtm300">#REF!</definedName>
    <definedName name="vbtm400" localSheetId="6">#REF!</definedName>
    <definedName name="vbtm400">#REF!</definedName>
    <definedName name="vccot" localSheetId="6">#REF!</definedName>
    <definedName name="vccot">#REF!</definedName>
    <definedName name="vcdc" localSheetId="6">#REF!</definedName>
    <definedName name="vcdc">#REF!</definedName>
    <definedName name="VCHT" localSheetId="6">#REF!</definedName>
    <definedName name="VCHT">#REF!</definedName>
    <definedName name="vcoto" hidden="1">{"'Sheet1'!$L$16"}</definedName>
    <definedName name="vct" localSheetId="6">#REF!</definedName>
    <definedName name="vct">#REF!</definedName>
    <definedName name="VCTT" localSheetId="6">#REF!</definedName>
    <definedName name="VCTT">#REF!</definedName>
    <definedName name="VCVBT1" localSheetId="6">#REF!</definedName>
    <definedName name="VCVBT1">#REF!</definedName>
    <definedName name="VCVBT2" localSheetId="6">#REF!</definedName>
    <definedName name="VCVBT2">#REF!</definedName>
    <definedName name="vd3p" localSheetId="6">#REF!</definedName>
    <definedName name="vd3p">#REF!</definedName>
    <definedName name="vgk" localSheetId="6">#REF!</definedName>
    <definedName name="vgk">#REF!</definedName>
    <definedName name="vgt" localSheetId="6">#REF!</definedName>
    <definedName name="vgt">#REF!</definedName>
    <definedName name="Viet" hidden="1">{"'Sheet1'!$L$16"}</definedName>
    <definedName name="vkcauthang" localSheetId="6">#REF!</definedName>
    <definedName name="vkcauthang">#REF!</definedName>
    <definedName name="vksan" localSheetId="6">#REF!</definedName>
    <definedName name="vksan">#REF!</definedName>
    <definedName name="vl" localSheetId="6">#REF!</definedName>
    <definedName name="vl">#REF!</definedName>
    <definedName name="vl3p" localSheetId="6">#REF!</definedName>
    <definedName name="vl3p">#REF!</definedName>
    <definedName name="VLCT3p" localSheetId="6">#REF!</definedName>
    <definedName name="VLCT3p">#REF!</definedName>
    <definedName name="vldg" localSheetId="6">#REF!</definedName>
    <definedName name="vldg">#REF!</definedName>
    <definedName name="vldn400" localSheetId="6">#REF!</definedName>
    <definedName name="vldn400">#REF!</definedName>
    <definedName name="vldn600" localSheetId="6">#REF!</definedName>
    <definedName name="vldn600">#REF!</definedName>
    <definedName name="VLIEU" localSheetId="6">#REF!</definedName>
    <definedName name="VLIEU">#REF!</definedName>
    <definedName name="VLM" localSheetId="6">#REF!</definedName>
    <definedName name="VLM">#REF!</definedName>
    <definedName name="vltram" localSheetId="6">#REF!</definedName>
    <definedName name="vltram">#REF!</definedName>
    <definedName name="vr3p" localSheetId="6">#REF!</definedName>
    <definedName name="vr3p">#REF!</definedName>
    <definedName name="W" localSheetId="6">#REF!</definedName>
    <definedName name="W">#REF!</definedName>
    <definedName name="wrn.aaa." hidden="1">{#N/A,#N/A,FALSE,"Sheet1";#N/A,#N/A,FALSE,"Sheet1";#N/A,#N/A,FALSE,"Sheet1"}</definedName>
    <definedName name="wrn.Bang._.ke._.nhan._.hang." hidden="1">{#N/A,#N/A,FALSE,"Ke khai NH"}</definedName>
    <definedName name="wrn.Che._.do._.duoc._.huong." hidden="1">{#N/A,#N/A,FALSE,"BN (2)"}</definedName>
    <definedName name="wrn.chi._.tiÆt." hidden="1">{#N/A,#N/A,FALSE,"Chi ti?t"}</definedName>
    <definedName name="wrn.cong." hidden="1">{#N/A,#N/A,FALSE,"Sheet1"}</definedName>
    <definedName name="wrn.Giáy._.bao._.no." hidden="1">{#N/A,#N/A,FALSE,"BN"}</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x1pind" localSheetId="6">#REF!</definedName>
    <definedName name="x1pind">#REF!</definedName>
    <definedName name="X1pINDnc" localSheetId="6">#REF!</definedName>
    <definedName name="X1pINDnc">#REF!</definedName>
    <definedName name="X1pINDvc" localSheetId="6">#REF!</definedName>
    <definedName name="X1pINDvc">#REF!</definedName>
    <definedName name="X1pINDvl" localSheetId="6">#REF!</definedName>
    <definedName name="X1pINDvl">#REF!</definedName>
    <definedName name="x1ping" localSheetId="6">#REF!</definedName>
    <definedName name="x1ping">#REF!</definedName>
    <definedName name="X1pINGnc" localSheetId="6">#REF!</definedName>
    <definedName name="X1pINGnc">#REF!</definedName>
    <definedName name="X1pINGvc" localSheetId="6">#REF!</definedName>
    <definedName name="X1pINGvc">#REF!</definedName>
    <definedName name="X1pINGvl" localSheetId="6">#REF!</definedName>
    <definedName name="X1pINGvl">#REF!</definedName>
    <definedName name="x1pint" localSheetId="6">#REF!</definedName>
    <definedName name="x1pint">#REF!</definedName>
    <definedName name="XCCT">0.5</definedName>
    <definedName name="xd0.6" localSheetId="6">#REF!</definedName>
    <definedName name="xd0.6">#REF!</definedName>
    <definedName name="xd1.3" localSheetId="6">#REF!</definedName>
    <definedName name="xd1.3">#REF!</definedName>
    <definedName name="xd1.5" localSheetId="6">#REF!</definedName>
    <definedName name="xd1.5">#REF!</definedName>
    <definedName name="xfco" localSheetId="6">#REF!</definedName>
    <definedName name="xfco">#REF!</definedName>
    <definedName name="xfco3p" localSheetId="6">#REF!</definedName>
    <definedName name="xfco3p">#REF!</definedName>
    <definedName name="XFCOnc" localSheetId="6">#REF!</definedName>
    <definedName name="XFCOnc">#REF!</definedName>
    <definedName name="xfcotnc" localSheetId="6">#REF!</definedName>
    <definedName name="xfcotnc">#REF!</definedName>
    <definedName name="xfcotvl" localSheetId="6">#REF!</definedName>
    <definedName name="xfcotvl">#REF!</definedName>
    <definedName name="XFCOvl" localSheetId="6">#REF!</definedName>
    <definedName name="XFCOvl">#REF!</definedName>
    <definedName name="xgc100" localSheetId="6">#REF!</definedName>
    <definedName name="xgc100">#REF!</definedName>
    <definedName name="xgc150" localSheetId="6">#REF!</definedName>
    <definedName name="xgc150">#REF!</definedName>
    <definedName name="xgc200" localSheetId="6">#REF!</definedName>
    <definedName name="xgc200">#REF!</definedName>
    <definedName name="xh" localSheetId="6">#REF!</definedName>
    <definedName name="xh">#REF!</definedName>
    <definedName name="xhn" localSheetId="6">#REF!</definedName>
    <definedName name="xhn">#REF!</definedName>
    <definedName name="xig" localSheetId="6">#REF!</definedName>
    <definedName name="xig">#REF!</definedName>
    <definedName name="xig1" localSheetId="6">#REF!</definedName>
    <definedName name="xig1">#REF!</definedName>
    <definedName name="xig1p" localSheetId="6">#REF!</definedName>
    <definedName name="xig1p">#REF!</definedName>
    <definedName name="xig3p" localSheetId="6">#REF!</definedName>
    <definedName name="xig3p">#REF!</definedName>
    <definedName name="XIGnc" localSheetId="6">#REF!</definedName>
    <definedName name="XIGnc">#REF!</definedName>
    <definedName name="XIGvc" localSheetId="6">#REF!</definedName>
    <definedName name="XIGvc">#REF!</definedName>
    <definedName name="XIGvl" localSheetId="6">#REF!</definedName>
    <definedName name="XIGvl">#REF!</definedName>
    <definedName name="ximang" localSheetId="6">#REF!</definedName>
    <definedName name="ximang">#REF!</definedName>
    <definedName name="xin" localSheetId="6">#REF!</definedName>
    <definedName name="xin">#REF!</definedName>
    <definedName name="xin190" localSheetId="6">#REF!</definedName>
    <definedName name="xin190">#REF!</definedName>
    <definedName name="xin1903p" localSheetId="6">#REF!</definedName>
    <definedName name="xin1903p">#REF!</definedName>
    <definedName name="xin3p" localSheetId="6">#REF!</definedName>
    <definedName name="xin3p">#REF!</definedName>
    <definedName name="xind" localSheetId="6">#REF!</definedName>
    <definedName name="xind">#REF!</definedName>
    <definedName name="xind1p" localSheetId="6">#REF!</definedName>
    <definedName name="xind1p">#REF!</definedName>
    <definedName name="xind3p" localSheetId="6">#REF!</definedName>
    <definedName name="xind3p">#REF!</definedName>
    <definedName name="xindnc1p" localSheetId="6">#REF!</definedName>
    <definedName name="xindnc1p">#REF!</definedName>
    <definedName name="xindvl1p" localSheetId="6">#REF!</definedName>
    <definedName name="xindvl1p">#REF!</definedName>
    <definedName name="xing1p" localSheetId="6">#REF!</definedName>
    <definedName name="xing1p">#REF!</definedName>
    <definedName name="xingnc1p" localSheetId="6">#REF!</definedName>
    <definedName name="xingnc1p">#REF!</definedName>
    <definedName name="xingvl1p" localSheetId="6">#REF!</definedName>
    <definedName name="xingvl1p">#REF!</definedName>
    <definedName name="XINnc" localSheetId="6">#REF!</definedName>
    <definedName name="XINnc">#REF!</definedName>
    <definedName name="xint1p" localSheetId="6">#REF!</definedName>
    <definedName name="xint1p">#REF!</definedName>
    <definedName name="XINvc" localSheetId="6">#REF!</definedName>
    <definedName name="XINvc">#REF!</definedName>
    <definedName name="XINvl" localSheetId="6">#REF!</definedName>
    <definedName name="XINvl">#REF!</definedName>
    <definedName name="xit" localSheetId="6">#REF!</definedName>
    <definedName name="xit">#REF!</definedName>
    <definedName name="xit1" localSheetId="6">#REF!</definedName>
    <definedName name="xit1">#REF!</definedName>
    <definedName name="xit1p" localSheetId="6">#REF!</definedName>
    <definedName name="xit1p">#REF!</definedName>
    <definedName name="xit3p" localSheetId="6">#REF!</definedName>
    <definedName name="xit3p">#REF!</definedName>
    <definedName name="XITnc" localSheetId="6">#REF!</definedName>
    <definedName name="XITnc">#REF!</definedName>
    <definedName name="XITvc" localSheetId="6">#REF!</definedName>
    <definedName name="XITvc">#REF!</definedName>
    <definedName name="XITvl" localSheetId="6">#REF!</definedName>
    <definedName name="XITvl">#REF!</definedName>
    <definedName name="xk0.6" localSheetId="6">#REF!</definedName>
    <definedName name="xk0.6">#REF!</definedName>
    <definedName name="xk1.3" localSheetId="6">#REF!</definedName>
    <definedName name="xk1.3">#REF!</definedName>
    <definedName name="xk1.5" localSheetId="6">#REF!</definedName>
    <definedName name="xk1.5">#REF!</definedName>
    <definedName name="xld1.4" localSheetId="6">#REF!</definedName>
    <definedName name="xld1.4">#REF!</definedName>
    <definedName name="xlk1.4" localSheetId="6">#REF!</definedName>
    <definedName name="xlk1.4">#REF!</definedName>
    <definedName name="xls" hidden="1">{"'Sheet1'!$L$16"}</definedName>
    <definedName name="xlttbninh" hidden="1">{"'Sheet1'!$L$16"}</definedName>
    <definedName name="XM" localSheetId="6">#REF!</definedName>
    <definedName name="XM">#REF!</definedName>
    <definedName name="xmcax" localSheetId="6">#REF!</definedName>
    <definedName name="xmcax">#REF!</definedName>
    <definedName name="xn" localSheetId="6">#REF!</definedName>
    <definedName name="xn">#REF!</definedName>
    <definedName name="xx" localSheetId="6">#REF!</definedName>
    <definedName name="xx">#REF!</definedName>
    <definedName name="y" localSheetId="6">#REF!</definedName>
    <definedName name="y">#REF!</definedName>
    <definedName name="z" hidden="1">{"'Sheet1'!$L$16"}</definedName>
    <definedName name="ZXD" localSheetId="6">#REF!</definedName>
    <definedName name="ZXD">#REF!</definedName>
    <definedName name="ZYX" localSheetId="6">#REF!</definedName>
    <definedName name="ZYX">#REF!</definedName>
    <definedName name="ZZZ" localSheetId="6">#REF!</definedName>
    <definedName name="ZZZ">#REF!</definedName>
  </definedNames>
  <calcPr fullCalcOnLoad="1"/>
</workbook>
</file>

<file path=xl/comments6.xml><?xml version="1.0" encoding="utf-8"?>
<comments xmlns="http://schemas.openxmlformats.org/spreadsheetml/2006/main">
  <authors>
    <author>Admin</author>
  </authors>
  <commentList>
    <comment ref="B14" authorId="0">
      <text>
        <r>
          <rPr>
            <b/>
            <sz val="9"/>
            <rFont val="Tahoma"/>
            <family val="2"/>
          </rPr>
          <t>Admin:</t>
        </r>
        <r>
          <rPr>
            <sz val="9"/>
            <rFont val="Tahoma"/>
            <family val="2"/>
          </rPr>
          <t xml:space="preserve">
QĐ 691/QĐ-UBND ngày 22/10/2018 V/v thực hiện điều chỉnh chủ trương đầu tư dự án khai thác quỹ đất....</t>
        </r>
      </text>
    </comment>
    <comment ref="H12" authorId="0">
      <text>
        <r>
          <rPr>
            <b/>
            <sz val="9"/>
            <rFont val="Tahoma"/>
            <family val="2"/>
          </rPr>
          <t>Admin:</t>
        </r>
        <r>
          <rPr>
            <sz val="9"/>
            <rFont val="Tahoma"/>
            <family val="2"/>
          </rPr>
          <t xml:space="preserve">
Theo QĐ điều chỉnh bổ sung 691/QĐ-UBND ngày 22/10/2018 của UBND huyện</t>
        </r>
      </text>
    </comment>
    <comment ref="B13" authorId="0">
      <text>
        <r>
          <rPr>
            <b/>
            <sz val="9"/>
            <rFont val="Tahoma"/>
            <family val="2"/>
          </rPr>
          <t>Admin:</t>
        </r>
        <r>
          <rPr>
            <sz val="9"/>
            <rFont val="Tahoma"/>
            <family val="2"/>
          </rPr>
          <t xml:space="preserve">
QĐ 533/QĐ-UBND ngày 19/5/2016 của UBND tỉnh Kon Tum</t>
        </r>
      </text>
    </comment>
  </commentList>
</comments>
</file>

<file path=xl/sharedStrings.xml><?xml version="1.0" encoding="utf-8"?>
<sst xmlns="http://schemas.openxmlformats.org/spreadsheetml/2006/main" count="738" uniqueCount="283">
  <si>
    <t>ĐVT: Triệu đồng</t>
  </si>
  <si>
    <t>TT</t>
  </si>
  <si>
    <t>Nguồn vốn</t>
  </si>
  <si>
    <t>Ghi chú</t>
  </si>
  <si>
    <t>I</t>
  </si>
  <si>
    <t>-</t>
  </si>
  <si>
    <t>II</t>
  </si>
  <si>
    <t>Vốn các Chương trình mục tiêu quốc gia</t>
  </si>
  <si>
    <t>Chương trình mục tiêu quốc gia xây dựng nông thôn mới</t>
  </si>
  <si>
    <t>Chương trình mục tiêu quốc gia giảm nghèo bền vững</t>
  </si>
  <si>
    <t>Hỗ trợ người có công với các mạng về nhà ở theo Quyết định số 22/2013/QĐ-TTg của Thủ tướng Chính phủ</t>
  </si>
  <si>
    <t>Chủ đầu tư</t>
  </si>
  <si>
    <t>Địa điểm xây dựng</t>
  </si>
  <si>
    <t>Quyết định đầu tư</t>
  </si>
  <si>
    <t>Tổng mức đầu tư</t>
  </si>
  <si>
    <t>Trong đó: NSĐP</t>
  </si>
  <si>
    <t>Tổng số</t>
  </si>
  <si>
    <t>Số QĐ, ngày tháng năm phê duyệt</t>
  </si>
  <si>
    <t>Tổng số (tất cả các nguồn vốn)</t>
  </si>
  <si>
    <t>Trong đó</t>
  </si>
  <si>
    <t>a</t>
  </si>
  <si>
    <t>Phân cấp cân đối theo tiêu chí quy định tại NQ 24/2015/NQ-HĐND</t>
  </si>
  <si>
    <t>Huyện Ia H'Drai</t>
  </si>
  <si>
    <t>b</t>
  </si>
  <si>
    <t>c</t>
  </si>
  <si>
    <t>Phân cấp đầu tư các xã biên giới</t>
  </si>
  <si>
    <t>Phân cấp hỗ trợ, bổ sung khác</t>
  </si>
  <si>
    <t>Nguồn thu xổ số kiến thiết</t>
  </si>
  <si>
    <t>Nguồn cân đối NSĐP theo tiêu chí quy định tại Quyết định số 40/2015/QĐ-TTg</t>
  </si>
  <si>
    <t>Vốn ĐTPT</t>
  </si>
  <si>
    <t>Tổng cộng</t>
  </si>
  <si>
    <t>Dự kiến kế hoạch trung hạn giai đoạn 2016 - 2020</t>
  </si>
  <si>
    <t>Trong đó: Thu hồi vốn ứng trước kế hoạch</t>
  </si>
  <si>
    <t>CÁC NGUỒN VỐN THUỘC NGÂN SÁCH ĐỊA PHƯƠNG</t>
  </si>
  <si>
    <t>Tỉnh giao</t>
  </si>
  <si>
    <t>Huyện giao</t>
  </si>
  <si>
    <t>1.1</t>
  </si>
  <si>
    <t>1.2</t>
  </si>
  <si>
    <t>1.3</t>
  </si>
  <si>
    <t>Đơn vị tính: Triệu đồng</t>
  </si>
  <si>
    <t>Nguồn vốn/Danh mục dự án</t>
  </si>
  <si>
    <t>Đơn vị thực hiện</t>
  </si>
  <si>
    <t>Kế hoạch trung hạn 5 năm 2016 - 2020</t>
  </si>
  <si>
    <t>Vốn đã bố trí đến hết năm kế hoạch 2016</t>
  </si>
  <si>
    <t>Vốn đã bố trí đến hết năm Kế hoạch 2017</t>
  </si>
  <si>
    <t>Nguồn cân đối NSĐP theo tiêu chí quy định tại QĐ 40/2015/QĐ-TTg</t>
  </si>
  <si>
    <t>Chuẩn bị đầu tư</t>
  </si>
  <si>
    <t>Đường giao thông ĐĐT 38</t>
  </si>
  <si>
    <t>BQL ĐT&amp;XD</t>
  </si>
  <si>
    <t>Thực hiện dự  án</t>
  </si>
  <si>
    <t>Đường giao thông ĐĐT12</t>
  </si>
  <si>
    <t>2.1</t>
  </si>
  <si>
    <t>2.2</t>
  </si>
  <si>
    <t>Đường Quy hoạch TTHC xã Ia Đal</t>
  </si>
  <si>
    <t>Đường Quy hoạch TTHC xã Ia Dom</t>
  </si>
  <si>
    <t>3.1</t>
  </si>
  <si>
    <t>3.2</t>
  </si>
  <si>
    <t>Đường giao thông số 2 thôn 1, xã Ia Tơi</t>
  </si>
  <si>
    <t>Thực hiện chi nhiệm vụ đo đạc, cấp giấy chứng nhận quản lý đất đai</t>
  </si>
  <si>
    <t>Phòng Kinh tế &amp; Hạ tầng</t>
  </si>
  <si>
    <t>Xã Ia Tơi</t>
  </si>
  <si>
    <t>Xã Ia Dom</t>
  </si>
  <si>
    <t>Xã Ia Đal</t>
  </si>
  <si>
    <t>Nguồn vốn cân đối ngân sách địa phương</t>
  </si>
  <si>
    <t>Danh mục dự án</t>
  </si>
  <si>
    <t>Thời gian KC-HT</t>
  </si>
  <si>
    <t>Tổng kế hoạch vốn giai đoạn 2016-2020</t>
  </si>
  <si>
    <t>NSTW</t>
  </si>
  <si>
    <t>Nguồn NSĐP và huy động khác</t>
  </si>
  <si>
    <t>Thời gian khởi công hoàn thành</t>
  </si>
  <si>
    <t>Vốn đã bố trí đến hết năm kế hoạch năm 2016</t>
  </si>
  <si>
    <t>UBND huyện</t>
  </si>
  <si>
    <t>Địa điểm XD</t>
  </si>
  <si>
    <t>Đường giao thông số 4 thôn 1-GĐ1, xã Ia Tơi.</t>
  </si>
  <si>
    <t>Đường giao thông thôn 1, xã Ia Dom (Đoạn từ trung tâm xã đi nhà máy cấp nước sinh hoạt trung tâm huyện Ia H’Drai (D1-1))</t>
  </si>
  <si>
    <t>2018-2019</t>
  </si>
  <si>
    <t>Đường giao thông nội bộ khu dân cư thôn Ia Đal, xã Ia Đal (Đoạn trung tâm xã Ia Đal (Đ4))</t>
  </si>
  <si>
    <t>KẾ HOẠCH PHÂN BỔ VỐN NGÂN SÁCH TRUNG ƯƠNG HỖ TRỢ NGƯỜI CÓ CÔNG VỚI CÁCH MẠNG VỀ NHÀ Ở THEO QUYẾT ĐỊNH SỐ 22/2013/QĐ-TTG</t>
  </si>
  <si>
    <t>Hỗ trợ người có công với cách mạng về nhà ở theo quyết định số 22/2013/QĐ-TTg</t>
  </si>
  <si>
    <t>Hỗ trợ phát triển sản xuất liên kết theo chuỗi giá trị</t>
  </si>
  <si>
    <t>Đào tạo nghề cho lao động nông thôn</t>
  </si>
  <si>
    <t>Phòng NN&amp;PTNT</t>
  </si>
  <si>
    <t>Kinh phí quản lý</t>
  </si>
  <si>
    <t>Các hoạt động khác</t>
  </si>
  <si>
    <t>Tổng cộng (I+II)</t>
  </si>
  <si>
    <t>Duy tu bảo dưỡng CSTH</t>
  </si>
  <si>
    <t>Hỗ trợ PTSX, đa dạng hóa sinh kế và nhân rộng mô hình giảm nghèo</t>
  </si>
  <si>
    <t>Truyền thông và giảm nghèo về thông tin</t>
  </si>
  <si>
    <t>Nâng cao năng lực và giám sát, đánh giá thực hiện Chương trình</t>
  </si>
  <si>
    <t>KẾ HOẠCH VỐN ĐẦU TƯ NGUỒN THU ĐỂ LẠI CHƯA ĐƯA VÀO CÂN ĐỐI NGÂN SÁCH NHÀ NƯỚC</t>
  </si>
  <si>
    <r>
      <t xml:space="preserve">Phân cấp đầu tư các công trình giáo dục </t>
    </r>
    <r>
      <rPr>
        <i/>
        <sz val="13"/>
        <color indexed="18"/>
        <rFont val="Narrow"/>
        <family val="0"/>
      </rPr>
      <t>(lồng ghép thực hiện CT MTQG xây dựng NTM)</t>
    </r>
  </si>
  <si>
    <r>
      <rPr>
        <b/>
        <i/>
        <sz val="13"/>
        <color indexed="18"/>
        <rFont val="Narrow"/>
        <family val="0"/>
      </rPr>
      <t>Ghi chú (1):</t>
    </r>
    <r>
      <rPr>
        <i/>
        <sz val="13"/>
        <color indexed="18"/>
        <rFont val="Narrow"/>
        <family val="0"/>
      </rPr>
      <t xml:space="preserve"> - Nguồn phân cấp hỗ trợ, bổ sung khác đã bao gồm 7.600 triệu đồng hỗ trợ để làm đường giao thông và đường điện vào thôn 1 xã Ia Tơi.</t>
    </r>
  </si>
  <si>
    <t>Xã Dom</t>
  </si>
  <si>
    <t>Biểu số 03-ĐT</t>
  </si>
  <si>
    <t>Tr.đó: NSĐP</t>
  </si>
  <si>
    <t>Chi tiết Biểu 02-ĐT</t>
  </si>
  <si>
    <t>Trường Tiểu học Lê Quý Đôn. Hạng mục: Nhà hiệu bộ và hạng mục phụ trợ</t>
  </si>
  <si>
    <t xml:space="preserve">860/QĐ-UBND huyện ngày 17/10/2017 </t>
  </si>
  <si>
    <t>872/QĐ-UBND huyện ngày 25/10/2017</t>
  </si>
  <si>
    <t>(Kèm theo Quyết định số 1406/QĐ-UBND ngày 19/12/2017 của UBND huyện Ia H'Drai)</t>
  </si>
  <si>
    <t>TỔNG HỢP KẾ HOẠCH ĐẦU TƯ VỐN NGÂN SÁCH NHÀ NƯỚC NĂM 2019, HUYỆN IA H'DRAI</t>
  </si>
  <si>
    <t>KẾ HOẠCH VỐN PHÂN CẤP ĐẦU TƯ NĂM 2019</t>
  </si>
  <si>
    <t>Kế hoạch năm 2019</t>
  </si>
  <si>
    <t>Vốn đã bố trí đến hết năm Kế hoạch 2018</t>
  </si>
  <si>
    <t>Các công trình chuyển tiếp dự kiến hoàn thành trong năm 2019</t>
  </si>
  <si>
    <t>69/QĐ-UBND huyện ngày 31/1/2018</t>
  </si>
  <si>
    <t>Các công trình chuyển tiếp sau năm 2019</t>
  </si>
  <si>
    <t>Các công trình khởi công mới năm 2019</t>
  </si>
  <si>
    <t>Đường giao thông ĐĐT19</t>
  </si>
  <si>
    <t>323/QĐ-UBND ngày 31/03/2016</t>
  </si>
  <si>
    <t>682/QĐ-UBND tỉnh ngày 18/07/2017</t>
  </si>
  <si>
    <t>791/QĐ-UBND huyện ngày 27/09/2017</t>
  </si>
  <si>
    <t>61/QĐ-UBND huyện ngày 26/1/2018</t>
  </si>
  <si>
    <t>Dự kiến kế hoạch năm 2019</t>
  </si>
  <si>
    <t>Các dự án dự kiến hoàn thành năm 2019</t>
  </si>
  <si>
    <t>Các dự án khởi công mới năm 2019</t>
  </si>
  <si>
    <t xml:space="preserve">Đường giao thông số 2, xã Ia Tơi; </t>
  </si>
  <si>
    <t>Thôn Ia Đal, xã Ia Đal</t>
  </si>
  <si>
    <t>Thôn 1, xã Ia Tơi</t>
  </si>
  <si>
    <t xml:space="preserve"> Xã Ia Dom</t>
  </si>
  <si>
    <t xml:space="preserve">Đường  GTNT TT xã Ia Dom (D1,D2,D3), thôn1, Ia Dom </t>
  </si>
  <si>
    <t>Đường giao thông nội bộ khu dân cư TT xã Ia Đal (Đ5), Thôn Ia Đal, xã Ia Đal</t>
  </si>
  <si>
    <t>Thôn 1, xã Ia Dom</t>
  </si>
  <si>
    <t>KẾ HOẠCH ĐẦU TƯ VỐN CHƯƠNG TRÌNH MỤC TIÊU QUỐC GIA GiẢM NGHÈO BỀN VỮNG NĂM 2019</t>
  </si>
  <si>
    <t xml:space="preserve">Đường GTNT NT3-1, thôn 3, Ia Dom </t>
  </si>
  <si>
    <t>Năm 2017: 110 triệu đồng</t>
  </si>
  <si>
    <t>Năm 2017: 51 triệu đồng</t>
  </si>
  <si>
    <t xml:space="preserve">điều chỉnh danh mục từ: điểm trường mần non kết họp tiểu học trung tâm huyện </t>
  </si>
  <si>
    <t>Dự kiến bố trí vốn năm 2020: 2.878 triệu đồng...có bổ sung hết năm 2019 luôn ko?</t>
  </si>
  <si>
    <t>Dự kiến lấy 779 triệu dự phòng để làm năm 2020…có bổ sung luôn năm 2019 hay ko?</t>
  </si>
  <si>
    <t>Đã bố trí năm 2018: 1370,6 tr đồng theo quyết định số 511/QĐ-UBND ngày 15/5/2018</t>
  </si>
  <si>
    <t>Dự kiến bố trí năm 2020: 1.119 triệu đồng, có bố trí đủ luôn năm 2019 ko?</t>
  </si>
  <si>
    <t>Năm 2020 dự kiến bố trí: 114 triệu đồng….bố trí hết luôn năm 2019 ko?</t>
  </si>
  <si>
    <t>*</t>
  </si>
  <si>
    <t>KẾ HOẠCH ĐẦU TƯ VỐN CHƯƠNG TRÌNH MỤC TIÊU QUỐC GIA XÂY DỰNG NÔNG THÔN MỚI NĂM 2019</t>
  </si>
  <si>
    <t>Vốn đã bố trí đến hết năm 2018</t>
  </si>
  <si>
    <t>Lưới điện vào điểm dân cư làng cá thôn 7, xã Ia Tơi, huyện Ia H'Drai</t>
  </si>
  <si>
    <t>thôn 7, xã Ia Tơi,</t>
  </si>
  <si>
    <t>Điểm trường nầm non thôn 1, 2, xã Ia Đal</t>
  </si>
  <si>
    <t>Đường giao thông nội bộ điểm dân cư số 20, thôn 7, xã Ia Đal</t>
  </si>
  <si>
    <t>Đường giao thông nội bộ khu dân cư TT xã Ia Đal (Đ3), Thôn Ia Đal, xã Ia Đal;</t>
  </si>
  <si>
    <t>Đường giao thông nội bộ khu dân cư TT xã Ia Đal (Đ4), Thôn Ia Đal, xã Ia Đal</t>
  </si>
  <si>
    <t>Đường giao thông Thôn 2 (Nông trương 3 cao su Chư Mon Ray)</t>
  </si>
  <si>
    <t>Thôn 2, xã Ia Đal</t>
  </si>
  <si>
    <t>2019-2020</t>
  </si>
  <si>
    <t>Đường GTNT từ nhà máy mủ cao su đi thôn 3 xã Ia Dom</t>
  </si>
  <si>
    <t>thôn 3, xã Ia Dom</t>
  </si>
  <si>
    <t>Kè chống sạt lở (Khu trung tâm hành chính huyện) phía sau Huyện ủy</t>
  </si>
  <si>
    <t>Dự án chợ trung tâm huyện</t>
  </si>
  <si>
    <t>Thôn 1, 2 xã Ia Đal</t>
  </si>
  <si>
    <r>
      <t xml:space="preserve">TỔNG CỘNG (I+II)
</t>
    </r>
    <r>
      <rPr>
        <b/>
        <i/>
        <sz val="13"/>
        <color indexed="18"/>
        <rFont val="Narrow"/>
        <family val="0"/>
      </rPr>
      <t>(Bao gồm nguồn thu tiền sử dụng đất của dự án khai thác quỹ đất do huyện quản lý)</t>
    </r>
  </si>
  <si>
    <t>Nguồn thu để lại đầu tư chưa đưa vào cân đối ngân sách nhà nước</t>
  </si>
  <si>
    <t>Tổng (tất cả các nguồn vốn)</t>
  </si>
  <si>
    <t>(Kèm theo kế hoạch đầu tư công của UBND huyện Ia H'Drai)</t>
  </si>
  <si>
    <t>(Kèm theo Quyết định số        /QĐ-UBND ngày      /12/2018 của UBND huyện Ia H'Drai)</t>
  </si>
  <si>
    <t>(Kèm theo Nghị quyết số       /NQ-HĐND ngày         tháng 12 năm 2018 của Hội đồng nhân dân huyện Ia H'Drai)</t>
  </si>
  <si>
    <t>Đơn vị tính: Triệu Đồng</t>
  </si>
  <si>
    <t>Các công trình chuyển tiếp dự kiến hoàn thành năm 2019</t>
  </si>
  <si>
    <t>TMĐT Quyết định đầu tư hoặc điều chỉnh</t>
  </si>
  <si>
    <t xml:space="preserve">Tổng cộng: </t>
  </si>
  <si>
    <t>Dự án chuyển tiếp</t>
  </si>
  <si>
    <t>Dự án khởi công mới</t>
  </si>
  <si>
    <t>(*)</t>
  </si>
  <si>
    <t>Đầu tư kết cấu hạ tầng điểm dân cư số 20, xã Ia Đal</t>
  </si>
  <si>
    <t>Đầu tư kết cấu hạ tầng quy hoạch phía Bắc trung tâm hành chính huyện</t>
  </si>
  <si>
    <t xml:space="preserve">Dự án khai thác quỹ đất để phát triển kết cấu hạ tầng, bố trí dân cư dọc hai bên Quốc lộ 14C đoạn từ Trung tâm hành chính huyện đến ngã 3 Quốc lộ 14C- Sê San 3 dự kiến kế hoạch năm 2018 thu từ tiền sử dụng đất 12.000 triệu đồng, nhưng dự án chưa được phê duyệt nên chưa triển khai thực hiện. </t>
  </si>
  <si>
    <t>BQL ĐT-XD</t>
  </si>
  <si>
    <t>2016-2020</t>
  </si>
  <si>
    <t xml:space="preserve"> -</t>
  </si>
  <si>
    <t>Dự án khai thác quỹ đất để phát triển kết cấu hạ tầng trung tâm hành chính huyện Ia H'Drai</t>
  </si>
  <si>
    <t>Dự án khai thác quỹ đất để phát triển kết cấu hạ tầng trung tâm hành chính huyện Ia H'Drai (*)</t>
  </si>
  <si>
    <t>Dự án khai thác quỹ đất để phát triển kết cấu hạ tầng, bố trí dân cư dọc hai bên Quốc lộ 14C đoạn từ Trung tâm hành chính huyện đến ngã 3 Quốc lộ 14C- Sê San 3 (**)</t>
  </si>
  <si>
    <t>(**)</t>
  </si>
  <si>
    <t xml:space="preserve">Dự án khai thác quỹ đất để phát triển kết cấu hạ tầng Trung tâm hành chính huyện điều chỉnh tổng mức đầu tư dự án 114.353 triệu đồng. Thực hiện số thu lũy kế đến ngày 31/101/2018 đạt 73.252 triệu đồng. Số thu còn lại phải thực hiện 41.101 triệu đồng (dự kiến thực hiện tư năm 2019-2020) </t>
  </si>
  <si>
    <t>Vốn đầu tư phát triển</t>
  </si>
  <si>
    <t>Số QĐ, ngày ban hành</t>
  </si>
  <si>
    <t xml:space="preserve">TMĐT Quyết định đầu tư ban đầu hoặc QĐ điều chỉnh </t>
  </si>
  <si>
    <t>Số, ngày</t>
  </si>
  <si>
    <t>Bổ sung trong năm 2018: 1.371 triệu đồng</t>
  </si>
  <si>
    <t>Chi tiết Biểu 03/ĐT</t>
  </si>
  <si>
    <t>Chi tiết biểu 04/ĐT</t>
  </si>
  <si>
    <t>Chi tiết Biểu 05/ĐT</t>
  </si>
  <si>
    <t>KẾ HOẠCH VỐN NGÂN SÁCH TRUNG ƯƠNG HỖ TRỢ NGƯỜI CÓ CÔNG VỚI CÁCH MẠNG VỀ NHÀ Ở THEO QUYẾT ĐỊNH SỐ 22/2013/QĐ-TTg</t>
  </si>
  <si>
    <t>Kế hoạch 2016-2020</t>
  </si>
  <si>
    <t>Kế hoạch 2018</t>
  </si>
  <si>
    <t>Kế hoạch 2019</t>
  </si>
  <si>
    <t>Hỗ trợ người có công với cách mạng về nhà ở theo Quyết định số 22/2013/QĐ-Thủ tướng Chính phủ</t>
  </si>
  <si>
    <t>ĐVT: Triệu Đồng</t>
  </si>
  <si>
    <t>Chi tiết biểu 06/ĐT</t>
  </si>
  <si>
    <t>Chi tiết biểu 02/ĐT</t>
  </si>
  <si>
    <t>Phân bổ khi tỉnh giao</t>
  </si>
  <si>
    <t>Vốn huy động khác</t>
  </si>
  <si>
    <t>Vốn sự nghiệp</t>
  </si>
  <si>
    <t>CÁC NGUỒN VỐN CHƯƠNG TRÌNH MỤC TIÊU</t>
  </si>
  <si>
    <t xml:space="preserve">Nguồn thu tiền sử dụng đất trong cân đối </t>
  </si>
  <si>
    <t>Nguồn thu tiền sử dụng đất trong cân đối</t>
  </si>
  <si>
    <t>(Kèm theo Công văn số 85/PTCKH-ĐT ngày 29/11/2018 của Phòng Tài chính - Kế hoạch huyện)</t>
  </si>
  <si>
    <t>OK</t>
  </si>
  <si>
    <t>Khởi công mới năm 2018, trong đó:
- Nguồn phân cấp theo Nghị quyết 24/2015/NQ-HĐND tỉnh: 610 triệu đồng
- Nguồn phân cấp đầu tư các dự án cấp bách khác: 607 triệu đồng
- Sử dụng nguồn dự phòng: 2.752 triệu đồng (Nguồn dự phòng sau khi sử dụng: 422 triệu = 3.174 triệu -2.752 triệu)</t>
  </si>
  <si>
    <t>Điều chỉnh quy hoạch sử dụng đất 2016-2020, lập kế hoạch sử dụng đất 2020 và các nhiệm vụ quản lý đất đai theo phân cấp, lập kế hoạch sử dụng đất năm 2019</t>
  </si>
  <si>
    <t>Nguồn thu tiền sử dụng đất trong cân đối để lại cho xã</t>
  </si>
  <si>
    <t>Phát triển ngành nghề nông thôn</t>
  </si>
  <si>
    <t>Tập huấn nâng cao năng lực cán bộ các cấp; tuyên truyền vận động</t>
  </si>
  <si>
    <t>Tập huấn nâng cao năng lực cán bộ các cấp</t>
  </si>
  <si>
    <t>UBND xã Ia Dom</t>
  </si>
  <si>
    <t>UBND Ia Đal</t>
  </si>
  <si>
    <t>UBND xã Ia Tơi</t>
  </si>
  <si>
    <t>Tuyên truyền vận động nông thôn mới</t>
  </si>
  <si>
    <t>Vốn sự nghiệp (1+2+3+4+5)</t>
  </si>
  <si>
    <t>A</t>
  </si>
  <si>
    <t>Dự án 2: Chương trình 135</t>
  </si>
  <si>
    <t>Dự án 1: Chương trình 30a</t>
  </si>
  <si>
    <t>Vốn sự nghiệp (1+2)</t>
  </si>
  <si>
    <t>Đường giao thông từ  Đồn Suối Cát đi Trung tâm xã Ia Đal</t>
  </si>
  <si>
    <t>Đường giao thông nối tiếp từ đường ĐĐT02 đi cầu Drai (Đoạn Km0+00-Km1+850)</t>
  </si>
  <si>
    <t>Đường giao thông từ Cầu Drai đến Đường tuần tra Biên giới tại khu vực Hồ Le (Đoạn Km3+426,82 - Km6+475,67)</t>
  </si>
  <si>
    <t xml:space="preserve">Trường Trung học Cơ sở Bế Văn Đàn xã Ia Đal </t>
  </si>
  <si>
    <t>Hồ chứa nước số 2 trung tâm hành chính huyện</t>
  </si>
  <si>
    <t xml:space="preserve">Hồ chứa nước Thôn 1, Thôn 2 xã Ia Đal, huyện Ia H’Drai </t>
  </si>
  <si>
    <t>2019 - 2020</t>
  </si>
  <si>
    <t>Tổng cộng (A+B)</t>
  </si>
  <si>
    <t>Phân bổ khi 
tỉnh giao</t>
  </si>
  <si>
    <t>Cầu Drai ( thuộc Đường giao thông nối trung tâm hành chính huyện với đường tuần tra biên giới khu vực Hồ Le)</t>
  </si>
  <si>
    <t>670/QĐ-UBND huyện ngày 27/9/2018</t>
  </si>
  <si>
    <t>Đài truyền thanh-Truyền hình huyện</t>
  </si>
  <si>
    <t xml:space="preserve">Phòng Nội vụ huyện </t>
  </si>
  <si>
    <t>Thực hiện các nội dung có tính chất đặc thù</t>
  </si>
  <si>
    <t>+</t>
  </si>
  <si>
    <t xml:space="preserve">Chi từ nguồn thu tiền sử dụng đất trong cân đối để lại cho huyện </t>
  </si>
  <si>
    <t xml:space="preserve">Chi đầu tư xây dựng cơ bàn </t>
  </si>
  <si>
    <t>Chi đầu tư xây dựng cơ bản</t>
  </si>
  <si>
    <t>QĐ 691/QĐ-UBND ngày 22/10/2018 của UBND huyện</t>
  </si>
  <si>
    <t>533/QĐ-UBND ngày 19/5/2016  của UBND tỉnh</t>
  </si>
  <si>
    <t>Tổng Cộng (I+II+III+IV)</t>
  </si>
  <si>
    <t xml:space="preserve">Kinh phí lập quy hoạch </t>
  </si>
  <si>
    <t>năm 2017 đã bố trí 150 triệu đồng, năm 2018: 622 triệu đồng</t>
  </si>
  <si>
    <t>năm 2017 đã bố trí 100 triệu đồng, năm 2018: 650 triệu đồng</t>
  </si>
  <si>
    <t>năm 2017 đã bố trí 100 triệu đồng, năm 2018: 700 triệu đồng</t>
  </si>
  <si>
    <t>Quảng trường và đường nội bộ trung tâm huyện (*)</t>
  </si>
  <si>
    <r>
      <t xml:space="preserve">(*) Công trình Quảng trường và đường nội bộ trung tâm huyện với tổng mức đầu tư: 5.482 triệu đồng gồm 02 nguồn </t>
    </r>
    <r>
      <rPr>
        <i/>
        <sz val="12"/>
        <color indexed="8"/>
        <rFont val="Times New Roman"/>
        <family val="1"/>
      </rPr>
      <t>(Nguôn Phân cấp cân đối theo tiêu chí quy định tại NQ 24/2015/NQ-HĐND: 2.820 triệu đồng, Nguồn phân cấp hỗ trợ , bổ sung khác: 2.662 triệu đồng)</t>
    </r>
  </si>
  <si>
    <t>Trường Tiểu học Lê Quý Đôn; Hạng mục 06 phòng học và các công trình phụ trợ (**)</t>
  </si>
  <si>
    <t>năm 2017 đã bố trí 120 triệu đồng, năm 2018: 1.393 triệu đồng</t>
  </si>
  <si>
    <t>năm 2016 đã bố trí 100 triệu đồng, năm 2018: 675 triệu đồng</t>
  </si>
  <si>
    <t>Đường giao thông thôn Chư Hem, xã Ia Đal</t>
  </si>
  <si>
    <t>năm 2017 đã bố trí 150 triệu đồng, năm 2018: 1.300 triệu đồng</t>
  </si>
  <si>
    <r>
      <t xml:space="preserve">Tổng số </t>
    </r>
    <r>
      <rPr>
        <sz val="13"/>
        <rFont val="Narrow"/>
        <family val="0"/>
      </rPr>
      <t>(tất cả các nguồn vốn)</t>
    </r>
  </si>
  <si>
    <r>
      <t>Dự án kiên cố hóa trường lớp học mầm non, tiểu học trên địa bàn huyện Ia H'Drai, tỉnh Kon Tum
(</t>
    </r>
    <r>
      <rPr>
        <i/>
        <sz val="13"/>
        <rFont val="Narrow"/>
        <family val="0"/>
      </rPr>
      <t>Dự án kiên cố hóa trường lớp học mầm non, tiểu học trên địa bàn huyện Ia H'Drai nguồn vốn trái phiếu chính ngân sách tỉnh: 5.767 triệu đồng)</t>
    </r>
  </si>
  <si>
    <r>
      <t>Xã Ia Tơi</t>
    </r>
    <r>
      <rPr>
        <i/>
        <sz val="13"/>
        <rFont val="Narrow"/>
        <family val="0"/>
      </rPr>
      <t xml:space="preserve"> </t>
    </r>
  </si>
  <si>
    <t>năm 2017 đã bố trí 594 triệu đồng, năm 2018: 1.371 triệu đồng</t>
  </si>
  <si>
    <r>
      <t xml:space="preserve">(***) Công trìnhTrường MN Măng Non xã Ia Đal với tổng mức đầu tư: 3.457 triệu đồng gồm 02 nguồn </t>
    </r>
    <r>
      <rPr>
        <i/>
        <sz val="12"/>
        <color indexed="8"/>
        <rFont val="Times New Roman"/>
        <family val="1"/>
      </rPr>
      <t>(Nguồn phân cấp hỗ trợ , bổ sung khác: 2.061 triệu đồng, Nguồn xổ số kiến thiết: 1.396 triệu đồng)</t>
    </r>
  </si>
  <si>
    <t>Vốn sự nghiệp (1+2+3+4+5+6)</t>
  </si>
  <si>
    <t>Thực hiện dự án</t>
  </si>
  <si>
    <t>Đường GTNT số 3, thôn 1, xã Ia Tơi</t>
  </si>
  <si>
    <t>Điểm trường tiểu học thôn 9 xã Ia Tơi</t>
  </si>
  <si>
    <t>Thôn 9, Xã Ia Tơi</t>
  </si>
  <si>
    <t>xã Ia Tơi</t>
  </si>
  <si>
    <t>Điểm trường mầm non thôn 8 xã Ia Tơi</t>
  </si>
  <si>
    <t>Thôn 8, Xã Ia Tơi</t>
  </si>
  <si>
    <t>Đường GTNT Chư Hem-1 thôn Chư Hem</t>
  </si>
  <si>
    <t>Thôn Chư Hem, xã Ia Đal</t>
  </si>
  <si>
    <t>Đường GTNT NT6-1 thôn 6, xã Ia Đal</t>
  </si>
  <si>
    <t>thôn 6, xã Ia Đal</t>
  </si>
  <si>
    <t>Thôn 7, xã Ia Tơi</t>
  </si>
  <si>
    <t>Đường GTNT và hạng mục khác Khu vực làng cá, thôn 7 xã Ia Tơi</t>
  </si>
  <si>
    <r>
      <t xml:space="preserve">Số vốn chưa phân bổ </t>
    </r>
    <r>
      <rPr>
        <b/>
        <i/>
        <sz val="13"/>
        <color indexed="18"/>
        <rFont val="Narrow"/>
        <family val="0"/>
      </rPr>
      <t>(Giao vốn đầu tư khi đủ thủ tục đầu tư) (*)</t>
    </r>
  </si>
  <si>
    <t>Số vốn chưa phân bổ (Giao vốn đầu tư khi đủ thủ tục đầu tư) (*)</t>
  </si>
  <si>
    <t>Tên công trình</t>
  </si>
  <si>
    <t>Phần dự phòng</t>
  </si>
  <si>
    <t>STT</t>
  </si>
  <si>
    <t>Quảng trường và đường nội bộ trung tâm huyện</t>
  </si>
  <si>
    <t xml:space="preserve">Trường Tiểu học Lê Quý Đôn; Hạng mục 06 phòng học và các công trình phụ trợ </t>
  </si>
  <si>
    <t>Trường MN Măng Non xã Ia Đal</t>
  </si>
  <si>
    <t>Trường MN Tuổi Ngọc xã Ia Dom</t>
  </si>
  <si>
    <t>Ghi chú: Số vốn chưa phân bổ (giao vốn khi đủ thủ tục đầu tư) sẽ trình Thường trực HĐND phân bổ sau khi đã đủ thủ tục đầu tư</t>
  </si>
  <si>
    <r>
      <t xml:space="preserve">(**) Công trìnhTrường Tiểu học Lê Quý Đôn; Hạng mục 06 phòng học và các công trình phụ trợ với tổng mức đầu tư: 3.780 triệu đồng gồm 03 nguồn </t>
    </r>
    <r>
      <rPr>
        <i/>
        <sz val="12"/>
        <color indexed="8"/>
        <rFont val="Times New Roman"/>
        <family val="1"/>
      </rPr>
      <t>(Nguôn Phân cấp cân đối theo tiêu chí quy định tại NQ 24/2015/NQ-HĐND: 610 triệu đồng, Nguồn phân cấp hỗ trợ, bổ sung khác: 2.371 triệu đồng, số tiền còn lại dự kiến lấy từ nguồn dự phòng đầu tư: 799 triệu đồng.)</t>
    </r>
  </si>
  <si>
    <r>
      <t xml:space="preserve">(****) Công trìnhTrường Mầm Non Tuổi Ngọc xã Ia Dom với tổng mức đầu tư: 3.411 triệu đồng gồm 02 nguồn </t>
    </r>
    <r>
      <rPr>
        <i/>
        <sz val="12"/>
        <color indexed="8"/>
        <rFont val="Times New Roman"/>
        <family val="1"/>
      </rPr>
      <t>(Nguồn phân cấp hỗ trợ , bổ sung khác: 3.301 triệu đồng, Nguồn xổ số kiến thiết: 110 triệu đồng)</t>
    </r>
  </si>
  <si>
    <t>2.3</t>
  </si>
  <si>
    <r>
      <t xml:space="preserve">Chuẩn bị đầu tư </t>
    </r>
    <r>
      <rPr>
        <i/>
        <sz val="13"/>
        <color indexed="18"/>
        <rFont val="Narrow"/>
        <family val="0"/>
      </rPr>
      <t>(nguồn thu tiền sử dụng đất trong cân đối để lại cho huyện)</t>
    </r>
  </si>
  <si>
    <t>Thôn 7, xã ia Tơi</t>
  </si>
  <si>
    <t>683/QĐ-UBND huyện ngày 18/10/2018</t>
  </si>
  <si>
    <r>
      <t xml:space="preserve">Số vốn chưa phân bổ </t>
    </r>
    <r>
      <rPr>
        <b/>
        <i/>
        <sz val="13"/>
        <color indexed="18"/>
        <rFont val="Narrow"/>
        <family val="0"/>
      </rPr>
      <t>(Giao vốn đầu tư khi đủ thủ tục đầu tư) (***)</t>
    </r>
  </si>
  <si>
    <t>(***) Ghi chú: Số vốn chưa phân bổ (giao vốn khi đủ thủ tục đầu tư) sẽ trình Thường trực HĐND phân bổ sau khi đã đủ thủ tục đầu tư.</t>
  </si>
  <si>
    <t>690/QĐ-UBND tỉnh ngày 19/10/2018</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</si>
</sst>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 #,##0.00_ ;_ * \-#,##0.00_ ;_ * &quot;-&quot;??_ ;_ @_ "/>
    <numFmt numFmtId="173" formatCode="#.##00"/>
    <numFmt numFmtId="174" formatCode="_-&quot;$&quot;* #,##0_-;\-&quot;$&quot;* #,##0_-;_-&quot;$&quot;* &quot;-&quot;_-;_-@_-"/>
    <numFmt numFmtId="175" formatCode="_ * #,##0_ ;_ * \-#,##0_ ;_ * &quot;-&quot;_ ;_ @_ "/>
    <numFmt numFmtId="176" formatCode="_ * #,##0_)\ _$_ ;_ * \(#,##0\)\ _$_ ;_ * &quot;-&quot;_)\ _$_ ;_ @_ "/>
    <numFmt numFmtId="177" formatCode="&quot;£&quot;#,##0;\-&quot;£&quot;#,##0"/>
    <numFmt numFmtId="178" formatCode="_ * #,##0_)\ &quot;F&quot;_ ;_ * \(#,##0\)\ &quot;F&quot;_ ;_ * &quot;-&quot;_)\ &quot;F&quot;_ ;_ @_ "/>
    <numFmt numFmtId="179" formatCode="0.0"/>
    <numFmt numFmtId="180" formatCode="0.000"/>
    <numFmt numFmtId="181" formatCode="0.0000"/>
    <numFmt numFmtId="182" formatCode="_(* #,##0_);_(* \(#,##0\);_(* &quot;-&quot;??_);_(@_)"/>
    <numFmt numFmtId="183" formatCode="_-* #,##0\ _₫_-;\-* #,##0\ _₫_-;_-* &quot;-&quot;??\ _₫_-;_-@_-"/>
    <numFmt numFmtId="184" formatCode="[$-42A]dd\ mmmm\ yyyy"/>
    <numFmt numFmtId="185" formatCode="[$-42A]h:mm:ss\ AM/PM"/>
    <numFmt numFmtId="186" formatCode="_-* #,##0.00\ [$₫-42A]_-;\-* #,##0.00\ [$₫-42A]_-;_-* &quot;-&quot;??\ [$₫-42A]_-;_-@_-"/>
    <numFmt numFmtId="187" formatCode="_-[$$-409]* #,##0.00_ ;_-[$$-409]* \-#,##0.00\ ;_-[$$-409]* &quot;-&quot;??_ ;_-@_ "/>
    <numFmt numFmtId="188" formatCode="#,##0.00\ &quot;₫&quot;"/>
    <numFmt numFmtId="189" formatCode="#,##0.0\ &quot;₫&quot;"/>
    <numFmt numFmtId="190" formatCode="#,##0\ &quot;₫&quot;"/>
    <numFmt numFmtId="191" formatCode="#,##0.0"/>
    <numFmt numFmtId="192" formatCode="#,##0.00;[Red]#,##0.00"/>
    <numFmt numFmtId="193" formatCode="[$-409]dddd\,\ mmmm\ dd\,\ yyyy"/>
    <numFmt numFmtId="194" formatCode="[$-409]h:mm:ss\ AM/PM"/>
    <numFmt numFmtId="195" formatCode="#,##0.000"/>
    <numFmt numFmtId="196" formatCode="#,##0.0000"/>
    <numFmt numFmtId="197" formatCode="#,##0.0;[Red]#,##0.0"/>
    <numFmt numFmtId="198" formatCode="#,##0;[Red]#,##0"/>
    <numFmt numFmtId="199" formatCode="&quot;Yes&quot;;&quot;Yes&quot;;&quot;No&quot;"/>
    <numFmt numFmtId="200" formatCode="&quot;True&quot;;&quot;True&quot;;&quot;False&quot;"/>
    <numFmt numFmtId="201" formatCode="&quot;On&quot;;&quot;On&quot;;&quot;Off&quot;"/>
    <numFmt numFmtId="202" formatCode="[$€-2]\ #,##0.00_);[Red]\([$€-2]\ #,##0.00\)"/>
  </numFmts>
  <fonts count="87">
    <font>
      <sz val="11"/>
      <color theme="1"/>
      <name val="Calibri"/>
      <family val="2"/>
    </font>
    <font>
      <sz val="14"/>
      <color indexed="8"/>
      <name val="Times New Roman"/>
      <family val="2"/>
    </font>
    <font>
      <sz val="11"/>
      <color indexed="8"/>
      <name val="Calibri"/>
      <family val="2"/>
    </font>
    <font>
      <sz val="12"/>
      <name val=".VnTime"/>
      <family val="2"/>
    </font>
    <font>
      <sz val="12"/>
      <name val="Arial Narrow"/>
      <family val="2"/>
    </font>
    <font>
      <sz val="9"/>
      <name val="Arial"/>
      <family val="2"/>
    </font>
    <font>
      <sz val="10"/>
      <name val=".VnTime"/>
      <family val="2"/>
    </font>
    <font>
      <sz val="10"/>
      <name val="Arial"/>
      <family val="2"/>
    </font>
    <font>
      <sz val="12"/>
      <name val=".VnArial"/>
      <family val="2"/>
    </font>
    <font>
      <sz val="10"/>
      <name val="AngsanaUPC"/>
      <family val="1"/>
    </font>
    <font>
      <sz val="12"/>
      <name val="|??¢¥¢¬¨Ï"/>
      <family val="1"/>
    </font>
    <font>
      <sz val="14"/>
      <name val="뼻뮝"/>
      <family val="3"/>
    </font>
    <font>
      <b/>
      <sz val="12"/>
      <name val="Arial"/>
      <family val="2"/>
    </font>
    <font>
      <sz val="11"/>
      <name val=".VnTime"/>
      <family val="2"/>
    </font>
    <font>
      <sz val="13"/>
      <name val=".VnTime"/>
      <family val="2"/>
    </font>
    <font>
      <sz val="12"/>
      <color indexed="8"/>
      <name val="¹ÙÅÁÃ¼"/>
      <family val="1"/>
    </font>
    <font>
      <sz val="14"/>
      <name val="VNI-Times"/>
      <family val="0"/>
    </font>
    <font>
      <sz val="12"/>
      <name val="¹UAAA¼"/>
      <family val="3"/>
    </font>
    <font>
      <sz val="12"/>
      <name val="¹ÙÅÁÃ¼"/>
      <family val="0"/>
    </font>
    <font>
      <sz val="10"/>
      <name val="Times New Roman"/>
      <family val="1"/>
    </font>
    <font>
      <i/>
      <sz val="13"/>
      <color indexed="18"/>
      <name val="Narrow"/>
      <family val="0"/>
    </font>
    <font>
      <b/>
      <i/>
      <sz val="13"/>
      <color indexed="18"/>
      <name val="Narrow"/>
      <family val="0"/>
    </font>
    <font>
      <sz val="13"/>
      <color indexed="18"/>
      <name val="Narrow"/>
      <family val="0"/>
    </font>
    <font>
      <sz val="13"/>
      <name val="Times New Roman"/>
      <family val="1"/>
    </font>
    <font>
      <b/>
      <sz val="13"/>
      <name val="Narrow"/>
      <family val="0"/>
    </font>
    <font>
      <sz val="13"/>
      <name val="Narrow"/>
      <family val="0"/>
    </font>
    <font>
      <sz val="9"/>
      <name val="Tahoma"/>
      <family val="2"/>
    </font>
    <font>
      <b/>
      <sz val="9"/>
      <name val="Tahoma"/>
      <family val="2"/>
    </font>
    <font>
      <sz val="13"/>
      <color indexed="8"/>
      <name val="Narrow"/>
      <family val="0"/>
    </font>
    <font>
      <i/>
      <sz val="12"/>
      <color indexed="8"/>
      <name val="Times New Roman"/>
      <family val="1"/>
    </font>
    <font>
      <i/>
      <sz val="13"/>
      <name val="Narrow"/>
      <family val="0"/>
    </font>
    <font>
      <b/>
      <sz val="13"/>
      <color indexed="8"/>
      <name val="Narrow"/>
      <family val="0"/>
    </font>
    <font>
      <sz val="14"/>
      <color indexed="9"/>
      <name val="Times New Roman"/>
      <family val="2"/>
    </font>
    <font>
      <sz val="14"/>
      <color indexed="20"/>
      <name val="Times New Roman"/>
      <family val="2"/>
    </font>
    <font>
      <sz val="11"/>
      <color indexed="52"/>
      <name val="Calibri"/>
      <family val="2"/>
    </font>
    <font>
      <sz val="11"/>
      <color indexed="9"/>
      <name val="Calibri"/>
      <family val="2"/>
    </font>
    <font>
      <sz val="13"/>
      <color indexed="8"/>
      <name val="Times New Roman"/>
      <family val="2"/>
    </font>
    <font>
      <b/>
      <sz val="13"/>
      <color indexed="18"/>
      <name val="Narrow"/>
      <family val="0"/>
    </font>
    <font>
      <b/>
      <sz val="11"/>
      <color indexed="8"/>
      <name val="Calibri"/>
      <family val="2"/>
    </font>
    <font>
      <sz val="13"/>
      <color indexed="10"/>
      <name val="Narrow"/>
      <family val="0"/>
    </font>
    <font>
      <b/>
      <sz val="13"/>
      <color indexed="10"/>
      <name val="Narrow"/>
      <family val="0"/>
    </font>
    <font>
      <sz val="11"/>
      <color indexed="10"/>
      <name val="Calibri"/>
      <family val="2"/>
    </font>
    <font>
      <sz val="14"/>
      <color indexed="10"/>
      <name val="Narrow"/>
      <family val="0"/>
    </font>
    <font>
      <sz val="14"/>
      <color indexed="8"/>
      <name val="Calibri"/>
      <family val="2"/>
    </font>
    <font>
      <b/>
      <sz val="11"/>
      <color indexed="10"/>
      <name val="Calibri"/>
      <family val="2"/>
    </font>
    <font>
      <i/>
      <sz val="14"/>
      <color indexed="18"/>
      <name val="Narrow"/>
      <family val="0"/>
    </font>
    <font>
      <b/>
      <sz val="14"/>
      <color indexed="18"/>
      <name val="Narrow"/>
      <family val="0"/>
    </font>
    <font>
      <sz val="10"/>
      <color indexed="10"/>
      <name val="Times New Roman"/>
      <family val="1"/>
    </font>
    <font>
      <sz val="13"/>
      <color indexed="10"/>
      <name val="Times New Roman"/>
      <family val="1"/>
    </font>
    <font>
      <sz val="13"/>
      <color indexed="8"/>
      <name val="Calibri"/>
      <family val="2"/>
    </font>
    <font>
      <sz val="13"/>
      <color indexed="10"/>
      <name val="Calibri"/>
      <family val="2"/>
    </font>
    <font>
      <sz val="13"/>
      <color indexed="30"/>
      <name val="Narrow"/>
      <family val="0"/>
    </font>
    <font>
      <b/>
      <sz val="14"/>
      <color indexed="8"/>
      <name val="Times New Roman"/>
      <family val="1"/>
    </font>
    <font>
      <sz val="12"/>
      <color indexed="8"/>
      <name val="Times New Roman"/>
      <family val="1"/>
    </font>
    <font>
      <sz val="12"/>
      <color indexed="10"/>
      <name val="Times New Roman"/>
      <family val="1"/>
    </font>
    <font>
      <b/>
      <sz val="11"/>
      <color indexed="8"/>
      <name val="Times New Roman"/>
      <family val="1"/>
    </font>
    <font>
      <sz val="11"/>
      <color indexed="8"/>
      <name val="Times New Roman"/>
      <family val="1"/>
    </font>
    <font>
      <sz val="14"/>
      <color theme="1"/>
      <name val="Times New Roman"/>
      <family val="2"/>
    </font>
    <font>
      <sz val="14"/>
      <color theme="0"/>
      <name val="Times New Roman"/>
      <family val="2"/>
    </font>
    <font>
      <sz val="14"/>
      <color rgb="FF9C0006"/>
      <name val="Times New Roman"/>
      <family val="2"/>
    </font>
    <font>
      <sz val="11"/>
      <color rgb="FFFA7D00"/>
      <name val="Calibri"/>
      <family val="2"/>
    </font>
    <font>
      <sz val="11"/>
      <color theme="0"/>
      <name val="Calibri"/>
      <family val="2"/>
    </font>
    <font>
      <sz val="13"/>
      <color theme="1"/>
      <name val="Times New Roman"/>
      <family val="2"/>
    </font>
    <font>
      <sz val="13"/>
      <color rgb="FF000066"/>
      <name val="Narrow"/>
      <family val="0"/>
    </font>
    <font>
      <b/>
      <sz val="13"/>
      <color rgb="FF000066"/>
      <name val="Narrow"/>
      <family val="0"/>
    </font>
    <font>
      <b/>
      <sz val="11"/>
      <color theme="1"/>
      <name val="Calibri"/>
      <family val="2"/>
    </font>
    <font>
      <sz val="13"/>
      <color rgb="FFFF0000"/>
      <name val="Narrow"/>
      <family val="0"/>
    </font>
    <font>
      <b/>
      <sz val="13"/>
      <color rgb="FFFF0000"/>
      <name val="Narrow"/>
      <family val="0"/>
    </font>
    <font>
      <sz val="11"/>
      <color rgb="FFFF0000"/>
      <name val="Calibri"/>
      <family val="2"/>
    </font>
    <font>
      <i/>
      <sz val="13"/>
      <color rgb="FF000066"/>
      <name val="Narrow"/>
      <family val="0"/>
    </font>
    <font>
      <sz val="14"/>
      <color rgb="FFFF0000"/>
      <name val="Narrow"/>
      <family val="0"/>
    </font>
    <font>
      <sz val="14"/>
      <color theme="1"/>
      <name val="Calibri"/>
      <family val="2"/>
    </font>
    <font>
      <b/>
      <sz val="11"/>
      <color rgb="FFFF0000"/>
      <name val="Calibri"/>
      <family val="2"/>
    </font>
    <font>
      <i/>
      <sz val="14"/>
      <color rgb="FF000066"/>
      <name val="Narrow"/>
      <family val="0"/>
    </font>
    <font>
      <b/>
      <sz val="14"/>
      <color rgb="FF000066"/>
      <name val="Narrow"/>
      <family val="0"/>
    </font>
    <font>
      <sz val="10"/>
      <color rgb="FFFF0000"/>
      <name val="Times New Roman"/>
      <family val="1"/>
    </font>
    <font>
      <sz val="13"/>
      <color theme="1"/>
      <name val="Narrow"/>
      <family val="0"/>
    </font>
    <font>
      <sz val="13"/>
      <color rgb="FFFF0000"/>
      <name val="Times New Roman"/>
      <family val="1"/>
    </font>
    <font>
      <sz val="13"/>
      <color theme="1"/>
      <name val="Calibri"/>
      <family val="2"/>
    </font>
    <font>
      <sz val="13"/>
      <color rgb="FFFF0000"/>
      <name val="Calibri"/>
      <family val="2"/>
    </font>
    <font>
      <sz val="13"/>
      <color rgb="FF0070C0"/>
      <name val="Narrow"/>
      <family val="0"/>
    </font>
    <font>
      <b/>
      <sz val="14"/>
      <color theme="1"/>
      <name val="Times New Roman"/>
      <family val="1"/>
    </font>
    <font>
      <sz val="12"/>
      <color theme="1"/>
      <name val="Times New Roman"/>
      <family val="1"/>
    </font>
    <font>
      <sz val="12"/>
      <color rgb="FFFF0000"/>
      <name val="Times New Roman"/>
      <family val="1"/>
    </font>
    <font>
      <b/>
      <sz val="11"/>
      <color theme="1"/>
      <name val="Times New Roman"/>
      <family val="1"/>
    </font>
    <font>
      <sz val="11"/>
      <color theme="1"/>
      <name val="Times New Roman"/>
      <family val="1"/>
    </font>
    <font>
      <b/>
      <sz val="8"/>
      <name val="Calibri"/>
      <family val="2"/>
    </font>
  </fonts>
  <fills count="33">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theme="4" tint="0.7999799847602844"/>
        <bgColor indexed="64"/>
      </patternFill>
    </fill>
    <fill>
      <patternFill patternType="solid">
        <fgColor rgb="FFFFFF00"/>
        <bgColor indexed="64"/>
      </patternFill>
    </fill>
    <fill>
      <patternFill patternType="solid">
        <fgColor theme="3" tint="0.5999900102615356"/>
        <bgColor indexed="64"/>
      </patternFill>
    </fill>
    <fill>
      <patternFill patternType="solid">
        <fgColor theme="0"/>
        <bgColor indexed="64"/>
      </patternFill>
    </fill>
    <fill>
      <patternFill patternType="solid">
        <fgColor theme="5" tint="0.7999799847602844"/>
        <bgColor indexed="64"/>
      </patternFill>
    </fill>
    <fill>
      <patternFill patternType="solid">
        <fgColor theme="3" tint="0.7999799847602844"/>
        <bgColor indexed="64"/>
      </patternFill>
    </fill>
  </fills>
  <borders count="19">
    <border>
      <left/>
      <right/>
      <top/>
      <bottom/>
      <diagonal/>
    </border>
    <border>
      <left style="thin">
        <color indexed="8"/>
      </left>
      <right style="thin">
        <color indexed="8"/>
      </right>
      <top style="hair">
        <color indexed="8"/>
      </top>
      <bottom style="hair">
        <color indexed="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style="thin"/>
      <right style="thin"/>
      <top style="dotted"/>
      <bottom style="dotted"/>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alignment/>
    </xf>
    <xf numFmtId="0" fontId="8" fillId="0" borderId="0" applyFont="0" applyFill="0" applyBorder="0" applyAlignment="0" applyProtection="0"/>
    <xf numFmtId="173" fontId="6" fillId="0" borderId="0" applyFont="0" applyFill="0" applyBorder="0" applyAlignment="0" applyProtection="0"/>
    <xf numFmtId="0" fontId="9"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0" fillId="0" borderId="0">
      <alignment/>
      <protection/>
    </xf>
    <xf numFmtId="40" fontId="11" fillId="0" borderId="0" applyFont="0" applyFill="0" applyBorder="0" applyAlignment="0" applyProtection="0"/>
    <xf numFmtId="0" fontId="12" fillId="0" borderId="0" applyNumberFormat="0" applyFill="0" applyBorder="0" applyAlignment="0" applyProtection="0"/>
    <xf numFmtId="177" fontId="14" fillId="0" borderId="0" applyFont="0" applyFill="0" applyBorder="0" applyAlignment="0" applyProtection="0"/>
    <xf numFmtId="174" fontId="5" fillId="0" borderId="0" applyFont="0" applyFill="0" applyBorder="0" applyAlignment="0" applyProtection="0"/>
    <xf numFmtId="175" fontId="14" fillId="0" borderId="0" applyFont="0" applyFill="0" applyBorder="0" applyAlignment="0" applyProtection="0"/>
    <xf numFmtId="0" fontId="4" fillId="0" borderId="1" applyAlignment="0">
      <protection/>
    </xf>
    <xf numFmtId="0" fontId="13" fillId="2" borderId="0">
      <alignment/>
      <protection/>
    </xf>
    <xf numFmtId="9" fontId="15" fillId="0" borderId="0" applyBorder="0" applyAlignment="0" applyProtection="0"/>
    <xf numFmtId="0" fontId="13" fillId="2" borderId="0">
      <alignment/>
      <protection/>
    </xf>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13" fillId="2" borderId="0">
      <alignment/>
      <protection/>
    </xf>
    <xf numFmtId="0" fontId="13" fillId="0" borderId="0">
      <alignment wrapText="1"/>
      <protection/>
    </xf>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1"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11" fillId="0" borderId="0" applyFont="0" applyFill="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178" fontId="16" fillId="0" borderId="0" applyFont="0" applyFill="0" applyBorder="0" applyAlignment="0" applyProtection="0"/>
    <xf numFmtId="0" fontId="17" fillId="0" borderId="0" applyFont="0" applyFill="0" applyBorder="0" applyAlignment="0" applyProtection="0"/>
    <xf numFmtId="176" fontId="16" fillId="0" borderId="0" applyFont="0" applyFill="0" applyBorder="0" applyAlignment="0" applyProtection="0"/>
    <xf numFmtId="0" fontId="17" fillId="0" borderId="0" applyFont="0" applyFill="0" applyBorder="0" applyAlignment="0" applyProtection="0"/>
    <xf numFmtId="175" fontId="18" fillId="0" borderId="0" applyFont="0" applyFill="0" applyBorder="0" applyAlignment="0" applyProtection="0"/>
    <xf numFmtId="0" fontId="4" fillId="0" borderId="0" applyFill="0" applyBorder="0" applyAlignment="0" applyProtection="0"/>
    <xf numFmtId="172" fontId="18" fillId="0" borderId="0" applyFont="0" applyFill="0" applyBorder="0" applyAlignment="0" applyProtection="0"/>
    <xf numFmtId="0" fontId="4" fillId="0" borderId="0" applyFill="0" applyBorder="0" applyAlignment="0" applyProtection="0"/>
    <xf numFmtId="0" fontId="59" fillId="26" borderId="0" applyNumberFormat="0" applyBorder="0" applyAlignment="0" applyProtection="0"/>
    <xf numFmtId="0" fontId="17" fillId="0" borderId="0">
      <alignment/>
      <protection/>
    </xf>
    <xf numFmtId="0" fontId="19" fillId="0" borderId="0">
      <alignment/>
      <protection/>
    </xf>
    <xf numFmtId="0" fontId="17" fillId="0" borderId="0">
      <alignment/>
      <protection/>
    </xf>
    <xf numFmtId="0" fontId="18" fillId="0" borderId="0">
      <alignment/>
      <protection/>
    </xf>
    <xf numFmtId="0" fontId="60" fillId="0" borderId="2" applyNumberFormat="0" applyAlignment="0" applyProtection="0"/>
    <xf numFmtId="0" fontId="61" fillId="0" borderId="3"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75" fontId="62"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62">
    <xf numFmtId="0" fontId="0" fillId="0" borderId="0" xfId="0" applyFont="1" applyAlignment="1">
      <alignment/>
    </xf>
    <xf numFmtId="0" fontId="0" fillId="0" borderId="0" xfId="0" applyAlignment="1">
      <alignment vertical="center"/>
    </xf>
    <xf numFmtId="0" fontId="63" fillId="0" borderId="0" xfId="0" applyFont="1" applyAlignment="1">
      <alignment vertical="center"/>
    </xf>
    <xf numFmtId="0" fontId="64" fillId="0" borderId="4" xfId="0" applyFont="1" applyBorder="1" applyAlignment="1">
      <alignment horizontal="center" vertical="center" wrapText="1"/>
    </xf>
    <xf numFmtId="0" fontId="65" fillId="0" borderId="0" xfId="0" applyFont="1" applyAlignment="1">
      <alignment vertical="center"/>
    </xf>
    <xf numFmtId="0" fontId="63" fillId="0" borderId="0" xfId="0" applyFont="1" applyAlignment="1">
      <alignment horizontal="center" vertical="center"/>
    </xf>
    <xf numFmtId="0" fontId="0" fillId="0" borderId="0" xfId="0" applyAlignment="1">
      <alignment horizontal="center" vertical="center"/>
    </xf>
    <xf numFmtId="0" fontId="65" fillId="0" borderId="0" xfId="0" applyFont="1" applyAlignment="1">
      <alignment horizontal="center" vertical="center"/>
    </xf>
    <xf numFmtId="0" fontId="63" fillId="0" borderId="0" xfId="0" applyFont="1" applyAlignment="1">
      <alignment vertical="center" wrapText="1"/>
    </xf>
    <xf numFmtId="0" fontId="0" fillId="0" borderId="0" xfId="0" applyAlignment="1">
      <alignment vertical="center" wrapText="1"/>
    </xf>
    <xf numFmtId="0" fontId="63" fillId="0" borderId="0" xfId="0" applyFont="1" applyAlignment="1">
      <alignment horizontal="center" vertical="center" wrapText="1"/>
    </xf>
    <xf numFmtId="0" fontId="0" fillId="0" borderId="0" xfId="0" applyAlignment="1">
      <alignment horizontal="center" vertical="center" wrapText="1"/>
    </xf>
    <xf numFmtId="0" fontId="64" fillId="0" borderId="0" xfId="0" applyFont="1" applyAlignment="1">
      <alignment horizontal="center" vertical="center" wrapText="1"/>
    </xf>
    <xf numFmtId="0" fontId="65" fillId="0" borderId="0" xfId="0" applyFont="1" applyAlignment="1">
      <alignment horizontal="center" vertical="center" wrapText="1"/>
    </xf>
    <xf numFmtId="0" fontId="64" fillId="0" borderId="0" xfId="0" applyFont="1" applyAlignment="1">
      <alignment vertical="center" wrapText="1"/>
    </xf>
    <xf numFmtId="0" fontId="65" fillId="0" borderId="0" xfId="0" applyFont="1" applyAlignment="1">
      <alignment vertical="center" wrapText="1"/>
    </xf>
    <xf numFmtId="0" fontId="66" fillId="0" borderId="0" xfId="0" applyFont="1" applyAlignment="1">
      <alignment vertical="center" wrapText="1"/>
    </xf>
    <xf numFmtId="0" fontId="67" fillId="0" borderId="0" xfId="0" applyFont="1" applyAlignment="1">
      <alignment horizontal="center" vertical="center" wrapText="1"/>
    </xf>
    <xf numFmtId="0" fontId="67" fillId="0" borderId="0" xfId="0" applyFont="1" applyAlignment="1">
      <alignment vertical="center" wrapText="1"/>
    </xf>
    <xf numFmtId="0" fontId="68" fillId="0" borderId="0" xfId="0" applyFont="1" applyAlignment="1">
      <alignment vertical="center" wrapText="1"/>
    </xf>
    <xf numFmtId="0" fontId="63" fillId="0" borderId="4" xfId="0" applyFont="1" applyBorder="1" applyAlignment="1">
      <alignment vertical="center" wrapText="1"/>
    </xf>
    <xf numFmtId="0" fontId="63" fillId="0" borderId="4" xfId="0" applyFont="1" applyBorder="1" applyAlignment="1">
      <alignment horizontal="center" vertical="center" wrapText="1"/>
    </xf>
    <xf numFmtId="0" fontId="69" fillId="0" borderId="0" xfId="0" applyFont="1" applyAlignment="1">
      <alignment horizontal="right" vertical="center" wrapText="1"/>
    </xf>
    <xf numFmtId="0" fontId="69" fillId="0" borderId="0" xfId="0" applyFont="1" applyAlignment="1">
      <alignment horizontal="center" vertical="center" wrapText="1"/>
    </xf>
    <xf numFmtId="0" fontId="64" fillId="27" borderId="4" xfId="0" applyFont="1" applyFill="1" applyBorder="1" applyAlignment="1">
      <alignment horizontal="center" vertical="center" wrapText="1"/>
    </xf>
    <xf numFmtId="0" fontId="69" fillId="28" borderId="0" xfId="0" applyFont="1" applyFill="1" applyAlignment="1">
      <alignment vertical="center" wrapText="1"/>
    </xf>
    <xf numFmtId="0" fontId="69" fillId="28" borderId="5" xfId="0" applyFont="1" applyFill="1" applyBorder="1" applyAlignment="1">
      <alignment horizontal="center" vertical="center" wrapText="1"/>
    </xf>
    <xf numFmtId="182" fontId="64" fillId="0" borderId="4" xfId="75" applyNumberFormat="1" applyFont="1" applyFill="1" applyBorder="1" applyAlignment="1">
      <alignment horizontal="center" vertical="center" wrapText="1"/>
    </xf>
    <xf numFmtId="0" fontId="69" fillId="28" borderId="0" xfId="0" applyFont="1" applyFill="1" applyAlignment="1">
      <alignment horizontal="center" vertical="center" wrapText="1"/>
    </xf>
    <xf numFmtId="0" fontId="69" fillId="28" borderId="4" xfId="0" applyFont="1" applyFill="1" applyBorder="1" applyAlignment="1">
      <alignment horizontal="center" vertical="center" wrapText="1"/>
    </xf>
    <xf numFmtId="0" fontId="64" fillId="27" borderId="4" xfId="0" applyFont="1" applyFill="1" applyBorder="1" applyAlignment="1">
      <alignment vertical="center" wrapText="1"/>
    </xf>
    <xf numFmtId="182" fontId="64" fillId="0" borderId="0" xfId="0" applyNumberFormat="1" applyFont="1" applyAlignment="1">
      <alignment horizontal="center" vertical="center" wrapText="1"/>
    </xf>
    <xf numFmtId="0" fontId="64" fillId="0" borderId="4" xfId="0" applyFont="1" applyFill="1" applyBorder="1" applyAlignment="1">
      <alignment horizontal="center" vertical="center"/>
    </xf>
    <xf numFmtId="0" fontId="63" fillId="0" borderId="4" xfId="0" applyFont="1" applyFill="1" applyBorder="1" applyAlignment="1">
      <alignment horizontal="center" vertical="center"/>
    </xf>
    <xf numFmtId="0" fontId="63" fillId="0" borderId="4" xfId="0" applyFont="1" applyFill="1" applyBorder="1" applyAlignment="1">
      <alignment vertical="center" wrapText="1"/>
    </xf>
    <xf numFmtId="0" fontId="63" fillId="0" borderId="4" xfId="0" applyFont="1" applyFill="1" applyBorder="1" applyAlignment="1">
      <alignment horizontal="center" vertical="center" wrapText="1"/>
    </xf>
    <xf numFmtId="0" fontId="64" fillId="0" borderId="4" xfId="0" applyFont="1" applyFill="1" applyBorder="1" applyAlignment="1">
      <alignment horizontal="left" vertical="center" wrapText="1"/>
    </xf>
    <xf numFmtId="0" fontId="0" fillId="0" borderId="0" xfId="0" applyAlignment="1">
      <alignment horizontal="left" vertical="center" wrapText="1"/>
    </xf>
    <xf numFmtId="0" fontId="70" fillId="0" borderId="0" xfId="0" applyFont="1" applyAlignment="1">
      <alignment horizontal="center" vertical="center" wrapText="1"/>
    </xf>
    <xf numFmtId="0" fontId="71" fillId="0" borderId="0" xfId="0" applyFont="1" applyAlignment="1">
      <alignment horizontal="center" vertical="center" wrapText="1"/>
    </xf>
    <xf numFmtId="0" fontId="70" fillId="0" borderId="0" xfId="0" applyFont="1" applyAlignment="1">
      <alignment vertical="center" wrapText="1"/>
    </xf>
    <xf numFmtId="0" fontId="71" fillId="0" borderId="0" xfId="0" applyFont="1" applyAlignment="1">
      <alignment vertical="center" wrapText="1"/>
    </xf>
    <xf numFmtId="0" fontId="71" fillId="0" borderId="0" xfId="0" applyFont="1" applyAlignment="1">
      <alignment vertical="center"/>
    </xf>
    <xf numFmtId="182" fontId="64" fillId="29" borderId="4" xfId="75" applyNumberFormat="1" applyFont="1" applyFill="1" applyBorder="1" applyAlignment="1">
      <alignment horizontal="center" vertical="center" wrapText="1"/>
    </xf>
    <xf numFmtId="182" fontId="65" fillId="0" borderId="0" xfId="0" applyNumberFormat="1" applyFont="1" applyAlignment="1">
      <alignment horizontal="center" vertical="center"/>
    </xf>
    <xf numFmtId="0" fontId="66" fillId="0" borderId="0" xfId="0" applyFont="1" applyAlignment="1">
      <alignment vertical="center" wrapText="1"/>
    </xf>
    <xf numFmtId="0" fontId="64" fillId="0" borderId="4" xfId="0" applyFont="1" applyBorder="1" applyAlignment="1">
      <alignment horizontal="center" vertical="center" wrapText="1"/>
    </xf>
    <xf numFmtId="182" fontId="63" fillId="0" borderId="0" xfId="0" applyNumberFormat="1" applyFont="1" applyAlignment="1">
      <alignment vertical="center" wrapText="1"/>
    </xf>
    <xf numFmtId="182" fontId="66" fillId="0" borderId="0" xfId="0" applyNumberFormat="1" applyFont="1" applyAlignment="1">
      <alignment vertical="center" wrapText="1"/>
    </xf>
    <xf numFmtId="0" fontId="63" fillId="30" borderId="4" xfId="0" applyFont="1" applyFill="1" applyBorder="1" applyAlignment="1">
      <alignment horizontal="center" vertical="center" wrapText="1"/>
    </xf>
    <xf numFmtId="182" fontId="64" fillId="30" borderId="4" xfId="75" applyNumberFormat="1" applyFont="1" applyFill="1" applyBorder="1" applyAlignment="1">
      <alignment horizontal="center" vertical="center" wrapText="1"/>
    </xf>
    <xf numFmtId="0" fontId="66" fillId="30" borderId="0" xfId="0" applyFont="1" applyFill="1" applyAlignment="1">
      <alignment vertical="center" wrapText="1"/>
    </xf>
    <xf numFmtId="0" fontId="0" fillId="30" borderId="0" xfId="0" applyFill="1" applyAlignment="1">
      <alignment vertical="center" wrapText="1"/>
    </xf>
    <xf numFmtId="0" fontId="66" fillId="30" borderId="4" xfId="0" applyFont="1" applyFill="1" applyBorder="1" applyAlignment="1">
      <alignment horizontal="center" vertical="center" wrapText="1"/>
    </xf>
    <xf numFmtId="0" fontId="66" fillId="30" borderId="4" xfId="0" applyFont="1" applyFill="1" applyBorder="1" applyAlignment="1">
      <alignment horizontal="left" vertical="center" wrapText="1"/>
    </xf>
    <xf numFmtId="182" fontId="66" fillId="30" borderId="4" xfId="75" applyNumberFormat="1" applyFont="1" applyFill="1" applyBorder="1" applyAlignment="1">
      <alignment horizontal="center" vertical="center" wrapText="1"/>
    </xf>
    <xf numFmtId="182" fontId="63" fillId="30" borderId="4" xfId="75" applyNumberFormat="1" applyFont="1" applyFill="1" applyBorder="1" applyAlignment="1">
      <alignment horizontal="center" vertical="center" wrapText="1"/>
    </xf>
    <xf numFmtId="0" fontId="67" fillId="30" borderId="0" xfId="0" applyFont="1" applyFill="1" applyAlignment="1">
      <alignment horizontal="center" vertical="center" wrapText="1"/>
    </xf>
    <xf numFmtId="0" fontId="72" fillId="30" borderId="0" xfId="0" applyFont="1" applyFill="1" applyAlignment="1">
      <alignment horizontal="center" vertical="center" wrapText="1"/>
    </xf>
    <xf numFmtId="0" fontId="64" fillId="30" borderId="4" xfId="0" applyFont="1" applyFill="1" applyBorder="1" applyAlignment="1">
      <alignment horizontal="center" vertical="center" wrapText="1"/>
    </xf>
    <xf numFmtId="0" fontId="64" fillId="30" borderId="4" xfId="0" applyFont="1" applyFill="1" applyBorder="1" applyAlignment="1">
      <alignment horizontal="left" vertical="center" wrapText="1"/>
    </xf>
    <xf numFmtId="0" fontId="65" fillId="30" borderId="0" xfId="0" applyFont="1" applyFill="1" applyAlignment="1">
      <alignment horizontal="center" vertical="center" wrapText="1"/>
    </xf>
    <xf numFmtId="0" fontId="63" fillId="30" borderId="4" xfId="0" applyFont="1" applyFill="1" applyBorder="1" applyAlignment="1">
      <alignment horizontal="left" vertical="center" wrapText="1"/>
    </xf>
    <xf numFmtId="182" fontId="67" fillId="30" borderId="0" xfId="0" applyNumberFormat="1" applyFont="1" applyFill="1" applyAlignment="1">
      <alignment horizontal="center" vertical="center" wrapText="1"/>
    </xf>
    <xf numFmtId="0" fontId="66" fillId="30" borderId="0" xfId="0" applyFont="1" applyFill="1" applyAlignment="1">
      <alignment vertical="center" wrapText="1"/>
    </xf>
    <xf numFmtId="0" fontId="64" fillId="0" borderId="0" xfId="0" applyFont="1" applyAlignment="1">
      <alignment horizontal="center" vertical="center" wrapText="1"/>
    </xf>
    <xf numFmtId="0" fontId="0" fillId="30" borderId="0" xfId="0" applyFont="1" applyFill="1" applyAlignment="1">
      <alignment vertical="center" wrapText="1"/>
    </xf>
    <xf numFmtId="182" fontId="67" fillId="0" borderId="0" xfId="0" applyNumberFormat="1" applyFont="1" applyAlignment="1">
      <alignment horizontal="center" vertical="center" wrapText="1"/>
    </xf>
    <xf numFmtId="0" fontId="73" fillId="0" borderId="0" xfId="0" applyFont="1" applyAlignment="1">
      <alignment horizontal="center" vertical="center" wrapText="1"/>
    </xf>
    <xf numFmtId="0" fontId="69" fillId="0" borderId="0" xfId="0" applyFont="1" applyAlignment="1">
      <alignment horizontal="right" vertical="center" wrapText="1"/>
    </xf>
    <xf numFmtId="0" fontId="74" fillId="0" borderId="0" xfId="0" applyFont="1" applyAlignment="1">
      <alignment horizontal="center" vertical="center" wrapText="1"/>
    </xf>
    <xf numFmtId="183" fontId="75" fillId="30" borderId="6" xfId="75" applyNumberFormat="1" applyFont="1" applyFill="1" applyBorder="1" applyAlignment="1">
      <alignment horizontal="center" vertical="center" wrapText="1"/>
    </xf>
    <xf numFmtId="183" fontId="75" fillId="30" borderId="4" xfId="75" applyNumberFormat="1" applyFont="1" applyFill="1" applyBorder="1" applyAlignment="1">
      <alignment horizontal="center" vertical="center" wrapText="1"/>
    </xf>
    <xf numFmtId="0" fontId="63" fillId="30" borderId="0" xfId="0" applyFont="1" applyFill="1" applyAlignment="1">
      <alignment horizontal="center" vertical="center" wrapText="1"/>
    </xf>
    <xf numFmtId="0" fontId="64" fillId="30" borderId="0" xfId="0" applyFont="1" applyFill="1" applyAlignment="1">
      <alignment horizontal="center" vertical="center" wrapText="1"/>
    </xf>
    <xf numFmtId="0" fontId="63" fillId="28" borderId="0" xfId="0" applyFont="1" applyFill="1" applyAlignment="1">
      <alignment vertical="center" wrapText="1"/>
    </xf>
    <xf numFmtId="3" fontId="64" fillId="27" borderId="4" xfId="75" applyNumberFormat="1" applyFont="1" applyFill="1" applyBorder="1" applyAlignment="1">
      <alignment horizontal="right" vertical="center" wrapText="1"/>
    </xf>
    <xf numFmtId="3" fontId="63" fillId="0" borderId="4" xfId="75" applyNumberFormat="1" applyFont="1" applyFill="1" applyBorder="1" applyAlignment="1">
      <alignment horizontal="right" vertical="center" wrapText="1"/>
    </xf>
    <xf numFmtId="3" fontId="63" fillId="0" borderId="4" xfId="75" applyNumberFormat="1" applyFont="1" applyFill="1" applyBorder="1" applyAlignment="1">
      <alignment horizontal="right" vertical="center"/>
    </xf>
    <xf numFmtId="3" fontId="63" fillId="30" borderId="4" xfId="75" applyNumberFormat="1" applyFont="1" applyFill="1" applyBorder="1" applyAlignment="1">
      <alignment horizontal="right" vertical="center" wrapText="1"/>
    </xf>
    <xf numFmtId="3" fontId="66" fillId="30" borderId="4" xfId="75" applyNumberFormat="1" applyFont="1" applyFill="1" applyBorder="1" applyAlignment="1">
      <alignment horizontal="right" vertical="center" wrapText="1"/>
    </xf>
    <xf numFmtId="3" fontId="63" fillId="30" borderId="4" xfId="75" applyNumberFormat="1" applyFont="1" applyFill="1" applyBorder="1" applyAlignment="1">
      <alignment horizontal="right" vertical="center"/>
    </xf>
    <xf numFmtId="3" fontId="64" fillId="30" borderId="4" xfId="75" applyNumberFormat="1" applyFont="1" applyFill="1" applyBorder="1" applyAlignment="1">
      <alignment horizontal="right" vertical="center"/>
    </xf>
    <xf numFmtId="3" fontId="63" fillId="0" borderId="4" xfId="75" applyNumberFormat="1" applyFont="1" applyBorder="1" applyAlignment="1">
      <alignment horizontal="right" vertical="center" wrapText="1"/>
    </xf>
    <xf numFmtId="0" fontId="63" fillId="30" borderId="0" xfId="0" applyFont="1" applyFill="1" applyAlignment="1">
      <alignment horizontal="left" vertical="center" wrapText="1"/>
    </xf>
    <xf numFmtId="182" fontId="63" fillId="28" borderId="4" xfId="75" applyNumberFormat="1" applyFont="1" applyFill="1" applyBorder="1" applyAlignment="1">
      <alignment horizontal="center" vertical="center" wrapText="1"/>
    </xf>
    <xf numFmtId="3" fontId="64" fillId="0" borderId="4" xfId="75" applyNumberFormat="1" applyFont="1" applyBorder="1" applyAlignment="1">
      <alignment horizontal="right" vertical="center" wrapText="1"/>
    </xf>
    <xf numFmtId="3" fontId="66" fillId="0" borderId="4" xfId="75" applyNumberFormat="1" applyFont="1" applyBorder="1" applyAlignment="1">
      <alignment horizontal="right" vertical="center" wrapText="1"/>
    </xf>
    <xf numFmtId="3" fontId="67" fillId="0" borderId="4" xfId="75" applyNumberFormat="1" applyFont="1" applyBorder="1" applyAlignment="1">
      <alignment horizontal="right" vertical="center" wrapText="1"/>
    </xf>
    <xf numFmtId="0" fontId="64" fillId="0" borderId="4" xfId="0" applyFont="1" applyBorder="1" applyAlignment="1">
      <alignment horizontal="center" vertical="center" wrapText="1"/>
    </xf>
    <xf numFmtId="0" fontId="73" fillId="0" borderId="0" xfId="0" applyFont="1" applyAlignment="1">
      <alignment horizontal="center" vertical="center" wrapText="1"/>
    </xf>
    <xf numFmtId="0" fontId="69" fillId="0" borderId="0" xfId="0" applyFont="1" applyAlignment="1">
      <alignment horizontal="right" vertical="center" wrapText="1"/>
    </xf>
    <xf numFmtId="0" fontId="74" fillId="0" borderId="0" xfId="0" applyFont="1" applyAlignment="1">
      <alignment horizontal="center" vertical="center" wrapText="1"/>
    </xf>
    <xf numFmtId="0" fontId="63" fillId="30" borderId="4" xfId="0" applyFont="1" applyFill="1" applyBorder="1" applyAlignment="1">
      <alignment vertical="center" wrapText="1"/>
    </xf>
    <xf numFmtId="0" fontId="66" fillId="30" borderId="4" xfId="0" applyFont="1" applyFill="1" applyBorder="1" applyAlignment="1">
      <alignment vertical="center" wrapText="1"/>
    </xf>
    <xf numFmtId="3" fontId="66" fillId="30" borderId="4" xfId="75" applyNumberFormat="1" applyFont="1" applyFill="1" applyBorder="1" applyAlignment="1">
      <alignment horizontal="right" vertical="center"/>
    </xf>
    <xf numFmtId="0" fontId="67" fillId="30" borderId="4" xfId="0" applyFont="1" applyFill="1" applyBorder="1" applyAlignment="1">
      <alignment horizontal="center" vertical="center" wrapText="1"/>
    </xf>
    <xf numFmtId="0" fontId="67" fillId="30" borderId="4" xfId="0" applyFont="1" applyFill="1" applyBorder="1" applyAlignment="1">
      <alignment horizontal="left" vertical="center" wrapText="1"/>
    </xf>
    <xf numFmtId="3" fontId="67" fillId="30" borderId="4" xfId="75" applyNumberFormat="1" applyFont="1" applyFill="1" applyBorder="1" applyAlignment="1">
      <alignment horizontal="right" vertical="center"/>
    </xf>
    <xf numFmtId="0" fontId="63" fillId="30" borderId="0" xfId="0" applyFont="1" applyFill="1" applyAlignment="1">
      <alignment vertical="center" wrapText="1"/>
    </xf>
    <xf numFmtId="0" fontId="66" fillId="0" borderId="4" xfId="0" applyFont="1" applyBorder="1" applyAlignment="1">
      <alignment horizontal="center" vertical="center" wrapText="1"/>
    </xf>
    <xf numFmtId="3" fontId="25" fillId="0" borderId="4" xfId="75" applyNumberFormat="1" applyFont="1" applyFill="1" applyBorder="1" applyAlignment="1">
      <alignment horizontal="right" vertical="center" wrapText="1"/>
    </xf>
    <xf numFmtId="3" fontId="25" fillId="30" borderId="4" xfId="75" applyNumberFormat="1" applyFont="1" applyFill="1" applyBorder="1" applyAlignment="1">
      <alignment horizontal="right" vertical="center" wrapText="1"/>
    </xf>
    <xf numFmtId="3" fontId="25" fillId="30" borderId="4" xfId="75" applyNumberFormat="1" applyFont="1" applyFill="1" applyBorder="1" applyAlignment="1">
      <alignment horizontal="right" vertical="center" wrapText="1"/>
    </xf>
    <xf numFmtId="3" fontId="64" fillId="28" borderId="4" xfId="75" applyNumberFormat="1" applyFont="1" applyFill="1" applyBorder="1" applyAlignment="1">
      <alignment horizontal="right" vertical="center" wrapText="1"/>
    </xf>
    <xf numFmtId="0" fontId="0" fillId="28" borderId="0" xfId="0" applyFill="1" applyAlignment="1">
      <alignment vertical="center" wrapText="1"/>
    </xf>
    <xf numFmtId="0" fontId="64" fillId="7" borderId="4" xfId="0" applyFont="1" applyFill="1" applyBorder="1" applyAlignment="1">
      <alignment horizontal="center" vertical="center" wrapText="1"/>
    </xf>
    <xf numFmtId="3" fontId="64" fillId="7" borderId="4" xfId="75" applyNumberFormat="1" applyFont="1" applyFill="1" applyBorder="1" applyAlignment="1">
      <alignment horizontal="right" vertical="center" wrapText="1"/>
    </xf>
    <xf numFmtId="0" fontId="67" fillId="28" borderId="0" xfId="0" applyFont="1" applyFill="1" applyAlignment="1">
      <alignment horizontal="center" vertical="center" wrapText="1"/>
    </xf>
    <xf numFmtId="0" fontId="63" fillId="0" borderId="4" xfId="0" applyFont="1" applyFill="1" applyBorder="1" applyAlignment="1">
      <alignment horizontal="left" vertical="center" wrapText="1"/>
    </xf>
    <xf numFmtId="0" fontId="64" fillId="30" borderId="4" xfId="0" applyFont="1" applyFill="1" applyBorder="1" applyAlignment="1">
      <alignment horizontal="center" vertical="center" wrapText="1"/>
    </xf>
    <xf numFmtId="0" fontId="64" fillId="28" borderId="4" xfId="0" applyFont="1" applyFill="1" applyBorder="1" applyAlignment="1">
      <alignment horizontal="center" vertical="center" wrapText="1"/>
    </xf>
    <xf numFmtId="3" fontId="63" fillId="28" borderId="4" xfId="75" applyNumberFormat="1" applyFont="1" applyFill="1" applyBorder="1" applyAlignment="1">
      <alignment horizontal="right" vertical="center" wrapText="1"/>
    </xf>
    <xf numFmtId="0" fontId="64" fillId="27" borderId="4" xfId="0" applyFont="1" applyFill="1" applyBorder="1" applyAlignment="1">
      <alignment horizontal="center" vertical="center"/>
    </xf>
    <xf numFmtId="0" fontId="64" fillId="8" borderId="4" xfId="0" applyFont="1" applyFill="1" applyBorder="1" applyAlignment="1">
      <alignment horizontal="center" vertical="center"/>
    </xf>
    <xf numFmtId="0" fontId="64" fillId="8" borderId="4" xfId="0" applyFont="1" applyFill="1" applyBorder="1" applyAlignment="1">
      <alignment horizontal="left" vertical="center" wrapText="1"/>
    </xf>
    <xf numFmtId="0" fontId="67" fillId="0" borderId="0" xfId="0" applyFont="1" applyFill="1" applyAlignment="1">
      <alignment horizontal="center" vertical="center" wrapText="1"/>
    </xf>
    <xf numFmtId="0" fontId="65" fillId="0" borderId="0" xfId="0" applyFont="1" applyFill="1" applyAlignment="1">
      <alignment horizontal="center" vertical="center" wrapText="1"/>
    </xf>
    <xf numFmtId="0" fontId="74" fillId="28" borderId="0" xfId="0" applyFont="1" applyFill="1" applyAlignment="1">
      <alignment horizontal="center" vertical="center" wrapText="1"/>
    </xf>
    <xf numFmtId="3" fontId="66" fillId="28" borderId="4" xfId="75" applyNumberFormat="1" applyFont="1" applyFill="1" applyBorder="1" applyAlignment="1">
      <alignment horizontal="right" vertical="center" wrapText="1"/>
    </xf>
    <xf numFmtId="3" fontId="67" fillId="28" borderId="4" xfId="75" applyNumberFormat="1" applyFont="1" applyFill="1" applyBorder="1" applyAlignment="1">
      <alignment horizontal="right" vertical="center" wrapText="1"/>
    </xf>
    <xf numFmtId="0" fontId="63" fillId="28" borderId="4" xfId="0" applyFont="1" applyFill="1" applyBorder="1" applyAlignment="1">
      <alignment horizontal="center" vertical="center" wrapText="1"/>
    </xf>
    <xf numFmtId="0" fontId="63" fillId="0" borderId="0" xfId="0" applyFont="1" applyFill="1" applyAlignment="1">
      <alignment horizontal="center" vertical="center" wrapText="1"/>
    </xf>
    <xf numFmtId="183" fontId="75" fillId="0" borderId="6" xfId="75" applyNumberFormat="1" applyFont="1" applyFill="1" applyBorder="1" applyAlignment="1">
      <alignment horizontal="center" vertical="center" wrapText="1"/>
    </xf>
    <xf numFmtId="183" fontId="75" fillId="0" borderId="4" xfId="75" applyNumberFormat="1" applyFont="1" applyFill="1" applyBorder="1" applyAlignment="1">
      <alignment horizontal="center" vertical="center" wrapText="1"/>
    </xf>
    <xf numFmtId="0" fontId="64" fillId="0" borderId="4" xfId="0" applyFont="1" applyBorder="1" applyAlignment="1">
      <alignment horizontal="center" vertical="center" wrapText="1"/>
    </xf>
    <xf numFmtId="0" fontId="64" fillId="30" borderId="4" xfId="0" applyFont="1" applyFill="1" applyBorder="1" applyAlignment="1">
      <alignment horizontal="center" vertical="center" wrapText="1"/>
    </xf>
    <xf numFmtId="0" fontId="69" fillId="0" borderId="0" xfId="0" applyFont="1" applyAlignment="1">
      <alignment horizontal="right" vertical="center" wrapText="1"/>
    </xf>
    <xf numFmtId="0" fontId="64" fillId="28" borderId="4" xfId="0" applyFont="1" applyFill="1" applyBorder="1" applyAlignment="1">
      <alignment horizontal="center" vertical="center" wrapText="1"/>
    </xf>
    <xf numFmtId="0" fontId="64" fillId="31" borderId="4" xfId="0" applyFont="1" applyFill="1" applyBorder="1" applyAlignment="1">
      <alignment horizontal="center" vertical="center" wrapText="1"/>
    </xf>
    <xf numFmtId="0" fontId="64" fillId="31" borderId="4" xfId="0" applyFont="1" applyFill="1" applyBorder="1" applyAlignment="1">
      <alignment horizontal="left" vertical="center" wrapText="1"/>
    </xf>
    <xf numFmtId="3" fontId="64" fillId="31" borderId="4" xfId="75" applyNumberFormat="1" applyFont="1" applyFill="1" applyBorder="1" applyAlignment="1">
      <alignment horizontal="right" vertical="center" wrapText="1"/>
    </xf>
    <xf numFmtId="0" fontId="64" fillId="32" borderId="4" xfId="0" applyFont="1" applyFill="1" applyBorder="1" applyAlignment="1">
      <alignment horizontal="center" vertical="center" wrapText="1"/>
    </xf>
    <xf numFmtId="3" fontId="64" fillId="32" borderId="4" xfId="75" applyNumberFormat="1" applyFont="1" applyFill="1" applyBorder="1" applyAlignment="1">
      <alignment horizontal="right" vertical="center" wrapText="1"/>
    </xf>
    <xf numFmtId="3" fontId="64" fillId="28" borderId="4" xfId="75" applyNumberFormat="1" applyFont="1" applyFill="1" applyBorder="1" applyAlignment="1">
      <alignment horizontal="right" vertical="center"/>
    </xf>
    <xf numFmtId="3" fontId="63" fillId="28" borderId="4" xfId="75" applyNumberFormat="1" applyFont="1" applyFill="1" applyBorder="1" applyAlignment="1">
      <alignment horizontal="right" vertical="center"/>
    </xf>
    <xf numFmtId="3" fontId="66" fillId="28" borderId="4" xfId="75" applyNumberFormat="1" applyFont="1" applyFill="1" applyBorder="1" applyAlignment="1">
      <alignment horizontal="right" vertical="center"/>
    </xf>
    <xf numFmtId="3" fontId="67" fillId="28" borderId="4" xfId="75" applyNumberFormat="1" applyFont="1" applyFill="1" applyBorder="1" applyAlignment="1">
      <alignment horizontal="right" vertical="center"/>
    </xf>
    <xf numFmtId="4" fontId="63" fillId="0" borderId="0" xfId="75" applyNumberFormat="1" applyFont="1" applyAlignment="1">
      <alignment vertical="center"/>
    </xf>
    <xf numFmtId="4" fontId="64" fillId="0" borderId="4" xfId="75" applyNumberFormat="1" applyFont="1" applyBorder="1" applyAlignment="1">
      <alignment horizontal="center" vertical="center" wrapText="1"/>
    </xf>
    <xf numFmtId="4" fontId="0" fillId="0" borderId="0" xfId="75" applyNumberFormat="1" applyFont="1" applyAlignment="1">
      <alignment vertical="center"/>
    </xf>
    <xf numFmtId="182" fontId="76" fillId="30" borderId="4" xfId="75" applyNumberFormat="1" applyFont="1" applyFill="1" applyBorder="1" applyAlignment="1">
      <alignment horizontal="center" vertical="center"/>
    </xf>
    <xf numFmtId="0" fontId="64" fillId="31" borderId="4" xfId="0" applyFont="1" applyFill="1" applyBorder="1" applyAlignment="1">
      <alignment horizontal="center" vertical="center"/>
    </xf>
    <xf numFmtId="3" fontId="63" fillId="0" borderId="0" xfId="0" applyNumberFormat="1" applyFont="1" applyAlignment="1">
      <alignment horizontal="center" vertical="center" wrapText="1"/>
    </xf>
    <xf numFmtId="0" fontId="64" fillId="27" borderId="4" xfId="0" applyFont="1" applyFill="1" applyBorder="1" applyAlignment="1">
      <alignment horizontal="left" vertical="center" wrapText="1"/>
    </xf>
    <xf numFmtId="3" fontId="64" fillId="27" borderId="4" xfId="75" applyNumberFormat="1" applyFont="1" applyFill="1" applyBorder="1" applyAlignment="1">
      <alignment horizontal="right" vertical="center"/>
    </xf>
    <xf numFmtId="0" fontId="64" fillId="8" borderId="4" xfId="0" applyFont="1" applyFill="1" applyBorder="1" applyAlignment="1">
      <alignment horizontal="center" vertical="center" wrapText="1"/>
    </xf>
    <xf numFmtId="3" fontId="64" fillId="8" borderId="4" xfId="75" applyNumberFormat="1" applyFont="1" applyFill="1" applyBorder="1" applyAlignment="1">
      <alignment horizontal="right" vertical="center"/>
    </xf>
    <xf numFmtId="3" fontId="24" fillId="0" borderId="4" xfId="75" applyNumberFormat="1" applyFont="1" applyBorder="1" applyAlignment="1">
      <alignment horizontal="center" vertical="center" wrapText="1"/>
    </xf>
    <xf numFmtId="3" fontId="64" fillId="0" borderId="4" xfId="0" applyNumberFormat="1" applyFont="1" applyBorder="1" applyAlignment="1">
      <alignment horizontal="center" vertical="center" wrapText="1"/>
    </xf>
    <xf numFmtId="3" fontId="64" fillId="28" borderId="4" xfId="0" applyNumberFormat="1" applyFont="1" applyFill="1" applyBorder="1" applyAlignment="1">
      <alignment horizontal="center" vertical="center" wrapText="1"/>
    </xf>
    <xf numFmtId="3" fontId="64" fillId="32" borderId="4" xfId="0" applyNumberFormat="1" applyFont="1" applyFill="1" applyBorder="1" applyAlignment="1">
      <alignment horizontal="center" vertical="center" wrapText="1"/>
    </xf>
    <xf numFmtId="0" fontId="67" fillId="0" borderId="4" xfId="0" applyFont="1" applyBorder="1" applyAlignment="1">
      <alignment horizontal="center" vertical="center" wrapText="1"/>
    </xf>
    <xf numFmtId="3" fontId="67" fillId="0" borderId="4" xfId="75" applyNumberFormat="1" applyFont="1" applyFill="1" applyBorder="1" applyAlignment="1">
      <alignment horizontal="right" vertical="center" wrapText="1"/>
    </xf>
    <xf numFmtId="3" fontId="67" fillId="30" borderId="4" xfId="75" applyNumberFormat="1" applyFont="1" applyFill="1" applyBorder="1" applyAlignment="1">
      <alignment horizontal="right" vertical="center" wrapText="1"/>
    </xf>
    <xf numFmtId="0" fontId="76" fillId="0" borderId="4" xfId="0" applyFont="1" applyBorder="1" applyAlignment="1">
      <alignment horizontal="center" vertical="center" wrapText="1"/>
    </xf>
    <xf numFmtId="0" fontId="76" fillId="30" borderId="4" xfId="0" applyFont="1" applyFill="1" applyBorder="1" applyAlignment="1">
      <alignment horizontal="left" vertical="center" wrapText="1"/>
    </xf>
    <xf numFmtId="0" fontId="76" fillId="30" borderId="4" xfId="0" applyFont="1" applyFill="1" applyBorder="1" applyAlignment="1">
      <alignment horizontal="center" vertical="center" wrapText="1"/>
    </xf>
    <xf numFmtId="3" fontId="76" fillId="0" borderId="4" xfId="75" applyNumberFormat="1" applyFont="1" applyFill="1" applyBorder="1" applyAlignment="1">
      <alignment horizontal="right" vertical="center" wrapText="1"/>
    </xf>
    <xf numFmtId="3" fontId="76" fillId="28" borderId="4" xfId="75" applyNumberFormat="1" applyFont="1" applyFill="1" applyBorder="1" applyAlignment="1">
      <alignment horizontal="right" vertical="center" wrapText="1"/>
    </xf>
    <xf numFmtId="3" fontId="76" fillId="30" borderId="4" xfId="75" applyNumberFormat="1" applyFont="1" applyFill="1" applyBorder="1" applyAlignment="1">
      <alignment horizontal="right" vertical="center" wrapText="1"/>
    </xf>
    <xf numFmtId="0" fontId="67" fillId="28" borderId="4" xfId="0" applyFont="1" applyFill="1" applyBorder="1" applyAlignment="1">
      <alignment horizontal="center" vertical="center" wrapText="1"/>
    </xf>
    <xf numFmtId="0" fontId="63" fillId="28" borderId="4" xfId="0" applyFont="1" applyFill="1" applyBorder="1" applyAlignment="1">
      <alignment vertical="center" wrapText="1"/>
    </xf>
    <xf numFmtId="0" fontId="76" fillId="28" borderId="4" xfId="0" applyFont="1" applyFill="1" applyBorder="1" applyAlignment="1">
      <alignment horizontal="center" vertical="center" wrapText="1"/>
    </xf>
    <xf numFmtId="0" fontId="62" fillId="28" borderId="4" xfId="0" applyFont="1" applyFill="1" applyBorder="1" applyAlignment="1">
      <alignment horizontal="center" vertical="center" wrapText="1"/>
    </xf>
    <xf numFmtId="0" fontId="76" fillId="28" borderId="4" xfId="0" applyFont="1" applyFill="1" applyBorder="1" applyAlignment="1">
      <alignment horizontal="center" vertical="center" wrapText="1"/>
    </xf>
    <xf numFmtId="0" fontId="77" fillId="28" borderId="4" xfId="0" applyFont="1" applyFill="1" applyBorder="1" applyAlignment="1">
      <alignment horizontal="center" vertical="center" wrapText="1"/>
    </xf>
    <xf numFmtId="0" fontId="66" fillId="28" borderId="4" xfId="0" applyFont="1" applyFill="1" applyBorder="1" applyAlignment="1">
      <alignment horizontal="center" vertical="center" wrapText="1"/>
    </xf>
    <xf numFmtId="3" fontId="63" fillId="0" borderId="0" xfId="0" applyNumberFormat="1" applyFont="1" applyAlignment="1">
      <alignment vertical="center" wrapText="1"/>
    </xf>
    <xf numFmtId="3" fontId="63" fillId="0" borderId="0" xfId="0" applyNumberFormat="1" applyFont="1" applyFill="1" applyAlignment="1">
      <alignment vertical="center" wrapText="1"/>
    </xf>
    <xf numFmtId="0" fontId="78" fillId="0" borderId="0" xfId="0" applyFont="1" applyAlignment="1">
      <alignment vertical="center"/>
    </xf>
    <xf numFmtId="0" fontId="79" fillId="0" borderId="0" xfId="0" applyFont="1" applyAlignment="1">
      <alignment vertical="center"/>
    </xf>
    <xf numFmtId="0" fontId="68" fillId="0" borderId="0" xfId="0" applyFont="1" applyAlignment="1">
      <alignment vertical="center"/>
    </xf>
    <xf numFmtId="0" fontId="0" fillId="28" borderId="0" xfId="0" applyFill="1" applyAlignment="1">
      <alignment vertical="center"/>
    </xf>
    <xf numFmtId="0" fontId="63" fillId="0" borderId="4" xfId="0" applyFont="1" applyBorder="1" applyAlignment="1">
      <alignment horizontal="left" vertical="center" wrapText="1"/>
    </xf>
    <xf numFmtId="3" fontId="63" fillId="0" borderId="4" xfId="0" applyNumberFormat="1" applyFont="1" applyBorder="1" applyAlignment="1">
      <alignment horizontal="center" vertical="center" wrapText="1"/>
    </xf>
    <xf numFmtId="3" fontId="25" fillId="0" borderId="4" xfId="75" applyNumberFormat="1" applyFont="1" applyBorder="1" applyAlignment="1">
      <alignment horizontal="center" vertical="center" wrapText="1"/>
    </xf>
    <xf numFmtId="0" fontId="69" fillId="0" borderId="7" xfId="0" applyFont="1" applyBorder="1" applyAlignment="1">
      <alignment horizontal="right" vertical="center" wrapText="1"/>
    </xf>
    <xf numFmtId="0" fontId="22" fillId="0" borderId="4" xfId="0" applyFont="1" applyFill="1" applyBorder="1" applyAlignment="1">
      <alignment horizontal="center" vertical="center" wrapText="1"/>
    </xf>
    <xf numFmtId="0" fontId="69" fillId="27" borderId="4" xfId="0" applyFont="1" applyFill="1" applyBorder="1" applyAlignment="1">
      <alignment horizontal="center" vertical="center" wrapText="1"/>
    </xf>
    <xf numFmtId="182" fontId="63" fillId="0" borderId="4" xfId="0" applyNumberFormat="1" applyFont="1" applyFill="1" applyBorder="1" applyAlignment="1">
      <alignment horizontal="center" vertical="center"/>
    </xf>
    <xf numFmtId="4" fontId="63" fillId="0" borderId="0" xfId="75" applyNumberFormat="1" applyFont="1" applyFill="1" applyBorder="1" applyAlignment="1">
      <alignment horizontal="right" vertical="center"/>
    </xf>
    <xf numFmtId="196" fontId="0" fillId="0" borderId="0" xfId="75" applyNumberFormat="1" applyFont="1" applyAlignment="1">
      <alignment vertical="center"/>
    </xf>
    <xf numFmtId="3" fontId="64" fillId="0" borderId="4" xfId="75" applyNumberFormat="1" applyFont="1" applyFill="1" applyBorder="1" applyAlignment="1">
      <alignment horizontal="right" vertical="center"/>
    </xf>
    <xf numFmtId="3" fontId="80" fillId="0" borderId="4" xfId="75" applyNumberFormat="1" applyFont="1" applyFill="1" applyBorder="1" applyAlignment="1">
      <alignment horizontal="right" vertical="center"/>
    </xf>
    <xf numFmtId="4" fontId="63" fillId="30" borderId="4" xfId="75" applyNumberFormat="1" applyFont="1" applyFill="1" applyBorder="1" applyAlignment="1">
      <alignment horizontal="right" vertical="center" wrapText="1"/>
    </xf>
    <xf numFmtId="4" fontId="70" fillId="0" borderId="0" xfId="0" applyNumberFormat="1" applyFont="1" applyAlignment="1">
      <alignment horizontal="center" vertical="center" wrapText="1"/>
    </xf>
    <xf numFmtId="0" fontId="63" fillId="28" borderId="4" xfId="0" applyFont="1" applyFill="1" applyBorder="1" applyAlignment="1">
      <alignment horizontal="center" vertical="center"/>
    </xf>
    <xf numFmtId="182" fontId="63" fillId="28" borderId="4" xfId="0" applyNumberFormat="1" applyFont="1" applyFill="1" applyBorder="1" applyAlignment="1">
      <alignment horizontal="center" vertical="center"/>
    </xf>
    <xf numFmtId="0" fontId="74" fillId="0" borderId="0" xfId="0" applyFont="1" applyAlignment="1">
      <alignment horizontal="center" vertical="center" wrapText="1"/>
    </xf>
    <xf numFmtId="0" fontId="73" fillId="0" borderId="0" xfId="0" applyFont="1" applyAlignment="1">
      <alignment horizontal="center" vertical="center" wrapText="1"/>
    </xf>
    <xf numFmtId="0" fontId="64" fillId="0" borderId="4" xfId="0" applyFont="1" applyBorder="1" applyAlignment="1">
      <alignment horizontal="center" vertical="center" wrapText="1"/>
    </xf>
    <xf numFmtId="0" fontId="64" fillId="30" borderId="4" xfId="0" applyFont="1" applyFill="1" applyBorder="1" applyAlignment="1">
      <alignment horizontal="center" vertical="center" wrapText="1"/>
    </xf>
    <xf numFmtId="0" fontId="64" fillId="28" borderId="4" xfId="0" applyFont="1" applyFill="1" applyBorder="1" applyAlignment="1">
      <alignment horizontal="center" vertical="center" wrapText="1"/>
    </xf>
    <xf numFmtId="4" fontId="0" fillId="0" borderId="0" xfId="75" applyNumberFormat="1" applyFont="1" applyAlignment="1">
      <alignment vertical="center" wrapText="1"/>
    </xf>
    <xf numFmtId="4" fontId="66" fillId="30" borderId="0" xfId="0" applyNumberFormat="1" applyFont="1" applyFill="1" applyAlignment="1">
      <alignment vertical="center" wrapText="1"/>
    </xf>
    <xf numFmtId="0" fontId="66" fillId="28" borderId="4" xfId="0" applyFont="1" applyFill="1" applyBorder="1" applyAlignment="1">
      <alignment horizontal="center" vertical="center" wrapText="1"/>
    </xf>
    <xf numFmtId="3" fontId="66" fillId="0" borderId="4" xfId="75" applyNumberFormat="1" applyFont="1" applyFill="1" applyBorder="1" applyAlignment="1">
      <alignment horizontal="right" vertical="center" wrapText="1"/>
    </xf>
    <xf numFmtId="3" fontId="0" fillId="0" borderId="0" xfId="0" applyNumberFormat="1" applyAlignment="1">
      <alignment vertical="center"/>
    </xf>
    <xf numFmtId="3" fontId="63" fillId="30" borderId="4" xfId="75" applyNumberFormat="1" applyFont="1" applyFill="1" applyBorder="1" applyAlignment="1">
      <alignment horizontal="right" vertical="center"/>
    </xf>
    <xf numFmtId="0" fontId="64" fillId="27" borderId="4" xfId="0" applyFont="1" applyFill="1" applyBorder="1" applyAlignment="1">
      <alignment horizontal="center" vertical="center" wrapText="1"/>
    </xf>
    <xf numFmtId="0" fontId="64" fillId="27" borderId="4" xfId="0" applyFont="1" applyFill="1" applyBorder="1" applyAlignment="1">
      <alignment horizontal="left" vertical="center" wrapText="1"/>
    </xf>
    <xf numFmtId="3" fontId="64" fillId="27" borderId="4" xfId="75" applyNumberFormat="1" applyFont="1" applyFill="1" applyBorder="1" applyAlignment="1">
      <alignment horizontal="right" vertical="center"/>
    </xf>
    <xf numFmtId="0" fontId="64" fillId="30" borderId="4" xfId="0" applyFont="1" applyFill="1" applyBorder="1" applyAlignment="1">
      <alignment horizontal="center" vertical="center" wrapText="1"/>
    </xf>
    <xf numFmtId="0" fontId="64" fillId="30" borderId="4" xfId="0" applyFont="1" applyFill="1" applyBorder="1" applyAlignment="1">
      <alignment horizontal="left" vertical="center" wrapText="1"/>
    </xf>
    <xf numFmtId="3" fontId="64" fillId="30" borderId="4" xfId="75" applyNumberFormat="1" applyFont="1" applyFill="1" applyBorder="1" applyAlignment="1">
      <alignment horizontal="right" vertical="center"/>
    </xf>
    <xf numFmtId="0" fontId="64" fillId="30" borderId="4" xfId="0" applyFont="1" applyFill="1" applyBorder="1" applyAlignment="1" quotePrefix="1">
      <alignment horizontal="center" vertical="center" wrapText="1"/>
    </xf>
    <xf numFmtId="180" fontId="28" fillId="0" borderId="4" xfId="0" applyNumberFormat="1" applyFont="1" applyFill="1" applyBorder="1" applyAlignment="1">
      <alignment horizontal="left" vertical="center" wrapText="1"/>
    </xf>
    <xf numFmtId="0" fontId="63" fillId="30" borderId="4" xfId="0" applyFont="1" applyFill="1" applyBorder="1" applyAlignment="1">
      <alignment horizontal="center" vertical="center" wrapText="1"/>
    </xf>
    <xf numFmtId="180" fontId="28" fillId="0" borderId="4" xfId="0" applyNumberFormat="1" applyFont="1" applyFill="1" applyBorder="1" applyAlignment="1">
      <alignment horizontal="center" vertical="center" wrapText="1"/>
    </xf>
    <xf numFmtId="179" fontId="28" fillId="0" borderId="4" xfId="0" applyNumberFormat="1" applyFont="1" applyFill="1" applyBorder="1" applyAlignment="1">
      <alignment horizontal="center" vertical="center" wrapText="1"/>
    </xf>
    <xf numFmtId="182" fontId="28" fillId="0" borderId="4" xfId="77" applyNumberFormat="1" applyFont="1" applyFill="1" applyBorder="1" applyAlignment="1">
      <alignment horizontal="right" vertical="center"/>
    </xf>
    <xf numFmtId="3" fontId="64" fillId="28" borderId="4" xfId="75" applyNumberFormat="1" applyFont="1" applyFill="1" applyBorder="1" applyAlignment="1">
      <alignment horizontal="right" vertical="center"/>
    </xf>
    <xf numFmtId="1" fontId="28" fillId="0" borderId="4" xfId="0" applyNumberFormat="1"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xf numFmtId="0" fontId="63" fillId="0" borderId="4" xfId="0" applyFont="1" applyFill="1" applyBorder="1" applyAlignment="1" quotePrefix="1">
      <alignment horizontal="center" vertical="center"/>
    </xf>
    <xf numFmtId="182" fontId="63" fillId="0" borderId="4" xfId="0" applyNumberFormat="1" applyFont="1" applyFill="1" applyBorder="1" applyAlignment="1">
      <alignment horizontal="center" vertical="center" wrapText="1"/>
    </xf>
    <xf numFmtId="3" fontId="63" fillId="0" borderId="4" xfId="75" applyNumberFormat="1" applyFont="1" applyFill="1" applyBorder="1" applyAlignment="1">
      <alignment horizontal="right" vertical="center"/>
    </xf>
    <xf numFmtId="0" fontId="81" fillId="31" borderId="4" xfId="0" applyFont="1" applyFill="1" applyBorder="1" applyAlignment="1">
      <alignment vertical="center"/>
    </xf>
    <xf numFmtId="0" fontId="81" fillId="31" borderId="4" xfId="0" applyFont="1" applyFill="1" applyBorder="1" applyAlignment="1">
      <alignment horizontal="center" vertical="center"/>
    </xf>
    <xf numFmtId="0" fontId="81" fillId="28" borderId="4" xfId="0" applyFont="1" applyFill="1" applyBorder="1" applyAlignment="1">
      <alignment vertical="center"/>
    </xf>
    <xf numFmtId="3" fontId="81" fillId="31" borderId="4" xfId="75" applyNumberFormat="1" applyFont="1" applyFill="1" applyBorder="1" applyAlignment="1">
      <alignment vertical="center"/>
    </xf>
    <xf numFmtId="0" fontId="69" fillId="30" borderId="5" xfId="0" applyFont="1" applyFill="1" applyBorder="1" applyAlignment="1">
      <alignment horizontal="center" vertical="center" wrapText="1"/>
    </xf>
    <xf numFmtId="0" fontId="66" fillId="30" borderId="4" xfId="0" applyFont="1" applyFill="1" applyBorder="1" applyAlignment="1" quotePrefix="1">
      <alignment horizontal="center" vertical="center" wrapText="1"/>
    </xf>
    <xf numFmtId="0" fontId="66" fillId="30" borderId="4" xfId="0" applyFont="1" applyFill="1" applyBorder="1" applyAlignment="1">
      <alignment horizontal="left" vertical="center" wrapText="1"/>
    </xf>
    <xf numFmtId="0" fontId="66" fillId="30" borderId="4" xfId="0" applyFont="1" applyFill="1" applyBorder="1" applyAlignment="1">
      <alignment horizontal="center" vertical="center" wrapText="1"/>
    </xf>
    <xf numFmtId="3" fontId="66" fillId="30" borderId="4" xfId="75" applyNumberFormat="1" applyFont="1" applyFill="1" applyBorder="1" applyAlignment="1">
      <alignment horizontal="right" vertical="center"/>
    </xf>
    <xf numFmtId="3" fontId="66" fillId="28" borderId="4" xfId="75" applyNumberFormat="1" applyFont="1" applyFill="1" applyBorder="1" applyAlignment="1">
      <alignment horizontal="right" vertical="center"/>
    </xf>
    <xf numFmtId="3" fontId="66" fillId="28" borderId="4" xfId="75" applyNumberFormat="1" applyFont="1" applyFill="1" applyBorder="1" applyAlignment="1">
      <alignment horizontal="right" vertical="center" wrapText="1"/>
    </xf>
    <xf numFmtId="0" fontId="66" fillId="0" borderId="0" xfId="0" applyFont="1" applyAlignment="1">
      <alignment horizontal="center" vertical="center" wrapText="1"/>
    </xf>
    <xf numFmtId="3" fontId="66" fillId="0" borderId="4" xfId="75" applyNumberFormat="1" applyFont="1" applyBorder="1" applyAlignment="1">
      <alignment horizontal="right" vertical="center" wrapText="1"/>
    </xf>
    <xf numFmtId="0" fontId="64" fillId="0" borderId="4" xfId="0" applyFont="1" applyBorder="1" applyAlignment="1">
      <alignment horizontal="center" vertical="center" wrapText="1"/>
    </xf>
    <xf numFmtId="0" fontId="64" fillId="30" borderId="4" xfId="0" applyFont="1" applyFill="1" applyBorder="1" applyAlignment="1">
      <alignment horizontal="center" vertical="center" wrapText="1"/>
    </xf>
    <xf numFmtId="0" fontId="64" fillId="28" borderId="4" xfId="0" applyFont="1" applyFill="1" applyBorder="1" applyAlignment="1">
      <alignment horizontal="center" vertical="center" wrapText="1"/>
    </xf>
    <xf numFmtId="0" fontId="66" fillId="30" borderId="0" xfId="0" applyFont="1" applyFill="1" applyAlignment="1">
      <alignment vertical="center" wrapText="1"/>
    </xf>
    <xf numFmtId="0" fontId="82" fillId="0" borderId="0" xfId="0" applyFont="1" applyAlignment="1">
      <alignment vertical="center" wrapText="1"/>
    </xf>
    <xf numFmtId="0" fontId="83" fillId="0" borderId="0" xfId="0" applyFont="1" applyAlignment="1">
      <alignment vertical="center" wrapText="1"/>
    </xf>
    <xf numFmtId="0" fontId="24" fillId="30" borderId="4" xfId="0" applyFont="1" applyFill="1" applyBorder="1" applyAlignment="1">
      <alignment horizontal="center" vertical="center" wrapText="1"/>
    </xf>
    <xf numFmtId="3" fontId="24" fillId="30" borderId="4" xfId="75" applyNumberFormat="1" applyFont="1" applyFill="1" applyBorder="1" applyAlignment="1">
      <alignment horizontal="right" vertical="center" wrapText="1"/>
    </xf>
    <xf numFmtId="3" fontId="24" fillId="30" borderId="4" xfId="75" applyNumberFormat="1" applyFont="1" applyFill="1" applyBorder="1" applyAlignment="1">
      <alignment horizontal="center" vertical="center" wrapText="1"/>
    </xf>
    <xf numFmtId="0" fontId="24" fillId="31" borderId="4" xfId="0" applyFont="1" applyFill="1" applyBorder="1" applyAlignment="1">
      <alignment horizontal="center" vertical="center" wrapText="1"/>
    </xf>
    <xf numFmtId="0" fontId="24" fillId="31" borderId="4" xfId="0" applyFont="1" applyFill="1" applyBorder="1" applyAlignment="1">
      <alignment horizontal="left" vertical="center" wrapText="1"/>
    </xf>
    <xf numFmtId="3" fontId="24" fillId="31" borderId="4" xfId="75" applyNumberFormat="1" applyFont="1" applyFill="1" applyBorder="1" applyAlignment="1">
      <alignment horizontal="right" vertical="center" wrapText="1"/>
    </xf>
    <xf numFmtId="3" fontId="24" fillId="31" borderId="4" xfId="75" applyNumberFormat="1" applyFont="1" applyFill="1" applyBorder="1" applyAlignment="1">
      <alignment horizontal="center" vertical="center" wrapText="1"/>
    </xf>
    <xf numFmtId="0" fontId="24" fillId="7" borderId="4" xfId="0" applyFont="1" applyFill="1" applyBorder="1" applyAlignment="1">
      <alignment horizontal="center" vertical="center" wrapText="1"/>
    </xf>
    <xf numFmtId="0" fontId="24" fillId="7" borderId="4" xfId="0" applyFont="1" applyFill="1" applyBorder="1" applyAlignment="1">
      <alignment horizontal="left" vertical="center" wrapText="1"/>
    </xf>
    <xf numFmtId="3" fontId="24" fillId="7" borderId="4" xfId="75" applyNumberFormat="1" applyFont="1" applyFill="1" applyBorder="1" applyAlignment="1">
      <alignment horizontal="right" vertical="center" wrapText="1"/>
    </xf>
    <xf numFmtId="3" fontId="24" fillId="7" borderId="4" xfId="75" applyNumberFormat="1" applyFont="1" applyFill="1" applyBorder="1" applyAlignment="1">
      <alignment horizontal="center" vertical="center" wrapText="1"/>
    </xf>
    <xf numFmtId="0" fontId="24" fillId="30" borderId="4" xfId="0" applyFont="1" applyFill="1" applyBorder="1" applyAlignment="1">
      <alignment horizontal="left" vertical="center" wrapText="1"/>
    </xf>
    <xf numFmtId="49" fontId="25" fillId="30" borderId="4" xfId="96" applyNumberFormat="1" applyFont="1" applyFill="1" applyBorder="1" applyAlignment="1" quotePrefix="1">
      <alignment horizontal="center" vertical="center"/>
      <protection/>
    </xf>
    <xf numFmtId="0" fontId="25" fillId="30" borderId="4" xfId="0" applyFont="1" applyFill="1" applyBorder="1" applyAlignment="1">
      <alignment horizontal="left" vertical="center" wrapText="1"/>
    </xf>
    <xf numFmtId="0" fontId="25" fillId="30" borderId="4" xfId="0" applyFont="1" applyFill="1" applyBorder="1" applyAlignment="1">
      <alignment horizontal="center" vertical="center" wrapText="1"/>
    </xf>
    <xf numFmtId="183" fontId="25" fillId="30" borderId="4" xfId="75" applyNumberFormat="1" applyFont="1" applyFill="1" applyBorder="1" applyAlignment="1">
      <alignment horizontal="center" vertical="center" wrapText="1"/>
    </xf>
    <xf numFmtId="3" fontId="25" fillId="28" borderId="4" xfId="75" applyNumberFormat="1" applyFont="1" applyFill="1" applyBorder="1" applyAlignment="1">
      <alignment horizontal="right" vertical="center" wrapText="1"/>
    </xf>
    <xf numFmtId="3" fontId="25" fillId="30" borderId="4" xfId="75" applyNumberFormat="1" applyFont="1" applyFill="1" applyBorder="1" applyAlignment="1">
      <alignment horizontal="center" vertical="center" wrapText="1"/>
    </xf>
    <xf numFmtId="3" fontId="24" fillId="28" borderId="4" xfId="75" applyNumberFormat="1" applyFont="1" applyFill="1" applyBorder="1" applyAlignment="1">
      <alignment horizontal="right" vertical="center" wrapText="1"/>
    </xf>
    <xf numFmtId="3" fontId="25" fillId="30" borderId="4" xfId="75" applyNumberFormat="1" applyFont="1" applyFill="1" applyBorder="1" applyAlignment="1">
      <alignment horizontal="center" vertical="center" wrapText="1"/>
    </xf>
    <xf numFmtId="182" fontId="25" fillId="30" borderId="8" xfId="77" applyNumberFormat="1" applyFont="1" applyFill="1" applyBorder="1" applyAlignment="1">
      <alignment horizontal="center" vertical="center" wrapText="1"/>
    </xf>
    <xf numFmtId="0" fontId="23" fillId="30" borderId="4" xfId="95" applyFont="1" applyFill="1" applyBorder="1" applyAlignment="1" quotePrefix="1">
      <alignment horizontal="center" vertical="center" wrapText="1"/>
      <protection/>
    </xf>
    <xf numFmtId="0" fontId="24" fillId="30" borderId="4" xfId="0" applyFont="1" applyFill="1" applyBorder="1" applyAlignment="1" quotePrefix="1">
      <alignment horizontal="center" vertical="center" wrapText="1"/>
    </xf>
    <xf numFmtId="0" fontId="25" fillId="30" borderId="4" xfId="0" applyFont="1" applyFill="1" applyBorder="1" applyAlignment="1" quotePrefix="1">
      <alignment horizontal="center" vertical="center" wrapText="1"/>
    </xf>
    <xf numFmtId="0" fontId="25" fillId="0" borderId="4" xfId="0" applyFont="1" applyFill="1" applyBorder="1" applyAlignment="1">
      <alignment horizontal="left" vertical="center" wrapText="1"/>
    </xf>
    <xf numFmtId="182" fontId="25" fillId="0" borderId="4" xfId="75" applyNumberFormat="1" applyFont="1" applyFill="1" applyBorder="1" applyAlignment="1">
      <alignment horizontal="center" vertical="center" wrapText="1"/>
    </xf>
    <xf numFmtId="180" fontId="31" fillId="0" borderId="4" xfId="0" applyNumberFormat="1" applyFont="1" applyFill="1" applyBorder="1" applyAlignment="1">
      <alignment horizontal="left" vertical="center" wrapText="1"/>
    </xf>
    <xf numFmtId="180" fontId="31" fillId="0" borderId="4" xfId="0" applyNumberFormat="1" applyFont="1" applyFill="1" applyBorder="1" applyAlignment="1">
      <alignment horizontal="center" vertical="center" wrapText="1"/>
    </xf>
    <xf numFmtId="179" fontId="31" fillId="0" borderId="4" xfId="0" applyNumberFormat="1" applyFont="1" applyFill="1" applyBorder="1" applyAlignment="1">
      <alignment horizontal="center" vertical="center" wrapText="1"/>
    </xf>
    <xf numFmtId="0" fontId="64" fillId="28" borderId="4" xfId="0" applyFont="1" applyFill="1" applyBorder="1" applyAlignment="1">
      <alignment horizontal="center" vertical="center" wrapText="1"/>
    </xf>
    <xf numFmtId="0" fontId="64" fillId="30" borderId="0" xfId="0" applyFont="1" applyFill="1" applyAlignment="1">
      <alignment horizontal="center" vertical="center" wrapText="1"/>
    </xf>
    <xf numFmtId="3" fontId="64" fillId="27" borderId="9" xfId="75" applyNumberFormat="1" applyFont="1" applyFill="1" applyBorder="1" applyAlignment="1">
      <alignment horizontal="right" vertical="center"/>
    </xf>
    <xf numFmtId="3" fontId="64" fillId="27" borderId="6" xfId="75" applyNumberFormat="1" applyFont="1" applyFill="1" applyBorder="1" applyAlignment="1">
      <alignment horizontal="right" vertical="center"/>
    </xf>
    <xf numFmtId="3" fontId="64" fillId="27" borderId="0" xfId="75" applyNumberFormat="1" applyFont="1" applyFill="1" applyBorder="1" applyAlignment="1">
      <alignment horizontal="right" vertical="center"/>
    </xf>
    <xf numFmtId="0" fontId="64" fillId="0" borderId="4" xfId="0" applyFont="1" applyFill="1" applyBorder="1" applyAlignment="1">
      <alignment horizontal="left" vertical="center" wrapText="1"/>
    </xf>
    <xf numFmtId="0" fontId="64" fillId="0" borderId="4" xfId="0" applyFont="1" applyFill="1" applyBorder="1" applyAlignment="1">
      <alignment horizontal="center" vertical="center" wrapText="1"/>
    </xf>
    <xf numFmtId="3" fontId="64" fillId="0" borderId="4" xfId="75" applyNumberFormat="1" applyFont="1" applyFill="1" applyBorder="1" applyAlignment="1">
      <alignment horizontal="right" vertical="center"/>
    </xf>
    <xf numFmtId="0" fontId="64" fillId="0" borderId="0" xfId="0" applyFont="1" applyFill="1" applyAlignment="1">
      <alignment horizontal="center" vertical="center" wrapText="1"/>
    </xf>
    <xf numFmtId="0" fontId="84" fillId="0" borderId="4" xfId="0" applyFont="1" applyBorder="1" applyAlignment="1">
      <alignment horizontal="center"/>
    </xf>
    <xf numFmtId="0" fontId="85" fillId="0" borderId="4" xfId="0" applyFont="1" applyBorder="1" applyAlignment="1">
      <alignment horizontal="center" vertical="center"/>
    </xf>
    <xf numFmtId="3" fontId="85" fillId="0" borderId="4" xfId="0" applyNumberFormat="1" applyFont="1" applyBorder="1" applyAlignment="1">
      <alignment horizontal="center" vertical="center"/>
    </xf>
    <xf numFmtId="0" fontId="85" fillId="0" borderId="4" xfId="0" applyFont="1" applyBorder="1" applyAlignment="1">
      <alignment horizontal="left" vertical="center"/>
    </xf>
    <xf numFmtId="0" fontId="85" fillId="0" borderId="4" xfId="0" applyFont="1" applyBorder="1" applyAlignment="1">
      <alignment horizontal="left" vertical="center" wrapText="1"/>
    </xf>
    <xf numFmtId="3" fontId="85" fillId="0" borderId="4" xfId="0" applyNumberFormat="1" applyFont="1" applyBorder="1" applyAlignment="1">
      <alignment horizontal="left" vertical="center"/>
    </xf>
    <xf numFmtId="3" fontId="85" fillId="0" borderId="4" xfId="0" applyNumberFormat="1" applyFont="1" applyBorder="1" applyAlignment="1">
      <alignment horizontal="right" vertical="center"/>
    </xf>
    <xf numFmtId="0" fontId="66" fillId="0" borderId="4" xfId="0" applyFont="1" applyBorder="1" applyAlignment="1">
      <alignment horizontal="left" vertical="center" wrapText="1"/>
    </xf>
    <xf numFmtId="3" fontId="67" fillId="0" borderId="0" xfId="0" applyNumberFormat="1" applyFont="1" applyAlignment="1">
      <alignment horizontal="center" vertical="center" wrapText="1"/>
    </xf>
    <xf numFmtId="3" fontId="66" fillId="0" borderId="0" xfId="0" applyNumberFormat="1" applyFont="1" applyAlignment="1">
      <alignment vertical="center" wrapText="1"/>
    </xf>
    <xf numFmtId="0" fontId="24" fillId="30" borderId="4" xfId="0" applyFont="1" applyFill="1" applyBorder="1" applyAlignment="1">
      <alignment horizontal="center" vertical="center" wrapText="1"/>
    </xf>
    <xf numFmtId="0" fontId="23" fillId="28" borderId="4" xfId="0" applyFont="1" applyFill="1" applyBorder="1" applyAlignment="1">
      <alignment horizontal="center" vertical="center" wrapText="1"/>
    </xf>
    <xf numFmtId="0" fontId="63" fillId="28" borderId="4" xfId="0" applyFont="1" applyFill="1" applyBorder="1" applyAlignment="1">
      <alignment horizontal="left" vertical="center" wrapText="1"/>
    </xf>
    <xf numFmtId="3" fontId="62" fillId="28" borderId="4" xfId="75" applyNumberFormat="1" applyFont="1" applyFill="1" applyBorder="1" applyAlignment="1">
      <alignment vertical="center" wrapText="1"/>
    </xf>
    <xf numFmtId="0" fontId="78" fillId="28" borderId="0" xfId="0" applyFont="1" applyFill="1" applyAlignment="1">
      <alignment vertical="center"/>
    </xf>
    <xf numFmtId="3" fontId="0" fillId="28" borderId="0" xfId="0" applyNumberFormat="1" applyFill="1" applyAlignment="1">
      <alignment vertical="center"/>
    </xf>
    <xf numFmtId="49" fontId="23" fillId="28" borderId="4" xfId="0" applyNumberFormat="1" applyFont="1" applyFill="1" applyBorder="1" applyAlignment="1">
      <alignment horizontal="center" vertical="center" wrapText="1"/>
    </xf>
    <xf numFmtId="0" fontId="24" fillId="30" borderId="4" xfId="0" applyFont="1" applyFill="1" applyBorder="1" applyAlignment="1">
      <alignment horizontal="center" vertical="center" wrapText="1"/>
    </xf>
    <xf numFmtId="0" fontId="64" fillId="30" borderId="4" xfId="0" applyFont="1" applyFill="1" applyBorder="1" applyAlignment="1">
      <alignment horizontal="center" vertical="center" wrapText="1"/>
    </xf>
    <xf numFmtId="0" fontId="23" fillId="30" borderId="4" xfId="0" applyFont="1" applyFill="1" applyBorder="1" applyAlignment="1" quotePrefix="1">
      <alignment horizontal="center" vertical="center" wrapText="1"/>
    </xf>
    <xf numFmtId="0" fontId="62" fillId="30" borderId="4" xfId="0" applyFont="1" applyFill="1" applyBorder="1" applyAlignment="1">
      <alignment horizontal="center" vertical="center" wrapText="1"/>
    </xf>
    <xf numFmtId="3" fontId="62" fillId="30" borderId="4" xfId="75" applyNumberFormat="1" applyFont="1" applyFill="1" applyBorder="1" applyAlignment="1">
      <alignment vertical="center" wrapText="1"/>
    </xf>
    <xf numFmtId="0" fontId="78" fillId="30" borderId="0" xfId="0" applyFont="1" applyFill="1" applyAlignment="1">
      <alignment vertical="center"/>
    </xf>
    <xf numFmtId="0" fontId="0" fillId="30" borderId="0" xfId="0" applyFill="1" applyAlignment="1">
      <alignment vertical="center"/>
    </xf>
    <xf numFmtId="3" fontId="0" fillId="30" borderId="0" xfId="0" applyNumberFormat="1" applyFill="1" applyAlignment="1">
      <alignment vertical="center"/>
    </xf>
    <xf numFmtId="0" fontId="23" fillId="30" borderId="4" xfId="0" applyFont="1" applyFill="1" applyBorder="1" applyAlignment="1">
      <alignment horizontal="center" vertical="center" wrapText="1"/>
    </xf>
    <xf numFmtId="0" fontId="77" fillId="30" borderId="4" xfId="0" applyFont="1" applyFill="1" applyBorder="1" applyAlignment="1">
      <alignment horizontal="center" vertical="center" wrapText="1"/>
    </xf>
    <xf numFmtId="198" fontId="23" fillId="30" borderId="4" xfId="75" applyNumberFormat="1" applyFont="1" applyFill="1" applyBorder="1" applyAlignment="1">
      <alignment horizontal="right" vertical="center" wrapText="1"/>
    </xf>
    <xf numFmtId="49" fontId="23" fillId="30" borderId="4" xfId="0" applyNumberFormat="1" applyFont="1" applyFill="1" applyBorder="1" applyAlignment="1">
      <alignment horizontal="center" vertical="center" wrapText="1"/>
    </xf>
    <xf numFmtId="0" fontId="76" fillId="30" borderId="4" xfId="0" applyFont="1" applyFill="1" applyBorder="1" applyAlignment="1">
      <alignment horizontal="center" vertical="center" wrapText="1"/>
    </xf>
    <xf numFmtId="0" fontId="20" fillId="0" borderId="0" xfId="0" applyFont="1" applyAlignment="1">
      <alignment vertical="center"/>
    </xf>
    <xf numFmtId="0" fontId="63" fillId="0" borderId="0" xfId="0" applyFont="1" applyAlignment="1">
      <alignment vertical="center"/>
    </xf>
    <xf numFmtId="0" fontId="73" fillId="0" borderId="0" xfId="0" applyFont="1" applyAlignment="1">
      <alignment horizontal="center" vertical="center"/>
    </xf>
    <xf numFmtId="4" fontId="64" fillId="0" borderId="9" xfId="75" applyNumberFormat="1" applyFont="1" applyBorder="1" applyAlignment="1">
      <alignment horizontal="center" vertical="center" wrapText="1"/>
    </xf>
    <xf numFmtId="4" fontId="64" fillId="0" borderId="10" xfId="75" applyNumberFormat="1" applyFont="1" applyBorder="1" applyAlignment="1">
      <alignment horizontal="center" vertical="center" wrapText="1"/>
    </xf>
    <xf numFmtId="4" fontId="64" fillId="0" borderId="6" xfId="75" applyNumberFormat="1" applyFont="1" applyBorder="1" applyAlignment="1">
      <alignment horizontal="center" vertical="center" wrapText="1"/>
    </xf>
    <xf numFmtId="0" fontId="74" fillId="0" borderId="0" xfId="0" applyFont="1" applyAlignment="1">
      <alignment horizontal="center" vertical="center"/>
    </xf>
    <xf numFmtId="0" fontId="69" fillId="0" borderId="0" xfId="0" applyFont="1" applyAlignment="1">
      <alignment horizontal="right" vertical="center"/>
    </xf>
    <xf numFmtId="0" fontId="64" fillId="0" borderId="4" xfId="0" applyFont="1" applyBorder="1" applyAlignment="1">
      <alignment horizontal="center" vertical="center" wrapText="1"/>
    </xf>
    <xf numFmtId="4" fontId="64" fillId="0" borderId="4" xfId="75" applyNumberFormat="1" applyFont="1" applyBorder="1" applyAlignment="1">
      <alignment horizontal="center" vertical="center" wrapText="1"/>
    </xf>
    <xf numFmtId="0" fontId="73" fillId="30" borderId="0" xfId="0" applyFont="1" applyFill="1" applyAlignment="1">
      <alignment horizontal="center" vertical="center" wrapText="1"/>
    </xf>
    <xf numFmtId="0" fontId="74" fillId="30" borderId="0" xfId="0" applyFont="1" applyFill="1" applyAlignment="1">
      <alignment horizontal="center" vertical="center" wrapText="1"/>
    </xf>
    <xf numFmtId="0" fontId="24" fillId="28" borderId="4" xfId="0" applyFont="1" applyFill="1" applyBorder="1" applyAlignment="1">
      <alignment horizontal="center" vertical="center" wrapText="1"/>
    </xf>
    <xf numFmtId="0" fontId="24" fillId="30" borderId="4" xfId="0" applyFont="1" applyFill="1" applyBorder="1" applyAlignment="1">
      <alignment horizontal="center" vertical="center" wrapText="1"/>
    </xf>
    <xf numFmtId="0" fontId="69" fillId="30" borderId="0" xfId="0" applyFont="1" applyFill="1" applyAlignment="1">
      <alignment horizontal="right" vertical="center" wrapText="1"/>
    </xf>
    <xf numFmtId="0" fontId="24" fillId="30" borderId="11" xfId="0" applyFont="1" applyFill="1" applyBorder="1" applyAlignment="1">
      <alignment horizontal="center" vertical="center" wrapText="1"/>
    </xf>
    <xf numFmtId="0" fontId="24" fillId="30" borderId="5" xfId="0" applyFont="1" applyFill="1" applyBorder="1" applyAlignment="1">
      <alignment horizontal="center" vertical="center" wrapText="1"/>
    </xf>
    <xf numFmtId="0" fontId="24" fillId="30" borderId="12" xfId="0" applyFont="1" applyFill="1" applyBorder="1" applyAlignment="1">
      <alignment horizontal="center" vertical="center" wrapText="1"/>
    </xf>
    <xf numFmtId="4" fontId="24" fillId="30" borderId="4" xfId="75" applyNumberFormat="1" applyFont="1" applyFill="1" applyBorder="1" applyAlignment="1">
      <alignment horizontal="center" vertical="center" wrapText="1"/>
    </xf>
    <xf numFmtId="0" fontId="67" fillId="0" borderId="13" xfId="0" applyFont="1" applyBorder="1" applyAlignment="1">
      <alignment horizontal="center" vertical="center" wrapText="1"/>
    </xf>
    <xf numFmtId="0" fontId="66" fillId="30" borderId="0" xfId="0" applyFont="1" applyFill="1" applyAlignment="1" quotePrefix="1">
      <alignment vertical="center" wrapText="1"/>
    </xf>
    <xf numFmtId="0" fontId="66" fillId="30" borderId="0" xfId="0" applyFont="1" applyFill="1" applyAlignment="1">
      <alignment vertical="center" wrapText="1"/>
    </xf>
    <xf numFmtId="0" fontId="82" fillId="0" borderId="0" xfId="0" applyFont="1" applyAlignment="1">
      <alignment horizontal="left" vertical="center" wrapText="1"/>
    </xf>
    <xf numFmtId="0" fontId="69" fillId="0" borderId="0" xfId="0" applyFont="1" applyAlignment="1">
      <alignment horizontal="right" vertical="center" wrapText="1"/>
    </xf>
    <xf numFmtId="0" fontId="74" fillId="0" borderId="0" xfId="0" applyFont="1" applyAlignment="1">
      <alignment horizontal="center" vertical="center" wrapText="1"/>
    </xf>
    <xf numFmtId="0" fontId="73" fillId="0" borderId="0" xfId="0" applyFont="1" applyAlignment="1">
      <alignment horizontal="center" vertical="center" wrapText="1"/>
    </xf>
    <xf numFmtId="0" fontId="69" fillId="0" borderId="0" xfId="0" applyFont="1" applyAlignment="1">
      <alignment horizontal="center" vertical="center" wrapText="1"/>
    </xf>
    <xf numFmtId="3" fontId="64" fillId="28" borderId="4" xfId="0" applyNumberFormat="1" applyFont="1" applyFill="1" applyBorder="1" applyAlignment="1">
      <alignment horizontal="center" vertical="center" wrapText="1"/>
    </xf>
    <xf numFmtId="0" fontId="64" fillId="28" borderId="11" xfId="0" applyFont="1" applyFill="1" applyBorder="1" applyAlignment="1">
      <alignment horizontal="center" vertical="center" wrapText="1"/>
    </xf>
    <xf numFmtId="0" fontId="64" fillId="28" borderId="12" xfId="0" applyFont="1" applyFill="1" applyBorder="1" applyAlignment="1">
      <alignment horizontal="center" vertical="center" wrapText="1"/>
    </xf>
    <xf numFmtId="3" fontId="64" fillId="0" borderId="4" xfId="0" applyNumberFormat="1" applyFont="1" applyBorder="1" applyAlignment="1">
      <alignment horizontal="center" vertical="center" wrapText="1"/>
    </xf>
    <xf numFmtId="3" fontId="24" fillId="0" borderId="4" xfId="75" applyNumberFormat="1" applyFont="1" applyBorder="1" applyAlignment="1">
      <alignment horizontal="center" vertical="center" wrapText="1"/>
    </xf>
    <xf numFmtId="3" fontId="64" fillId="28" borderId="14" xfId="0" applyNumberFormat="1" applyFont="1" applyFill="1" applyBorder="1" applyAlignment="1">
      <alignment horizontal="center" vertical="center" wrapText="1"/>
    </xf>
    <xf numFmtId="3" fontId="64" fillId="28" borderId="15" xfId="0" applyNumberFormat="1" applyFont="1" applyFill="1" applyBorder="1" applyAlignment="1">
      <alignment horizontal="center" vertical="center" wrapText="1"/>
    </xf>
    <xf numFmtId="3" fontId="64" fillId="28" borderId="16" xfId="0" applyNumberFormat="1" applyFont="1" applyFill="1" applyBorder="1" applyAlignment="1">
      <alignment horizontal="center" vertical="center" wrapText="1"/>
    </xf>
    <xf numFmtId="3" fontId="64" fillId="28" borderId="17" xfId="0" applyNumberFormat="1" applyFont="1" applyFill="1" applyBorder="1" applyAlignment="1">
      <alignment horizontal="center" vertical="center" wrapText="1"/>
    </xf>
    <xf numFmtId="3" fontId="64" fillId="28" borderId="7" xfId="0" applyNumberFormat="1" applyFont="1" applyFill="1" applyBorder="1" applyAlignment="1">
      <alignment horizontal="center" vertical="center" wrapText="1"/>
    </xf>
    <xf numFmtId="3" fontId="64" fillId="28" borderId="18" xfId="0" applyNumberFormat="1" applyFont="1" applyFill="1" applyBorder="1" applyAlignment="1">
      <alignment horizontal="center" vertical="center" wrapText="1"/>
    </xf>
    <xf numFmtId="0" fontId="64" fillId="0" borderId="14" xfId="0" applyFont="1" applyBorder="1" applyAlignment="1">
      <alignment horizontal="center" vertical="center" wrapText="1"/>
    </xf>
    <xf numFmtId="0" fontId="64" fillId="0" borderId="15"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64" fillId="0" borderId="7" xfId="0" applyFont="1" applyBorder="1" applyAlignment="1">
      <alignment horizontal="center" vertical="center" wrapText="1"/>
    </xf>
    <xf numFmtId="0" fontId="64" fillId="0" borderId="18" xfId="0" applyFont="1" applyBorder="1" applyAlignment="1">
      <alignment horizontal="center" vertical="center" wrapText="1"/>
    </xf>
    <xf numFmtId="0" fontId="82" fillId="0" borderId="15" xfId="0" applyFont="1" applyBorder="1" applyAlignment="1">
      <alignment horizontal="left" vertical="center"/>
    </xf>
    <xf numFmtId="0" fontId="82" fillId="0" borderId="0" xfId="0" applyFont="1" applyAlignment="1">
      <alignment horizontal="left" vertical="center"/>
    </xf>
    <xf numFmtId="0" fontId="69" fillId="0" borderId="7" xfId="0" applyFont="1" applyBorder="1" applyAlignment="1">
      <alignment horizontal="center" vertical="center" wrapText="1"/>
    </xf>
    <xf numFmtId="3" fontId="64" fillId="0" borderId="11" xfId="0" applyNumberFormat="1" applyFont="1" applyBorder="1" applyAlignment="1">
      <alignment horizontal="center" vertical="center" wrapText="1"/>
    </xf>
    <xf numFmtId="3" fontId="64" fillId="0" borderId="12" xfId="0" applyNumberFormat="1" applyFont="1" applyBorder="1" applyAlignment="1">
      <alignment horizontal="center" vertical="center" wrapText="1"/>
    </xf>
    <xf numFmtId="3" fontId="64" fillId="0" borderId="9" xfId="0" applyNumberFormat="1" applyFont="1" applyBorder="1" applyAlignment="1">
      <alignment horizontal="center" vertical="center" wrapText="1"/>
    </xf>
    <xf numFmtId="3" fontId="64" fillId="0" borderId="6" xfId="0" applyNumberFormat="1" applyFont="1" applyBorder="1" applyAlignment="1">
      <alignment horizontal="center" vertical="center" wrapText="1"/>
    </xf>
    <xf numFmtId="0" fontId="64" fillId="28" borderId="4" xfId="0" applyFont="1" applyFill="1" applyBorder="1" applyAlignment="1">
      <alignment horizontal="center" vertical="center" wrapText="1"/>
    </xf>
    <xf numFmtId="0" fontId="63" fillId="0" borderId="0" xfId="0" applyFont="1" applyAlignment="1">
      <alignment horizontal="left" vertical="center" wrapText="1"/>
    </xf>
    <xf numFmtId="0" fontId="64" fillId="0" borderId="6" xfId="0" applyFont="1" applyBorder="1" applyAlignment="1">
      <alignment horizontal="center" vertical="center" wrapText="1"/>
    </xf>
    <xf numFmtId="0" fontId="64" fillId="30" borderId="4" xfId="0" applyFont="1" applyFill="1" applyBorder="1" applyAlignment="1">
      <alignment horizontal="center" vertical="center" wrapText="1"/>
    </xf>
    <xf numFmtId="0" fontId="63" fillId="0" borderId="0" xfId="0" applyFont="1" applyBorder="1" applyAlignment="1">
      <alignment vertical="center" wrapText="1"/>
    </xf>
  </cellXfs>
  <cellStyles count="91">
    <cellStyle name="Normal" xfId="0"/>
    <cellStyle name="          &#10;&#10;shell=progman.exe&#10;&#10;m" xfId="15"/>
    <cellStyle name="          &#13;&#10;shell=progman.exe&#13;&#10;m" xfId="16"/>
    <cellStyle name="          _x000d__x000a_shell=progman.exe_x000d__x000a_m" xfId="17"/>
    <cellStyle name="???? [0.00]_      " xfId="18"/>
    <cellStyle name="????_      " xfId="19"/>
    <cellStyle name="??_      " xfId="20"/>
    <cellStyle name="??A? [0]_laroux_1_¢¬???¢â? " xfId="21"/>
    <cellStyle name="??A?_laroux_1_¢¬???¢â? " xfId="22"/>
    <cellStyle name="?¡±¢¥?_?¨ù??¢´¢¥_¢¬???¢â? " xfId="23"/>
    <cellStyle name="_x0001_?¶æµ_x001B_ºß­ " xfId="24"/>
    <cellStyle name="?Heading " xfId="25"/>
    <cellStyle name="_x0001_¨c^ " xfId="26"/>
    <cellStyle name="_x0001_¨Œc^ " xfId="27"/>
    <cellStyle name="_x0001_µÑTÖ " xfId="28"/>
    <cellStyle name="1" xfId="29"/>
    <cellStyle name="1_Gia_VLQL48_duyet " xfId="30"/>
    <cellStyle name="¹éºÐÀ²_      " xfId="31"/>
    <cellStyle name="2_Gia_VLQL48_duyet " xfId="32"/>
    <cellStyle name="20% - Accent1" xfId="33"/>
    <cellStyle name="20% - Accent2" xfId="34"/>
    <cellStyle name="20% - Accent3" xfId="35"/>
    <cellStyle name="20% - Accent4" xfId="36"/>
    <cellStyle name="20% - Accent5" xfId="37"/>
    <cellStyle name="20% - Accent6" xfId="38"/>
    <cellStyle name="3_Gia_VLQL48_duyet " xfId="39"/>
    <cellStyle name="4_Gia_VLQL48_duyet " xfId="40"/>
    <cellStyle name="40% - Accent1" xfId="41"/>
    <cellStyle name="40% - Accent2" xfId="42"/>
    <cellStyle name="40% - Accent3" xfId="43"/>
    <cellStyle name="40% - Accent4" xfId="44"/>
    <cellStyle name="40% - Accent5" xfId="45"/>
    <cellStyle name="40% - Accent6" xfId="46"/>
    <cellStyle name="60% - Accent1" xfId="47"/>
    <cellStyle name="60% - Accent2" xfId="48"/>
    <cellStyle name="60% - Accent3" xfId="49"/>
    <cellStyle name="60% - Accent4" xfId="50"/>
    <cellStyle name="60% - Accent5" xfId="51"/>
    <cellStyle name="60% - Accent6" xfId="52"/>
    <cellStyle name="_x0001_Å»_x001E_´ " xfId="53"/>
    <cellStyle name="Accent1" xfId="54"/>
    <cellStyle name="Accent2" xfId="55"/>
    <cellStyle name="Accent3" xfId="56"/>
    <cellStyle name="Accent4" xfId="57"/>
    <cellStyle name="Accent5" xfId="58"/>
    <cellStyle name="Accent6" xfId="59"/>
    <cellStyle name="ÅëÈ­ [0]_      " xfId="60"/>
    <cellStyle name="AeE­ [0]_INQUIRY ¿?¾÷AßAø " xfId="61"/>
    <cellStyle name="ÅëÈ­_      " xfId="62"/>
    <cellStyle name="AeE­_INQUIRY ¿?¾÷AßAø " xfId="63"/>
    <cellStyle name="ÄÞ¸¶ [0]_      " xfId="64"/>
    <cellStyle name="AÞ¸¶ [0]_INQUIRY ¿?¾÷AßAø " xfId="65"/>
    <cellStyle name="ÄÞ¸¶_      " xfId="66"/>
    <cellStyle name="AÞ¸¶_INQUIRY ¿?¾÷AßAø " xfId="67"/>
    <cellStyle name="Bad" xfId="68"/>
    <cellStyle name="C?AØ_¿?¾÷CoE² " xfId="69"/>
    <cellStyle name="Ç¥ÁØ_      " xfId="70"/>
    <cellStyle name="C￥AØ_¿μ¾÷CoE² " xfId="71"/>
    <cellStyle name="Ç¥ÁØ_ÿÿÿÿÿÿ_4_ÃÑÇÕ°è " xfId="72"/>
    <cellStyle name="Calculation" xfId="73"/>
    <cellStyle name="Check Cell" xfId="74"/>
    <cellStyle name="Comma" xfId="75"/>
    <cellStyle name="Comma [0]" xfId="76"/>
    <cellStyle name="Comma 2" xfId="77"/>
    <cellStyle name="Currency" xfId="78"/>
    <cellStyle name="Currency [0]" xfId="79"/>
    <cellStyle name="_x0001_dÏÈ¹ " xfId="80"/>
    <cellStyle name="Explanatory Text" xfId="81"/>
    <cellStyle name="Good" xfId="82"/>
    <cellStyle name="Heading 1" xfId="83"/>
    <cellStyle name="Heading 2" xfId="84"/>
    <cellStyle name="Heading 3" xfId="85"/>
    <cellStyle name="Heading 4" xfId="86"/>
    <cellStyle name="_x0001_íå_x001B_ô " xfId="87"/>
    <cellStyle name="Input" xfId="88"/>
    <cellStyle name="Linked Cell" xfId="89"/>
    <cellStyle name="Milliers [0]_      " xfId="90"/>
    <cellStyle name="Milliers_      " xfId="91"/>
    <cellStyle name="Monétaire [0]_      " xfId="92"/>
    <cellStyle name="Monétaire_      " xfId="93"/>
    <cellStyle name="Neutral" xfId="94"/>
    <cellStyle name="Normal 59" xfId="95"/>
    <cellStyle name="Normal_Bieu mau (CV )" xfId="96"/>
    <cellStyle name="Note" xfId="97"/>
    <cellStyle name="Output" xfId="98"/>
    <cellStyle name="Percent" xfId="99"/>
    <cellStyle name="Title" xfId="100"/>
    <cellStyle name="Total" xfId="101"/>
    <cellStyle name="Warning Text" xfId="102"/>
    <cellStyle name="콤마 [0]_ 비목별 월별기술 " xfId="103"/>
    <cellStyle name="콤마_ 비목별 월별기술 "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phu\c\@K-Phu\BAOGIA\Mien_Nam\2002\Utilized_Camau\CIVIL%20BOQs\6823%20PS%2017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TA022-N2\Construction\WORKS\6787\civil\final\option\6787CWFASE2CASE2_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THANH%20TUAN\&#272;&#7844;T\H&#212;I%20D&#212;NG%20&#272;&#194;U%20GIA%20&#272;&#258;C%20BI&#202;T\1%20BC%20THU%20TI&#7872;N%20SD%20&#272;&#7844;T%20HO&#192;N%20CH&#7880;NH(5.11.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6823_PS_1700"/>
      <sheetName val="PU_ITALY_"/>
      <sheetName val="6823_PS_17001"/>
      <sheetName val="PU_ITALY_1"/>
      <sheetName val="갑지"/>
      <sheetName val="6823_PS_17002"/>
      <sheetName val="PU_ITALY_2"/>
      <sheetName val="XD4Popp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uc "/>
      <sheetName val="01.16"/>
      <sheetName val="02.16"/>
      <sheetName val="03.16"/>
      <sheetName val="GIAO.16"/>
      <sheetName val="1.17"/>
      <sheetName val="2.17"/>
      <sheetName val="3.17"/>
      <sheetName val="04.17"/>
      <sheetName val="5.17"/>
      <sheetName val="6.17"/>
      <sheetName val="7.17"/>
      <sheetName val="8.17"/>
      <sheetName val="1.18"/>
      <sheetName val="2.18"/>
      <sheetName val="Tổng hợp 5.11.18"/>
      <sheetName val="thu từng năm"/>
      <sheetName val="Chưa nộp tiền"/>
    </sheetNames>
    <sheetDataSet>
      <sheetData sheetId="15">
        <row r="13">
          <cell r="M13">
            <v>73252.39893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rgb="FF00B050"/>
  </sheetPr>
  <dimension ref="A1:M44"/>
  <sheetViews>
    <sheetView showZeros="0" zoomScalePageLayoutView="0" workbookViewId="0" topLeftCell="A16">
      <selection activeCell="A1" sqref="A1:K34"/>
    </sheetView>
  </sheetViews>
  <sheetFormatPr defaultColWidth="9.140625" defaultRowHeight="15"/>
  <cols>
    <col min="1" max="1" width="7.00390625" style="6" customWidth="1"/>
    <col min="2" max="2" width="66.00390625" style="9" customWidth="1"/>
    <col min="3" max="3" width="14.8515625" style="140" customWidth="1"/>
    <col min="4" max="4" width="14.57421875" style="140" customWidth="1"/>
    <col min="5" max="5" width="10.8515625" style="140" customWidth="1"/>
    <col min="6" max="6" width="11.00390625" style="140" customWidth="1"/>
    <col min="7" max="7" width="10.8515625" style="140" customWidth="1"/>
    <col min="8" max="8" width="11.00390625" style="140" bestFit="1" customWidth="1"/>
    <col min="9" max="9" width="8.8515625" style="140" bestFit="1" customWidth="1"/>
    <col min="10" max="10" width="9.421875" style="140" customWidth="1"/>
    <col min="11" max="11" width="20.140625" style="6" customWidth="1"/>
    <col min="12" max="12" width="9.140625" style="1" customWidth="1"/>
    <col min="13" max="13" width="9.421875" style="1" bestFit="1" customWidth="1"/>
    <col min="14" max="16384" width="9.140625" style="1" customWidth="1"/>
  </cols>
  <sheetData>
    <row r="1" spans="1:11" s="42" customFormat="1" ht="18.75">
      <c r="A1" s="312" t="s">
        <v>100</v>
      </c>
      <c r="B1" s="312"/>
      <c r="C1" s="312"/>
      <c r="D1" s="312"/>
      <c r="E1" s="312"/>
      <c r="F1" s="312"/>
      <c r="G1" s="312"/>
      <c r="H1" s="312"/>
      <c r="I1" s="312"/>
      <c r="J1" s="312"/>
      <c r="K1" s="312"/>
    </row>
    <row r="2" spans="1:11" s="42" customFormat="1" ht="18.75">
      <c r="A2" s="308" t="s">
        <v>153</v>
      </c>
      <c r="B2" s="308"/>
      <c r="C2" s="308"/>
      <c r="D2" s="308"/>
      <c r="E2" s="308"/>
      <c r="F2" s="308"/>
      <c r="G2" s="308"/>
      <c r="H2" s="308"/>
      <c r="I2" s="308"/>
      <c r="J2" s="308"/>
      <c r="K2" s="308"/>
    </row>
    <row r="3" spans="1:11" s="42" customFormat="1" ht="18.75" hidden="1">
      <c r="A3" s="308" t="s">
        <v>154</v>
      </c>
      <c r="B3" s="308"/>
      <c r="C3" s="308"/>
      <c r="D3" s="308"/>
      <c r="E3" s="308"/>
      <c r="F3" s="308"/>
      <c r="G3" s="308"/>
      <c r="H3" s="308"/>
      <c r="I3" s="308"/>
      <c r="J3" s="308"/>
      <c r="K3" s="308"/>
    </row>
    <row r="4" spans="1:11" s="42" customFormat="1" ht="18.75" hidden="1">
      <c r="A4" s="308" t="s">
        <v>155</v>
      </c>
      <c r="B4" s="308"/>
      <c r="C4" s="308"/>
      <c r="D4" s="308"/>
      <c r="E4" s="308"/>
      <c r="F4" s="308"/>
      <c r="G4" s="308"/>
      <c r="H4" s="308"/>
      <c r="I4" s="308"/>
      <c r="J4" s="308"/>
      <c r="K4" s="308"/>
    </row>
    <row r="5" spans="1:11" s="42" customFormat="1" ht="22.5" customHeight="1" hidden="1">
      <c r="A5" s="308" t="s">
        <v>196</v>
      </c>
      <c r="B5" s="308"/>
      <c r="C5" s="308"/>
      <c r="D5" s="308"/>
      <c r="E5" s="308"/>
      <c r="F5" s="308"/>
      <c r="G5" s="308"/>
      <c r="H5" s="308"/>
      <c r="I5" s="308"/>
      <c r="J5" s="308"/>
      <c r="K5" s="308"/>
    </row>
    <row r="6" spans="1:11" ht="24" customHeight="1">
      <c r="A6" s="5"/>
      <c r="B6" s="8"/>
      <c r="C6" s="138"/>
      <c r="D6" s="138"/>
      <c r="E6" s="138"/>
      <c r="F6" s="138"/>
      <c r="G6" s="138"/>
      <c r="H6" s="313" t="s">
        <v>0</v>
      </c>
      <c r="I6" s="313"/>
      <c r="J6" s="313"/>
      <c r="K6" s="313"/>
    </row>
    <row r="7" spans="1:11" ht="25.5" customHeight="1">
      <c r="A7" s="314" t="s">
        <v>1</v>
      </c>
      <c r="B7" s="314" t="s">
        <v>2</v>
      </c>
      <c r="C7" s="309" t="s">
        <v>102</v>
      </c>
      <c r="D7" s="310"/>
      <c r="E7" s="310"/>
      <c r="F7" s="310"/>
      <c r="G7" s="310"/>
      <c r="H7" s="310"/>
      <c r="I7" s="310"/>
      <c r="J7" s="311"/>
      <c r="K7" s="314" t="s">
        <v>3</v>
      </c>
    </row>
    <row r="8" spans="1:11" ht="25.5" customHeight="1">
      <c r="A8" s="314"/>
      <c r="B8" s="314"/>
      <c r="C8" s="309" t="s">
        <v>34</v>
      </c>
      <c r="D8" s="310"/>
      <c r="E8" s="310"/>
      <c r="F8" s="311"/>
      <c r="G8" s="309" t="s">
        <v>35</v>
      </c>
      <c r="H8" s="310"/>
      <c r="I8" s="310"/>
      <c r="J8" s="311"/>
      <c r="K8" s="314"/>
    </row>
    <row r="9" spans="1:11" ht="25.5" customHeight="1">
      <c r="A9" s="314"/>
      <c r="B9" s="314"/>
      <c r="C9" s="315" t="s">
        <v>16</v>
      </c>
      <c r="D9" s="309" t="s">
        <v>19</v>
      </c>
      <c r="E9" s="310"/>
      <c r="F9" s="311"/>
      <c r="G9" s="315" t="s">
        <v>16</v>
      </c>
      <c r="H9" s="309" t="s">
        <v>19</v>
      </c>
      <c r="I9" s="310"/>
      <c r="J9" s="311"/>
      <c r="K9" s="314"/>
    </row>
    <row r="10" spans="1:11" ht="72.75" customHeight="1">
      <c r="A10" s="314"/>
      <c r="B10" s="314"/>
      <c r="C10" s="315"/>
      <c r="D10" s="139" t="s">
        <v>29</v>
      </c>
      <c r="E10" s="139" t="s">
        <v>192</v>
      </c>
      <c r="F10" s="139" t="s">
        <v>191</v>
      </c>
      <c r="G10" s="315"/>
      <c r="H10" s="139" t="s">
        <v>29</v>
      </c>
      <c r="I10" s="139" t="s">
        <v>192</v>
      </c>
      <c r="J10" s="139" t="s">
        <v>191</v>
      </c>
      <c r="K10" s="314"/>
    </row>
    <row r="11" spans="1:11" s="4" customFormat="1" ht="62.25" customHeight="1">
      <c r="A11" s="113"/>
      <c r="B11" s="24" t="s">
        <v>150</v>
      </c>
      <c r="C11" s="145">
        <f>C12+C29</f>
        <v>84819.763324</v>
      </c>
      <c r="D11" s="145">
        <f aca="true" t="shared" si="0" ref="D11:J11">D12+D29</f>
        <v>69470.813324</v>
      </c>
      <c r="E11" s="145">
        <f t="shared" si="0"/>
        <v>10790</v>
      </c>
      <c r="F11" s="145">
        <f t="shared" si="0"/>
        <v>4558.950000000001</v>
      </c>
      <c r="G11" s="145">
        <f t="shared" si="0"/>
        <v>137819.763324</v>
      </c>
      <c r="H11" s="145">
        <f t="shared" si="0"/>
        <v>122470.813324</v>
      </c>
      <c r="I11" s="145">
        <f t="shared" si="0"/>
        <v>10790</v>
      </c>
      <c r="J11" s="145">
        <f t="shared" si="0"/>
        <v>4558.950000000001</v>
      </c>
      <c r="K11" s="179"/>
    </row>
    <row r="12" spans="1:11" s="4" customFormat="1" ht="45" customHeight="1">
      <c r="A12" s="114" t="s">
        <v>4</v>
      </c>
      <c r="B12" s="115" t="s">
        <v>33</v>
      </c>
      <c r="C12" s="147">
        <f aca="true" t="shared" si="1" ref="C12:J12">C13+C28</f>
        <v>25461.313324000002</v>
      </c>
      <c r="D12" s="147">
        <f t="shared" si="1"/>
        <v>25461.313324000002</v>
      </c>
      <c r="E12" s="147">
        <f t="shared" si="1"/>
        <v>0</v>
      </c>
      <c r="F12" s="147">
        <f t="shared" si="1"/>
        <v>0</v>
      </c>
      <c r="G12" s="147">
        <f t="shared" si="1"/>
        <v>78461.313324</v>
      </c>
      <c r="H12" s="147">
        <f t="shared" si="1"/>
        <v>78461.313324</v>
      </c>
      <c r="I12" s="147">
        <f t="shared" si="1"/>
        <v>0</v>
      </c>
      <c r="J12" s="147">
        <f t="shared" si="1"/>
        <v>0</v>
      </c>
      <c r="K12" s="114"/>
    </row>
    <row r="13" spans="1:13" s="7" customFormat="1" ht="38.25" customHeight="1">
      <c r="A13" s="32">
        <v>1</v>
      </c>
      <c r="B13" s="36" t="s">
        <v>63</v>
      </c>
      <c r="C13" s="183">
        <f aca="true" t="shared" si="2" ref="C13:J13">C14+C18+C26</f>
        <v>25461.313324000002</v>
      </c>
      <c r="D13" s="183">
        <f t="shared" si="2"/>
        <v>25461.313324000002</v>
      </c>
      <c r="E13" s="183">
        <f t="shared" si="2"/>
        <v>0</v>
      </c>
      <c r="F13" s="183">
        <f t="shared" si="2"/>
        <v>0</v>
      </c>
      <c r="G13" s="183">
        <f t="shared" si="2"/>
        <v>47461.313324</v>
      </c>
      <c r="H13" s="183">
        <f t="shared" si="2"/>
        <v>47461.313324</v>
      </c>
      <c r="I13" s="183">
        <f t="shared" si="2"/>
        <v>0</v>
      </c>
      <c r="J13" s="183">
        <f t="shared" si="2"/>
        <v>0</v>
      </c>
      <c r="K13" s="33" t="s">
        <v>95</v>
      </c>
      <c r="M13" s="44"/>
    </row>
    <row r="14" spans="1:11" s="7" customFormat="1" ht="45" customHeight="1">
      <c r="A14" s="32" t="s">
        <v>36</v>
      </c>
      <c r="B14" s="36" t="s">
        <v>28</v>
      </c>
      <c r="C14" s="183">
        <f>SUM(D14:E14)</f>
        <v>25361.313324000002</v>
      </c>
      <c r="D14" s="183">
        <f>SUM(D15:D17)</f>
        <v>25361.313324000002</v>
      </c>
      <c r="E14" s="183">
        <f>SUM(E15:E17)</f>
        <v>0</v>
      </c>
      <c r="F14" s="183"/>
      <c r="G14" s="183">
        <f aca="true" t="shared" si="3" ref="G14:G19">SUM(H14:I14)</f>
        <v>25361.313324000002</v>
      </c>
      <c r="H14" s="183">
        <f>SUM(H15:H17)</f>
        <v>25361.313324000002</v>
      </c>
      <c r="I14" s="183">
        <f>SUM(I15:I17)</f>
        <v>0</v>
      </c>
      <c r="J14" s="183"/>
      <c r="K14" s="33" t="s">
        <v>189</v>
      </c>
    </row>
    <row r="15" spans="1:11" ht="36.75" customHeight="1">
      <c r="A15" s="33" t="s">
        <v>5</v>
      </c>
      <c r="B15" s="34" t="s">
        <v>21</v>
      </c>
      <c r="C15" s="218">
        <f>SUM(D15:E15)</f>
        <v>5720</v>
      </c>
      <c r="D15" s="184">
        <f>'B.02.PhanCap'!O12</f>
        <v>5720</v>
      </c>
      <c r="E15" s="78"/>
      <c r="F15" s="78"/>
      <c r="G15" s="218">
        <f t="shared" si="3"/>
        <v>5720</v>
      </c>
      <c r="H15" s="184">
        <f>'B.02.PhanCap'!O12</f>
        <v>5720</v>
      </c>
      <c r="I15" s="78">
        <v>0</v>
      </c>
      <c r="J15" s="78"/>
      <c r="K15" s="180"/>
    </row>
    <row r="16" spans="1:11" ht="30" customHeight="1">
      <c r="A16" s="33" t="s">
        <v>5</v>
      </c>
      <c r="B16" s="34" t="s">
        <v>25</v>
      </c>
      <c r="C16" s="218">
        <f>G16</f>
        <v>3000.313324</v>
      </c>
      <c r="D16" s="184">
        <f>H16</f>
        <v>3000.313324</v>
      </c>
      <c r="E16" s="78"/>
      <c r="F16" s="78"/>
      <c r="G16" s="218">
        <f t="shared" si="3"/>
        <v>3000.313324</v>
      </c>
      <c r="H16" s="184">
        <f>'B.02.PhanCap'!P24</f>
        <v>3000.313324</v>
      </c>
      <c r="I16" s="78">
        <v>0</v>
      </c>
      <c r="J16" s="78"/>
      <c r="K16" s="180"/>
    </row>
    <row r="17" spans="1:11" ht="30" customHeight="1">
      <c r="A17" s="33" t="s">
        <v>5</v>
      </c>
      <c r="B17" s="34" t="s">
        <v>26</v>
      </c>
      <c r="C17" s="218">
        <f>SUM(D17:E17)</f>
        <v>16641</v>
      </c>
      <c r="D17" s="184">
        <f>'B.02.PhanCap'!O31</f>
        <v>16641</v>
      </c>
      <c r="E17" s="78"/>
      <c r="F17" s="78"/>
      <c r="G17" s="218">
        <f t="shared" si="3"/>
        <v>16641</v>
      </c>
      <c r="H17" s="184">
        <f>'B.02.PhanCap'!O31</f>
        <v>16641</v>
      </c>
      <c r="I17" s="78">
        <v>0</v>
      </c>
      <c r="J17" s="78"/>
      <c r="K17" s="33"/>
    </row>
    <row r="18" spans="1:11" s="7" customFormat="1" ht="45" customHeight="1">
      <c r="A18" s="32" t="s">
        <v>37</v>
      </c>
      <c r="B18" s="36" t="s">
        <v>194</v>
      </c>
      <c r="C18" s="183">
        <f>SUM(D18:E18)</f>
        <v>100</v>
      </c>
      <c r="D18" s="183">
        <f>SUM(D19:D25)</f>
        <v>100</v>
      </c>
      <c r="E18" s="183">
        <f>SUM(E21:E25)</f>
        <v>0</v>
      </c>
      <c r="F18" s="183"/>
      <c r="G18" s="183">
        <f t="shared" si="3"/>
        <v>22100</v>
      </c>
      <c r="H18" s="183">
        <f>H19+H21+H25+H20</f>
        <v>22100</v>
      </c>
      <c r="I18" s="183">
        <f>SUM(I21:I25)</f>
        <v>0</v>
      </c>
      <c r="J18" s="183"/>
      <c r="K18" s="33" t="s">
        <v>189</v>
      </c>
    </row>
    <row r="19" spans="1:11" s="214" customFormat="1" ht="45" customHeight="1">
      <c r="A19" s="216" t="s">
        <v>5</v>
      </c>
      <c r="B19" s="109" t="s">
        <v>58</v>
      </c>
      <c r="C19" s="78">
        <f>D19+E19+F19</f>
        <v>100</v>
      </c>
      <c r="D19" s="78">
        <f>H19</f>
        <v>100</v>
      </c>
      <c r="E19" s="78"/>
      <c r="F19" s="78"/>
      <c r="G19" s="218">
        <f t="shared" si="3"/>
        <v>100</v>
      </c>
      <c r="H19" s="78">
        <f>'B.02.PhanCap'!O50</f>
        <v>100</v>
      </c>
      <c r="I19" s="78"/>
      <c r="J19" s="78"/>
      <c r="K19" s="33"/>
    </row>
    <row r="20" spans="1:11" s="214" customFormat="1" ht="36" customHeight="1">
      <c r="A20" s="216" t="s">
        <v>5</v>
      </c>
      <c r="B20" s="109" t="s">
        <v>277</v>
      </c>
      <c r="C20" s="78"/>
      <c r="D20" s="78"/>
      <c r="E20" s="78"/>
      <c r="F20" s="78"/>
      <c r="G20" s="78">
        <f>'B.02.PhanCap'!O43</f>
        <v>1200</v>
      </c>
      <c r="H20" s="78">
        <f>'B.02.PhanCap'!P45</f>
        <v>1200</v>
      </c>
      <c r="I20" s="78"/>
      <c r="J20" s="78"/>
      <c r="K20" s="33"/>
    </row>
    <row r="21" spans="1:11" s="215" customFormat="1" ht="36.75" customHeight="1">
      <c r="A21" s="216" t="s">
        <v>5</v>
      </c>
      <c r="B21" s="34" t="s">
        <v>228</v>
      </c>
      <c r="C21" s="81">
        <v>0</v>
      </c>
      <c r="D21" s="81">
        <v>0</v>
      </c>
      <c r="E21" s="78">
        <v>0</v>
      </c>
      <c r="F21" s="78"/>
      <c r="G21" s="218">
        <f>SUM(H21:I21)</f>
        <v>18300</v>
      </c>
      <c r="H21" s="78">
        <f>SUM(H22:H24)</f>
        <v>18300</v>
      </c>
      <c r="I21" s="78">
        <v>0</v>
      </c>
      <c r="J21" s="78"/>
      <c r="K21" s="180"/>
    </row>
    <row r="22" spans="1:11" s="214" customFormat="1" ht="57" customHeight="1">
      <c r="A22" s="216" t="s">
        <v>227</v>
      </c>
      <c r="B22" s="109" t="s">
        <v>199</v>
      </c>
      <c r="C22" s="81">
        <f>D22+E22+F22</f>
        <v>0</v>
      </c>
      <c r="D22" s="81">
        <v>0</v>
      </c>
      <c r="E22" s="78"/>
      <c r="F22" s="78"/>
      <c r="G22" s="218">
        <f>'B.02.PhanCap'!O52</f>
        <v>436</v>
      </c>
      <c r="H22" s="218">
        <f>'B.02.PhanCap'!P52</f>
        <v>436</v>
      </c>
      <c r="I22" s="78"/>
      <c r="J22" s="78"/>
      <c r="K22" s="33"/>
    </row>
    <row r="23" spans="1:11" s="214" customFormat="1" ht="27" customHeight="1">
      <c r="A23" s="216" t="s">
        <v>227</v>
      </c>
      <c r="B23" s="109" t="s">
        <v>234</v>
      </c>
      <c r="C23" s="81"/>
      <c r="D23" s="81"/>
      <c r="E23" s="78"/>
      <c r="F23" s="78"/>
      <c r="G23" s="218">
        <f>'B.02.PhanCap'!O53</f>
        <v>300</v>
      </c>
      <c r="H23" s="218">
        <f>'B.02.PhanCap'!P53</f>
        <v>300</v>
      </c>
      <c r="I23" s="78"/>
      <c r="J23" s="78"/>
      <c r="K23" s="33"/>
    </row>
    <row r="24" spans="1:11" s="214" customFormat="1" ht="31.5" customHeight="1">
      <c r="A24" s="216" t="s">
        <v>227</v>
      </c>
      <c r="B24" s="109" t="s">
        <v>229</v>
      </c>
      <c r="C24" s="81">
        <f>C21-C22</f>
        <v>0</v>
      </c>
      <c r="D24" s="81">
        <v>0</v>
      </c>
      <c r="E24" s="78"/>
      <c r="F24" s="78"/>
      <c r="G24" s="218">
        <f>'B.02.PhanCap'!O54</f>
        <v>17564</v>
      </c>
      <c r="H24" s="218">
        <f>'B.02.PhanCap'!P54</f>
        <v>17564</v>
      </c>
      <c r="I24" s="78"/>
      <c r="J24" s="78"/>
      <c r="K24" s="33"/>
    </row>
    <row r="25" spans="1:11" s="215" customFormat="1" ht="16.5">
      <c r="A25" s="216" t="s">
        <v>5</v>
      </c>
      <c r="B25" s="34" t="s">
        <v>200</v>
      </c>
      <c r="C25" s="81">
        <v>0</v>
      </c>
      <c r="D25" s="81">
        <v>0</v>
      </c>
      <c r="E25" s="78">
        <v>0</v>
      </c>
      <c r="F25" s="78"/>
      <c r="G25" s="218">
        <f>SUM(H25:I25)</f>
        <v>2500</v>
      </c>
      <c r="H25" s="78">
        <f>'B.02.PhanCap'!O60</f>
        <v>2500</v>
      </c>
      <c r="I25" s="78">
        <v>0</v>
      </c>
      <c r="J25" s="78"/>
      <c r="K25" s="180"/>
    </row>
    <row r="26" spans="1:11" s="7" customFormat="1" ht="45" customHeight="1">
      <c r="A26" s="32" t="s">
        <v>38</v>
      </c>
      <c r="B26" s="36" t="s">
        <v>27</v>
      </c>
      <c r="C26" s="183">
        <f>SUM(D26:E26)</f>
        <v>0</v>
      </c>
      <c r="D26" s="183">
        <f>SUM(D27)</f>
        <v>0</v>
      </c>
      <c r="E26" s="183">
        <f>SUM(E27)</f>
        <v>0</v>
      </c>
      <c r="F26" s="183"/>
      <c r="G26" s="183">
        <f>SUM(H26:I26)</f>
        <v>0</v>
      </c>
      <c r="H26" s="183">
        <f>SUM(H27)</f>
        <v>0</v>
      </c>
      <c r="I26" s="183">
        <f>SUM(I27)</f>
        <v>0</v>
      </c>
      <c r="J26" s="183"/>
      <c r="K26" s="217" t="s">
        <v>221</v>
      </c>
    </row>
    <row r="27" spans="1:11" s="173" customFormat="1" ht="33" hidden="1">
      <c r="A27" s="187" t="s">
        <v>5</v>
      </c>
      <c r="B27" s="162" t="s">
        <v>90</v>
      </c>
      <c r="C27" s="134">
        <f>SUM(D27:E27)</f>
        <v>0</v>
      </c>
      <c r="D27" s="135">
        <v>0</v>
      </c>
      <c r="E27" s="135">
        <v>0</v>
      </c>
      <c r="F27" s="135"/>
      <c r="G27" s="134">
        <f>SUM(H27:I27)</f>
        <v>0</v>
      </c>
      <c r="H27" s="135">
        <v>0</v>
      </c>
      <c r="I27" s="135">
        <v>0</v>
      </c>
      <c r="J27" s="135"/>
      <c r="K27" s="188" t="s">
        <v>190</v>
      </c>
    </row>
    <row r="28" spans="1:11" ht="45" customHeight="1">
      <c r="A28" s="32">
        <v>2</v>
      </c>
      <c r="B28" s="36" t="s">
        <v>151</v>
      </c>
      <c r="C28" s="183">
        <f>SUM(D28:E28)</f>
        <v>0</v>
      </c>
      <c r="D28" s="183"/>
      <c r="E28" s="183"/>
      <c r="F28" s="183"/>
      <c r="G28" s="183">
        <f>SUM(H28:I28)</f>
        <v>31000</v>
      </c>
      <c r="H28" s="183">
        <f>'B.05.ThuĐât'!R11</f>
        <v>31000</v>
      </c>
      <c r="I28" s="183"/>
      <c r="J28" s="183"/>
      <c r="K28" s="33" t="s">
        <v>181</v>
      </c>
    </row>
    <row r="29" spans="1:11" s="7" customFormat="1" ht="45" customHeight="1">
      <c r="A29" s="114" t="s">
        <v>6</v>
      </c>
      <c r="B29" s="115" t="s">
        <v>193</v>
      </c>
      <c r="C29" s="147">
        <f>C30+C34</f>
        <v>59358.450000000004</v>
      </c>
      <c r="D29" s="147">
        <f aca="true" t="shared" si="4" ref="D29:J29">D30+D34</f>
        <v>44009.5</v>
      </c>
      <c r="E29" s="147">
        <f t="shared" si="4"/>
        <v>10790</v>
      </c>
      <c r="F29" s="147">
        <f t="shared" si="4"/>
        <v>4558.950000000001</v>
      </c>
      <c r="G29" s="147">
        <f t="shared" si="4"/>
        <v>59358.450000000004</v>
      </c>
      <c r="H29" s="147">
        <f t="shared" si="4"/>
        <v>44009.5</v>
      </c>
      <c r="I29" s="147">
        <f t="shared" si="4"/>
        <v>10790</v>
      </c>
      <c r="J29" s="147">
        <f t="shared" si="4"/>
        <v>4558.950000000001</v>
      </c>
      <c r="K29" s="114"/>
    </row>
    <row r="30" spans="1:11" ht="45" customHeight="1">
      <c r="A30" s="32">
        <v>1</v>
      </c>
      <c r="B30" s="36" t="s">
        <v>7</v>
      </c>
      <c r="C30" s="183">
        <f>SUM(C31:C32)</f>
        <v>59357.450000000004</v>
      </c>
      <c r="D30" s="183">
        <f aca="true" t="shared" si="5" ref="D30:J30">SUM(D31:D32)</f>
        <v>44008.5</v>
      </c>
      <c r="E30" s="183">
        <f t="shared" si="5"/>
        <v>10790</v>
      </c>
      <c r="F30" s="183">
        <f t="shared" si="5"/>
        <v>4558.950000000001</v>
      </c>
      <c r="G30" s="183">
        <f t="shared" si="5"/>
        <v>59357.450000000004</v>
      </c>
      <c r="H30" s="183">
        <f t="shared" si="5"/>
        <v>44008.5</v>
      </c>
      <c r="I30" s="183">
        <f t="shared" si="5"/>
        <v>10790</v>
      </c>
      <c r="J30" s="183">
        <f t="shared" si="5"/>
        <v>4558.950000000001</v>
      </c>
      <c r="K30" s="32"/>
    </row>
    <row r="31" spans="1:11" ht="30" customHeight="1">
      <c r="A31" s="33" t="s">
        <v>36</v>
      </c>
      <c r="B31" s="34" t="s">
        <v>8</v>
      </c>
      <c r="C31" s="78">
        <f>SUM(D31:F31)</f>
        <v>12178.65</v>
      </c>
      <c r="D31" s="78">
        <f aca="true" t="shared" si="6" ref="D31:F32">H31</f>
        <v>8909.5</v>
      </c>
      <c r="E31" s="78">
        <f t="shared" si="6"/>
        <v>2109</v>
      </c>
      <c r="F31" s="78">
        <f t="shared" si="6"/>
        <v>1160.15</v>
      </c>
      <c r="G31" s="78">
        <f>SUM(H31:J31)</f>
        <v>12178.65</v>
      </c>
      <c r="H31" s="78">
        <f>'B.03.NTM'!Q29</f>
        <v>8909.5</v>
      </c>
      <c r="I31" s="78">
        <f>'B.03.NTM'!Q12</f>
        <v>2109</v>
      </c>
      <c r="J31" s="78">
        <f>'B.03.NTM'!R11</f>
        <v>1160.15</v>
      </c>
      <c r="K31" s="33" t="s">
        <v>179</v>
      </c>
    </row>
    <row r="32" spans="1:11" ht="30" customHeight="1">
      <c r="A32" s="33" t="s">
        <v>37</v>
      </c>
      <c r="B32" s="34" t="s">
        <v>9</v>
      </c>
      <c r="C32" s="78">
        <f>SUM(D32:F32)</f>
        <v>47178.8</v>
      </c>
      <c r="D32" s="78">
        <f t="shared" si="6"/>
        <v>35099</v>
      </c>
      <c r="E32" s="78">
        <f t="shared" si="6"/>
        <v>8681</v>
      </c>
      <c r="F32" s="78">
        <f t="shared" si="6"/>
        <v>3398.8</v>
      </c>
      <c r="G32" s="78">
        <f>SUM(H32:J32)</f>
        <v>47178.8</v>
      </c>
      <c r="H32" s="78">
        <f>'B.04.GNBV'!Q22+'B.04.GNBV'!Q60</f>
        <v>35099</v>
      </c>
      <c r="I32" s="78">
        <f>'B.04.GNBV'!Q13+'B.04.GNBV'!Q39</f>
        <v>8681</v>
      </c>
      <c r="J32" s="78">
        <f>'B.04.GNBV'!R11</f>
        <v>3398.8</v>
      </c>
      <c r="K32" s="33" t="s">
        <v>180</v>
      </c>
    </row>
    <row r="33" spans="1:11" ht="24.75" customHeight="1" hidden="1">
      <c r="A33" s="306" t="s">
        <v>91</v>
      </c>
      <c r="B33" s="307"/>
      <c r="C33" s="307"/>
      <c r="D33" s="307"/>
      <c r="E33" s="307"/>
      <c r="F33" s="307"/>
      <c r="G33" s="307"/>
      <c r="H33" s="307"/>
      <c r="I33" s="307"/>
      <c r="J33" s="307"/>
      <c r="K33" s="307"/>
    </row>
    <row r="34" spans="1:11" s="7" customFormat="1" ht="55.5" customHeight="1">
      <c r="A34" s="32">
        <v>2</v>
      </c>
      <c r="B34" s="36" t="s">
        <v>10</v>
      </c>
      <c r="C34" s="183">
        <f>SUM(D34:E34)</f>
        <v>1</v>
      </c>
      <c r="D34" s="183">
        <f>'B.06.CCCM'!G8</f>
        <v>1</v>
      </c>
      <c r="E34" s="183"/>
      <c r="F34" s="183"/>
      <c r="G34" s="183">
        <f>SUM(H34:I34)</f>
        <v>1</v>
      </c>
      <c r="H34" s="183">
        <f>'B.06.CCCM'!G8</f>
        <v>1</v>
      </c>
      <c r="I34" s="183"/>
      <c r="J34" s="183"/>
      <c r="K34" s="178" t="s">
        <v>188</v>
      </c>
    </row>
    <row r="35" ht="16.5">
      <c r="J35" s="181"/>
    </row>
    <row r="36" ht="16.5">
      <c r="J36" s="181"/>
    </row>
    <row r="37" ht="16.5">
      <c r="J37" s="181"/>
    </row>
    <row r="38" ht="16.5">
      <c r="J38" s="181"/>
    </row>
    <row r="39" ht="16.5">
      <c r="J39" s="181"/>
    </row>
    <row r="40" ht="16.5">
      <c r="J40" s="181"/>
    </row>
    <row r="41" spans="8:10" ht="16.5">
      <c r="H41" s="140">
        <v>71999</v>
      </c>
      <c r="J41" s="181"/>
    </row>
    <row r="42" spans="8:9" ht="15">
      <c r="H42" s="140">
        <v>12000</v>
      </c>
      <c r="I42" s="140">
        <f>SUM(H41:H42)</f>
        <v>83999</v>
      </c>
    </row>
    <row r="43" spans="8:10" ht="15">
      <c r="H43" s="140">
        <v>296</v>
      </c>
      <c r="I43" s="140">
        <v>50296</v>
      </c>
      <c r="J43" s="182">
        <f>I43/I42</f>
        <v>0.5987690329646782</v>
      </c>
    </row>
    <row r="44" ht="15">
      <c r="H44" s="140">
        <f>SUM(H41:H43)</f>
        <v>84295</v>
      </c>
    </row>
  </sheetData>
  <sheetProtection/>
  <mergeCells count="17">
    <mergeCell ref="A1:K1"/>
    <mergeCell ref="A4:K4"/>
    <mergeCell ref="H6:K6"/>
    <mergeCell ref="A7:A10"/>
    <mergeCell ref="B7:B10"/>
    <mergeCell ref="K7:K10"/>
    <mergeCell ref="C9:C10"/>
    <mergeCell ref="D9:F9"/>
    <mergeCell ref="A2:K2"/>
    <mergeCell ref="G9:G10"/>
    <mergeCell ref="A33:K33"/>
    <mergeCell ref="A3:K3"/>
    <mergeCell ref="C8:F8"/>
    <mergeCell ref="H9:J9"/>
    <mergeCell ref="G8:J8"/>
    <mergeCell ref="C7:J7"/>
    <mergeCell ref="A5:K5"/>
  </mergeCells>
  <printOptions/>
  <pageMargins left="0.45" right="0.36" top="1.02" bottom="0.54" header="0.8" footer="0.1968503937007874"/>
  <pageSetup fitToHeight="0" horizontalDpi="600" verticalDpi="600" orientation="landscape" paperSize="9" scale="75" r:id="rId1"/>
  <headerFooter>
    <oddHeader>&amp;R&amp;12Biểu số 01/ĐT</oddHeader>
    <oddFooter>&amp;RTrang &amp;P/&amp;N</oddFooter>
  </headerFooter>
</worksheet>
</file>

<file path=xl/worksheets/sheet2.xml><?xml version="1.0" encoding="utf-8"?>
<worksheet xmlns="http://schemas.openxmlformats.org/spreadsheetml/2006/main" xmlns:r="http://schemas.openxmlformats.org/officeDocument/2006/relationships">
  <sheetPr codeName="Sheet2">
    <tabColor rgb="FF00B050"/>
  </sheetPr>
  <dimension ref="A1:AB69"/>
  <sheetViews>
    <sheetView showZeros="0" tabSelected="1" zoomScale="70" zoomScaleNormal="70" zoomScaleSheetLayoutView="85" zoomScalePageLayoutView="0" workbookViewId="0" topLeftCell="A1">
      <pane ySplit="9" topLeftCell="A23" activePane="bottomLeft" state="frozen"/>
      <selection pane="topLeft" activeCell="A1" sqref="A1"/>
      <selection pane="bottomLeft" activeCell="D30" sqref="D30"/>
    </sheetView>
  </sheetViews>
  <sheetFormatPr defaultColWidth="9.140625" defaultRowHeight="15"/>
  <cols>
    <col min="1" max="1" width="5.8515625" style="11" customWidth="1"/>
    <col min="2" max="2" width="57.421875" style="37" customWidth="1"/>
    <col min="3" max="3" width="14.00390625" style="11" customWidth="1"/>
    <col min="4" max="4" width="20.57421875" style="11" customWidth="1"/>
    <col min="5" max="5" width="13.57421875" style="9" customWidth="1"/>
    <col min="6" max="6" width="12.421875" style="9" customWidth="1"/>
    <col min="7" max="7" width="12.7109375" style="52" customWidth="1"/>
    <col min="8" max="8" width="11.421875" style="52" customWidth="1"/>
    <col min="9" max="12" width="14.140625" style="105" hidden="1" customWidth="1"/>
    <col min="13" max="13" width="11.57421875" style="9" customWidth="1"/>
    <col min="14" max="14" width="10.421875" style="9" customWidth="1"/>
    <col min="15" max="15" width="10.8515625" style="194" customWidth="1"/>
    <col min="16" max="16" width="10.00390625" style="194" customWidth="1"/>
    <col min="17" max="17" width="20.8515625" style="9" customWidth="1"/>
    <col min="18" max="19" width="17.8515625" style="9" hidden="1" customWidth="1"/>
    <col min="20" max="20" width="18.28125" style="19" customWidth="1"/>
    <col min="21" max="24" width="9.140625" style="19" customWidth="1"/>
    <col min="25" max="25" width="18.57421875" style="19" customWidth="1"/>
    <col min="26" max="28" width="9.140625" style="19" customWidth="1"/>
    <col min="29" max="16384" width="9.140625" style="9" customWidth="1"/>
  </cols>
  <sheetData>
    <row r="1" spans="1:28" s="39" customFormat="1" ht="33.75" customHeight="1">
      <c r="A1" s="317" t="s">
        <v>101</v>
      </c>
      <c r="B1" s="317"/>
      <c r="C1" s="317"/>
      <c r="D1" s="317"/>
      <c r="E1" s="317"/>
      <c r="F1" s="317"/>
      <c r="G1" s="317"/>
      <c r="H1" s="317"/>
      <c r="I1" s="317"/>
      <c r="J1" s="317"/>
      <c r="K1" s="317"/>
      <c r="L1" s="317"/>
      <c r="M1" s="317"/>
      <c r="N1" s="317"/>
      <c r="O1" s="317"/>
      <c r="P1" s="317"/>
      <c r="Q1" s="317"/>
      <c r="R1" s="70"/>
      <c r="S1" s="92"/>
      <c r="T1" s="186"/>
      <c r="U1" s="38"/>
      <c r="V1" s="38"/>
      <c r="W1" s="38"/>
      <c r="X1" s="38"/>
      <c r="Y1" s="38"/>
      <c r="Z1" s="38"/>
      <c r="AA1" s="38"/>
      <c r="AB1" s="38"/>
    </row>
    <row r="2" spans="1:28" s="39" customFormat="1" ht="27.75" customHeight="1">
      <c r="A2" s="316" t="str">
        <f>'B.01_TH'!A2:K2</f>
        <v>(Kèm theo kế hoạch đầu tư công của UBND huyện Ia H'Drai)</v>
      </c>
      <c r="B2" s="317"/>
      <c r="C2" s="317"/>
      <c r="D2" s="317"/>
      <c r="E2" s="317"/>
      <c r="F2" s="317"/>
      <c r="G2" s="317"/>
      <c r="H2" s="317"/>
      <c r="I2" s="317"/>
      <c r="J2" s="317"/>
      <c r="K2" s="317"/>
      <c r="L2" s="317"/>
      <c r="M2" s="317"/>
      <c r="N2" s="317"/>
      <c r="O2" s="317"/>
      <c r="P2" s="317"/>
      <c r="Q2" s="317"/>
      <c r="R2" s="70"/>
      <c r="S2" s="92"/>
      <c r="T2" s="38"/>
      <c r="U2" s="38"/>
      <c r="V2" s="38"/>
      <c r="W2" s="38"/>
      <c r="X2" s="38"/>
      <c r="Y2" s="38"/>
      <c r="Z2" s="38"/>
      <c r="AA2" s="38"/>
      <c r="AB2" s="38"/>
    </row>
    <row r="3" spans="1:28" s="39" customFormat="1" ht="34.5" customHeight="1" hidden="1">
      <c r="A3" s="316" t="str">
        <f>'B.01_TH'!A3:K3</f>
        <v>(Kèm theo Quyết định số        /QĐ-UBND ngày      /12/2018 của UBND huyện Ia H'Drai)</v>
      </c>
      <c r="B3" s="316"/>
      <c r="C3" s="316"/>
      <c r="D3" s="316"/>
      <c r="E3" s="316"/>
      <c r="F3" s="316"/>
      <c r="G3" s="316"/>
      <c r="H3" s="316"/>
      <c r="I3" s="316"/>
      <c r="J3" s="316"/>
      <c r="K3" s="316"/>
      <c r="L3" s="316"/>
      <c r="M3" s="316"/>
      <c r="N3" s="316"/>
      <c r="O3" s="316"/>
      <c r="P3" s="316"/>
      <c r="Q3" s="316"/>
      <c r="R3" s="68"/>
      <c r="S3" s="90"/>
      <c r="T3" s="38"/>
      <c r="U3" s="38"/>
      <c r="V3" s="38"/>
      <c r="W3" s="38"/>
      <c r="X3" s="38"/>
      <c r="Y3" s="38"/>
      <c r="Z3" s="38"/>
      <c r="AA3" s="38"/>
      <c r="AB3" s="38"/>
    </row>
    <row r="4" spans="1:28" s="41" customFormat="1" ht="34.5" customHeight="1" hidden="1">
      <c r="A4" s="316" t="str">
        <f>'B.01_TH'!A4:K4</f>
        <v>(Kèm theo Nghị quyết số       /NQ-HĐND ngày         tháng 12 năm 2018 của Hội đồng nhân dân huyện Ia H'Drai)</v>
      </c>
      <c r="B4" s="316"/>
      <c r="C4" s="316"/>
      <c r="D4" s="316"/>
      <c r="E4" s="316"/>
      <c r="F4" s="316"/>
      <c r="G4" s="316"/>
      <c r="H4" s="316"/>
      <c r="I4" s="316"/>
      <c r="J4" s="316"/>
      <c r="K4" s="316"/>
      <c r="L4" s="316"/>
      <c r="M4" s="316"/>
      <c r="N4" s="316"/>
      <c r="O4" s="316"/>
      <c r="P4" s="316"/>
      <c r="Q4" s="316"/>
      <c r="R4" s="68"/>
      <c r="S4" s="90"/>
      <c r="T4" s="40"/>
      <c r="U4" s="40"/>
      <c r="V4" s="40"/>
      <c r="W4" s="40"/>
      <c r="X4" s="40"/>
      <c r="Y4" s="40"/>
      <c r="Z4" s="40"/>
      <c r="AA4" s="40"/>
      <c r="AB4" s="40"/>
    </row>
    <row r="5" spans="1:28" s="41" customFormat="1" ht="34.5" customHeight="1" hidden="1">
      <c r="A5" s="316" t="s">
        <v>196</v>
      </c>
      <c r="B5" s="316"/>
      <c r="C5" s="316"/>
      <c r="D5" s="316"/>
      <c r="E5" s="316"/>
      <c r="F5" s="316"/>
      <c r="G5" s="316"/>
      <c r="H5" s="316"/>
      <c r="I5" s="316"/>
      <c r="J5" s="316"/>
      <c r="K5" s="316"/>
      <c r="L5" s="316"/>
      <c r="M5" s="316"/>
      <c r="N5" s="316"/>
      <c r="O5" s="316"/>
      <c r="P5" s="316"/>
      <c r="Q5" s="316"/>
      <c r="R5" s="190"/>
      <c r="S5" s="190"/>
      <c r="T5" s="40"/>
      <c r="U5" s="40"/>
      <c r="V5" s="40"/>
      <c r="W5" s="40"/>
      <c r="X5" s="40"/>
      <c r="Y5" s="40"/>
      <c r="Z5" s="40"/>
      <c r="AA5" s="40"/>
      <c r="AB5" s="40"/>
    </row>
    <row r="6" spans="1:28" ht="16.5">
      <c r="A6" s="73"/>
      <c r="B6" s="84"/>
      <c r="C6" s="73"/>
      <c r="D6" s="73"/>
      <c r="E6" s="99"/>
      <c r="F6" s="99"/>
      <c r="G6" s="320" t="s">
        <v>39</v>
      </c>
      <c r="H6" s="320"/>
      <c r="I6" s="320"/>
      <c r="J6" s="320"/>
      <c r="K6" s="320"/>
      <c r="L6" s="320"/>
      <c r="M6" s="320"/>
      <c r="N6" s="320"/>
      <c r="O6" s="320"/>
      <c r="P6" s="320"/>
      <c r="Q6" s="320"/>
      <c r="R6" s="69"/>
      <c r="S6" s="91"/>
      <c r="T6" s="16"/>
      <c r="U6" s="16"/>
      <c r="V6" s="16"/>
      <c r="W6" s="16"/>
      <c r="X6" s="16"/>
      <c r="Y6" s="16"/>
      <c r="Z6" s="16"/>
      <c r="AA6" s="16"/>
      <c r="AB6" s="16"/>
    </row>
    <row r="7" spans="1:28" s="13" customFormat="1" ht="57.75" customHeight="1">
      <c r="A7" s="319" t="s">
        <v>1</v>
      </c>
      <c r="B7" s="321" t="s">
        <v>40</v>
      </c>
      <c r="C7" s="319" t="s">
        <v>41</v>
      </c>
      <c r="D7" s="319" t="s">
        <v>13</v>
      </c>
      <c r="E7" s="319"/>
      <c r="F7" s="319"/>
      <c r="G7" s="319" t="s">
        <v>42</v>
      </c>
      <c r="H7" s="319"/>
      <c r="I7" s="318" t="s">
        <v>43</v>
      </c>
      <c r="J7" s="318"/>
      <c r="K7" s="318" t="s">
        <v>44</v>
      </c>
      <c r="L7" s="318"/>
      <c r="M7" s="319" t="s">
        <v>103</v>
      </c>
      <c r="N7" s="319"/>
      <c r="O7" s="324" t="s">
        <v>102</v>
      </c>
      <c r="P7" s="324"/>
      <c r="Q7" s="319" t="s">
        <v>3</v>
      </c>
      <c r="R7" s="314" t="s">
        <v>3</v>
      </c>
      <c r="S7" s="314" t="s">
        <v>3</v>
      </c>
      <c r="T7" s="325"/>
      <c r="U7" s="17"/>
      <c r="V7" s="17"/>
      <c r="W7" s="17"/>
      <c r="X7" s="17"/>
      <c r="Y7" s="284">
        <f>P14+P17+P18+P23+P28+P30+P35+P38+P40+P41</f>
        <v>22399.92342</v>
      </c>
      <c r="Z7" s="17"/>
      <c r="AA7" s="17"/>
      <c r="AB7" s="17"/>
    </row>
    <row r="8" spans="1:28" s="13" customFormat="1" ht="41.25" customHeight="1">
      <c r="A8" s="319"/>
      <c r="B8" s="322"/>
      <c r="C8" s="319"/>
      <c r="D8" s="319" t="s">
        <v>177</v>
      </c>
      <c r="E8" s="319" t="s">
        <v>14</v>
      </c>
      <c r="F8" s="319" t="s">
        <v>94</v>
      </c>
      <c r="G8" s="319" t="s">
        <v>245</v>
      </c>
      <c r="H8" s="319" t="s">
        <v>94</v>
      </c>
      <c r="I8" s="318" t="s">
        <v>245</v>
      </c>
      <c r="J8" s="318" t="s">
        <v>94</v>
      </c>
      <c r="K8" s="318" t="s">
        <v>245</v>
      </c>
      <c r="L8" s="318" t="s">
        <v>94</v>
      </c>
      <c r="M8" s="319" t="s">
        <v>245</v>
      </c>
      <c r="N8" s="319" t="s">
        <v>94</v>
      </c>
      <c r="O8" s="324" t="s">
        <v>245</v>
      </c>
      <c r="P8" s="324" t="s">
        <v>94</v>
      </c>
      <c r="Q8" s="319"/>
      <c r="R8" s="314"/>
      <c r="S8" s="314"/>
      <c r="T8" s="325"/>
      <c r="U8" s="17"/>
      <c r="V8" s="67"/>
      <c r="W8" s="17"/>
      <c r="X8" s="17"/>
      <c r="Y8" s="284">
        <f>P19+P20+P36+P37</f>
        <v>2961.3899039999997</v>
      </c>
      <c r="Z8" s="17"/>
      <c r="AA8" s="17"/>
      <c r="AB8" s="17"/>
    </row>
    <row r="9" spans="1:28" s="13" customFormat="1" ht="61.5" customHeight="1">
      <c r="A9" s="319"/>
      <c r="B9" s="323"/>
      <c r="C9" s="319"/>
      <c r="D9" s="319"/>
      <c r="E9" s="319"/>
      <c r="F9" s="319"/>
      <c r="G9" s="319"/>
      <c r="H9" s="319"/>
      <c r="I9" s="318"/>
      <c r="J9" s="318"/>
      <c r="K9" s="318"/>
      <c r="L9" s="318"/>
      <c r="M9" s="319"/>
      <c r="N9" s="319"/>
      <c r="O9" s="324"/>
      <c r="P9" s="324"/>
      <c r="Q9" s="319"/>
      <c r="R9" s="314"/>
      <c r="S9" s="314"/>
      <c r="T9" s="325"/>
      <c r="U9" s="17"/>
      <c r="V9" s="17"/>
      <c r="W9" s="17"/>
      <c r="X9" s="17"/>
      <c r="Y9" s="17"/>
      <c r="Z9" s="17"/>
      <c r="AA9" s="17"/>
      <c r="AB9" s="17"/>
    </row>
    <row r="10" spans="1:28" s="15" customFormat="1" ht="33" customHeight="1">
      <c r="A10" s="238"/>
      <c r="B10" s="238" t="s">
        <v>233</v>
      </c>
      <c r="C10" s="238"/>
      <c r="D10" s="238"/>
      <c r="E10" s="239">
        <f aca="true" t="shared" si="0" ref="E10:P10">E11+E42</f>
        <v>152513.97494</v>
      </c>
      <c r="F10" s="239">
        <f t="shared" si="0"/>
        <v>152513.97494</v>
      </c>
      <c r="G10" s="239">
        <f t="shared" si="0"/>
        <v>92579.278249</v>
      </c>
      <c r="H10" s="239">
        <f t="shared" si="0"/>
        <v>92579.278249</v>
      </c>
      <c r="I10" s="239">
        <f t="shared" si="0"/>
        <v>100</v>
      </c>
      <c r="J10" s="239">
        <f t="shared" si="0"/>
        <v>100</v>
      </c>
      <c r="K10" s="239">
        <f t="shared" si="0"/>
        <v>3314</v>
      </c>
      <c r="L10" s="239">
        <f t="shared" si="0"/>
        <v>3314</v>
      </c>
      <c r="M10" s="239">
        <f t="shared" si="0"/>
        <v>10037.610096</v>
      </c>
      <c r="N10" s="239">
        <f t="shared" si="0"/>
        <v>10037.610096</v>
      </c>
      <c r="O10" s="239">
        <f t="shared" si="0"/>
        <v>47461.313324</v>
      </c>
      <c r="P10" s="239">
        <f t="shared" si="0"/>
        <v>47461.313324</v>
      </c>
      <c r="Q10" s="240"/>
      <c r="R10" s="43"/>
      <c r="S10" s="43"/>
      <c r="T10" s="18"/>
      <c r="U10" s="18"/>
      <c r="V10" s="18"/>
      <c r="W10" s="18"/>
      <c r="X10" s="18"/>
      <c r="Y10" s="18"/>
      <c r="Z10" s="18"/>
      <c r="AA10" s="18"/>
      <c r="AB10" s="18"/>
    </row>
    <row r="11" spans="1:28" s="117" customFormat="1" ht="33">
      <c r="A11" s="241" t="s">
        <v>4</v>
      </c>
      <c r="B11" s="242" t="s">
        <v>45</v>
      </c>
      <c r="C11" s="241"/>
      <c r="D11" s="241"/>
      <c r="E11" s="243">
        <f aca="true" t="shared" si="1" ref="E11:P11">E12+E24+E31</f>
        <v>90387.17794</v>
      </c>
      <c r="F11" s="243">
        <f t="shared" si="1"/>
        <v>90387.17794</v>
      </c>
      <c r="G11" s="243">
        <f t="shared" si="1"/>
        <v>51943.809324</v>
      </c>
      <c r="H11" s="243">
        <f t="shared" si="1"/>
        <v>51943.809324</v>
      </c>
      <c r="I11" s="243">
        <f t="shared" si="1"/>
        <v>100</v>
      </c>
      <c r="J11" s="243">
        <f t="shared" si="1"/>
        <v>100</v>
      </c>
      <c r="K11" s="243">
        <f t="shared" si="1"/>
        <v>1214</v>
      </c>
      <c r="L11" s="243">
        <f t="shared" si="1"/>
        <v>1214</v>
      </c>
      <c r="M11" s="243">
        <f t="shared" si="1"/>
        <v>9894.610096</v>
      </c>
      <c r="N11" s="243">
        <f t="shared" si="1"/>
        <v>9894.610096</v>
      </c>
      <c r="O11" s="243">
        <f t="shared" si="1"/>
        <v>25361.313324000002</v>
      </c>
      <c r="P11" s="243">
        <f t="shared" si="1"/>
        <v>25361.313324000002</v>
      </c>
      <c r="Q11" s="244"/>
      <c r="R11" s="27"/>
      <c r="S11" s="27"/>
      <c r="T11" s="116"/>
      <c r="U11" s="116"/>
      <c r="V11" s="116"/>
      <c r="W11" s="116"/>
      <c r="X11" s="116"/>
      <c r="Y11" s="116"/>
      <c r="Z11" s="116"/>
      <c r="AA11" s="116"/>
      <c r="AB11" s="116"/>
    </row>
    <row r="12" spans="1:28" s="117" customFormat="1" ht="37.5" customHeight="1">
      <c r="A12" s="245">
        <v>1</v>
      </c>
      <c r="B12" s="246" t="s">
        <v>21</v>
      </c>
      <c r="C12" s="245"/>
      <c r="D12" s="245"/>
      <c r="E12" s="247">
        <f aca="true" t="shared" si="2" ref="E12:P12">E13+E15</f>
        <v>20261.496</v>
      </c>
      <c r="F12" s="247">
        <f t="shared" si="2"/>
        <v>20261.496</v>
      </c>
      <c r="G12" s="247">
        <f t="shared" si="2"/>
        <v>14429.496</v>
      </c>
      <c r="H12" s="247">
        <f t="shared" si="2"/>
        <v>14429.496</v>
      </c>
      <c r="I12" s="247">
        <f t="shared" si="2"/>
        <v>0</v>
      </c>
      <c r="J12" s="247">
        <f t="shared" si="2"/>
        <v>0</v>
      </c>
      <c r="K12" s="247">
        <f t="shared" si="2"/>
        <v>350</v>
      </c>
      <c r="L12" s="247">
        <f t="shared" si="2"/>
        <v>350</v>
      </c>
      <c r="M12" s="247">
        <f t="shared" si="2"/>
        <v>2472</v>
      </c>
      <c r="N12" s="247">
        <f t="shared" si="2"/>
        <v>2472</v>
      </c>
      <c r="O12" s="247">
        <f>O13+O15</f>
        <v>5720</v>
      </c>
      <c r="P12" s="247">
        <f t="shared" si="2"/>
        <v>5720</v>
      </c>
      <c r="Q12" s="248"/>
      <c r="R12" s="27"/>
      <c r="S12" s="27"/>
      <c r="T12" s="108" t="s">
        <v>197</v>
      </c>
      <c r="U12" s="116"/>
      <c r="V12" s="116"/>
      <c r="W12" s="116"/>
      <c r="X12" s="116"/>
      <c r="Y12" s="116"/>
      <c r="Z12" s="116"/>
      <c r="AA12" s="116"/>
      <c r="AB12" s="116"/>
    </row>
    <row r="13" spans="1:28" s="61" customFormat="1" ht="32.25" customHeight="1">
      <c r="A13" s="238" t="s">
        <v>36</v>
      </c>
      <c r="B13" s="249" t="s">
        <v>46</v>
      </c>
      <c r="C13" s="238"/>
      <c r="D13" s="238"/>
      <c r="E13" s="239">
        <f>E14</f>
        <v>2998</v>
      </c>
      <c r="F13" s="239">
        <f aca="true" t="shared" si="3" ref="F13:P13">F14</f>
        <v>2998</v>
      </c>
      <c r="G13" s="239">
        <f t="shared" si="3"/>
        <v>2998</v>
      </c>
      <c r="H13" s="239">
        <f t="shared" si="3"/>
        <v>2998</v>
      </c>
      <c r="I13" s="239">
        <f t="shared" si="3"/>
        <v>0</v>
      </c>
      <c r="J13" s="239">
        <f t="shared" si="3"/>
        <v>0</v>
      </c>
      <c r="K13" s="239">
        <f t="shared" si="3"/>
        <v>0</v>
      </c>
      <c r="L13" s="239">
        <f t="shared" si="3"/>
        <v>0</v>
      </c>
      <c r="M13" s="239">
        <f t="shared" si="3"/>
        <v>0</v>
      </c>
      <c r="N13" s="239">
        <f t="shared" si="3"/>
        <v>0</v>
      </c>
      <c r="O13" s="239">
        <f t="shared" si="3"/>
        <v>120</v>
      </c>
      <c r="P13" s="239">
        <f t="shared" si="3"/>
        <v>120</v>
      </c>
      <c r="Q13" s="240"/>
      <c r="R13" s="50"/>
      <c r="S13" s="50"/>
      <c r="T13" s="57"/>
      <c r="U13" s="57"/>
      <c r="V13" s="57"/>
      <c r="W13" s="57"/>
      <c r="X13" s="57"/>
      <c r="Y13" s="57"/>
      <c r="Z13" s="57"/>
      <c r="AA13" s="57"/>
      <c r="AB13" s="57"/>
    </row>
    <row r="14" spans="1:28" s="52" customFormat="1" ht="60.75" customHeight="1">
      <c r="A14" s="250" t="s">
        <v>5</v>
      </c>
      <c r="B14" s="251" t="s">
        <v>108</v>
      </c>
      <c r="C14" s="252" t="s">
        <v>48</v>
      </c>
      <c r="D14" s="253"/>
      <c r="E14" s="102">
        <v>2998</v>
      </c>
      <c r="F14" s="102">
        <v>2998</v>
      </c>
      <c r="G14" s="102">
        <v>2998</v>
      </c>
      <c r="H14" s="102">
        <v>2998</v>
      </c>
      <c r="I14" s="254">
        <v>0</v>
      </c>
      <c r="J14" s="254">
        <v>0</v>
      </c>
      <c r="K14" s="254">
        <v>0</v>
      </c>
      <c r="L14" s="254">
        <v>0</v>
      </c>
      <c r="M14" s="102">
        <v>0</v>
      </c>
      <c r="N14" s="102">
        <v>0</v>
      </c>
      <c r="O14" s="102">
        <v>120</v>
      </c>
      <c r="P14" s="102">
        <f>O14</f>
        <v>120</v>
      </c>
      <c r="Q14" s="255" t="s">
        <v>46</v>
      </c>
      <c r="R14" s="56" t="s">
        <v>128</v>
      </c>
      <c r="S14" s="56"/>
      <c r="T14" s="51"/>
      <c r="U14" s="51"/>
      <c r="V14" s="51"/>
      <c r="W14" s="51"/>
      <c r="X14" s="51"/>
      <c r="Y14" s="51"/>
      <c r="Z14" s="51"/>
      <c r="AA14" s="51"/>
      <c r="AB14" s="51"/>
    </row>
    <row r="15" spans="1:28" s="61" customFormat="1" ht="32.25" customHeight="1">
      <c r="A15" s="238" t="s">
        <v>37</v>
      </c>
      <c r="B15" s="249" t="s">
        <v>49</v>
      </c>
      <c r="C15" s="238"/>
      <c r="D15" s="238"/>
      <c r="E15" s="239">
        <f>E16+E21+E22</f>
        <v>17263.496</v>
      </c>
      <c r="F15" s="239">
        <f aca="true" t="shared" si="4" ref="F15:P15">F16+F21+F22</f>
        <v>17263.496</v>
      </c>
      <c r="G15" s="239">
        <f t="shared" si="4"/>
        <v>11431.496</v>
      </c>
      <c r="H15" s="239">
        <f t="shared" si="4"/>
        <v>11431.496</v>
      </c>
      <c r="I15" s="239">
        <f t="shared" si="4"/>
        <v>0</v>
      </c>
      <c r="J15" s="239">
        <f t="shared" si="4"/>
        <v>0</v>
      </c>
      <c r="K15" s="239">
        <f t="shared" si="4"/>
        <v>350</v>
      </c>
      <c r="L15" s="239">
        <f t="shared" si="4"/>
        <v>350</v>
      </c>
      <c r="M15" s="239">
        <f t="shared" si="4"/>
        <v>2472</v>
      </c>
      <c r="N15" s="239">
        <f t="shared" si="4"/>
        <v>2472</v>
      </c>
      <c r="O15" s="239">
        <f t="shared" si="4"/>
        <v>5600</v>
      </c>
      <c r="P15" s="239">
        <f t="shared" si="4"/>
        <v>5600</v>
      </c>
      <c r="Q15" s="240"/>
      <c r="R15" s="50"/>
      <c r="S15" s="50"/>
      <c r="T15" s="57"/>
      <c r="U15" s="57"/>
      <c r="V15" s="57"/>
      <c r="W15" s="57"/>
      <c r="X15" s="57"/>
      <c r="Y15" s="57"/>
      <c r="Z15" s="57"/>
      <c r="AA15" s="57"/>
      <c r="AB15" s="57"/>
    </row>
    <row r="16" spans="1:28" s="61" customFormat="1" ht="38.25" customHeight="1">
      <c r="A16" s="293" t="s">
        <v>20</v>
      </c>
      <c r="B16" s="249" t="s">
        <v>104</v>
      </c>
      <c r="C16" s="238"/>
      <c r="D16" s="238"/>
      <c r="E16" s="239">
        <f>SUM(E17:E20)</f>
        <v>12810</v>
      </c>
      <c r="F16" s="239">
        <f>SUM(F17:F20)</f>
        <v>12810</v>
      </c>
      <c r="G16" s="239">
        <f aca="true" t="shared" si="5" ref="G16:L16">SUM(G17:G20)</f>
        <v>6978</v>
      </c>
      <c r="H16" s="239">
        <f t="shared" si="5"/>
        <v>6978</v>
      </c>
      <c r="I16" s="239">
        <f t="shared" si="5"/>
        <v>0</v>
      </c>
      <c r="J16" s="239">
        <f t="shared" si="5"/>
        <v>0</v>
      </c>
      <c r="K16" s="239">
        <f t="shared" si="5"/>
        <v>350</v>
      </c>
      <c r="L16" s="239">
        <f t="shared" si="5"/>
        <v>350</v>
      </c>
      <c r="M16" s="239">
        <f>SUM(M17:M20)</f>
        <v>2322</v>
      </c>
      <c r="N16" s="239">
        <f>SUM(N17:N20)</f>
        <v>2322</v>
      </c>
      <c r="O16" s="239">
        <f>SUM(O17:O20)</f>
        <v>4656</v>
      </c>
      <c r="P16" s="239">
        <f>SUM(P17:P20)</f>
        <v>4656</v>
      </c>
      <c r="Q16" s="240"/>
      <c r="R16" s="50"/>
      <c r="S16" s="50"/>
      <c r="T16" s="57"/>
      <c r="U16" s="57"/>
      <c r="V16" s="57"/>
      <c r="W16" s="57"/>
      <c r="X16" s="57"/>
      <c r="Y16" s="57"/>
      <c r="Z16" s="57"/>
      <c r="AA16" s="57"/>
      <c r="AB16" s="57"/>
    </row>
    <row r="17" spans="1:28" s="61" customFormat="1" ht="72.75" customHeight="1">
      <c r="A17" s="252" t="s">
        <v>5</v>
      </c>
      <c r="B17" s="251" t="s">
        <v>50</v>
      </c>
      <c r="C17" s="252" t="s">
        <v>48</v>
      </c>
      <c r="D17" s="252" t="s">
        <v>97</v>
      </c>
      <c r="E17" s="102">
        <v>1590</v>
      </c>
      <c r="F17" s="102">
        <v>1590</v>
      </c>
      <c r="G17" s="102">
        <v>1590</v>
      </c>
      <c r="H17" s="102">
        <v>1590</v>
      </c>
      <c r="I17" s="256">
        <v>0</v>
      </c>
      <c r="J17" s="256">
        <v>0</v>
      </c>
      <c r="K17" s="254">
        <v>100</v>
      </c>
      <c r="L17" s="254">
        <v>100</v>
      </c>
      <c r="M17" s="102">
        <v>750</v>
      </c>
      <c r="N17" s="102">
        <f>650+100</f>
        <v>750</v>
      </c>
      <c r="O17" s="102">
        <f aca="true" t="shared" si="6" ref="O17:P20">G17-M17</f>
        <v>840</v>
      </c>
      <c r="P17" s="102">
        <f t="shared" si="6"/>
        <v>840</v>
      </c>
      <c r="Q17" s="257" t="s">
        <v>236</v>
      </c>
      <c r="R17" s="50"/>
      <c r="S17" s="50"/>
      <c r="T17" s="63">
        <f>K17+M17+O17</f>
        <v>1690</v>
      </c>
      <c r="U17" s="57"/>
      <c r="V17" s="57"/>
      <c r="W17" s="57"/>
      <c r="X17" s="57"/>
      <c r="Y17" s="57"/>
      <c r="Z17" s="57"/>
      <c r="AA17" s="57"/>
      <c r="AB17" s="57"/>
    </row>
    <row r="18" spans="1:28" s="61" customFormat="1" ht="87" customHeight="1">
      <c r="A18" s="252" t="s">
        <v>5</v>
      </c>
      <c r="B18" s="251" t="s">
        <v>238</v>
      </c>
      <c r="C18" s="252" t="s">
        <v>48</v>
      </c>
      <c r="D18" s="252" t="s">
        <v>105</v>
      </c>
      <c r="E18" s="102">
        <v>5482</v>
      </c>
      <c r="F18" s="102">
        <v>5482</v>
      </c>
      <c r="G18" s="102">
        <v>2820</v>
      </c>
      <c r="H18" s="102">
        <v>2820</v>
      </c>
      <c r="I18" s="256">
        <v>0</v>
      </c>
      <c r="J18" s="256">
        <v>0</v>
      </c>
      <c r="K18" s="254">
        <v>150</v>
      </c>
      <c r="L18" s="254">
        <v>150</v>
      </c>
      <c r="M18" s="102">
        <f>N18</f>
        <v>772</v>
      </c>
      <c r="N18" s="102">
        <f>622+150</f>
        <v>772</v>
      </c>
      <c r="O18" s="102">
        <f t="shared" si="6"/>
        <v>2048</v>
      </c>
      <c r="P18" s="102">
        <f t="shared" si="6"/>
        <v>2048</v>
      </c>
      <c r="Q18" s="257" t="s">
        <v>235</v>
      </c>
      <c r="R18" s="50"/>
      <c r="S18" s="50"/>
      <c r="T18" s="63">
        <f>K18+M18+O18</f>
        <v>2970</v>
      </c>
      <c r="U18" s="57"/>
      <c r="V18" s="57"/>
      <c r="W18" s="57"/>
      <c r="X18" s="57"/>
      <c r="Y18" s="57"/>
      <c r="Z18" s="57"/>
      <c r="AA18" s="57"/>
      <c r="AB18" s="57"/>
    </row>
    <row r="19" spans="1:28" s="61" customFormat="1" ht="91.5" customHeight="1">
      <c r="A19" s="252" t="s">
        <v>5</v>
      </c>
      <c r="B19" s="251" t="s">
        <v>96</v>
      </c>
      <c r="C19" s="252" t="s">
        <v>48</v>
      </c>
      <c r="D19" s="252" t="s">
        <v>98</v>
      </c>
      <c r="E19" s="102">
        <v>1958</v>
      </c>
      <c r="F19" s="102">
        <v>1958</v>
      </c>
      <c r="G19" s="102">
        <v>1958</v>
      </c>
      <c r="H19" s="102">
        <v>1958</v>
      </c>
      <c r="I19" s="256">
        <v>0</v>
      </c>
      <c r="J19" s="256">
        <v>0</v>
      </c>
      <c r="K19" s="254">
        <v>100</v>
      </c>
      <c r="L19" s="254">
        <v>100</v>
      </c>
      <c r="M19" s="102">
        <f>N19</f>
        <v>800</v>
      </c>
      <c r="N19" s="102">
        <f>700+100</f>
        <v>800</v>
      </c>
      <c r="O19" s="102">
        <f t="shared" si="6"/>
        <v>1158</v>
      </c>
      <c r="P19" s="102">
        <f t="shared" si="6"/>
        <v>1158</v>
      </c>
      <c r="Q19" s="257" t="s">
        <v>237</v>
      </c>
      <c r="R19" s="50"/>
      <c r="S19" s="50"/>
      <c r="T19" s="63">
        <f>K19+M19+O19</f>
        <v>2058</v>
      </c>
      <c r="U19" s="57"/>
      <c r="V19" s="57"/>
      <c r="W19" s="57"/>
      <c r="X19" s="57"/>
      <c r="Y19" s="57"/>
      <c r="Z19" s="57"/>
      <c r="AA19" s="57"/>
      <c r="AB19" s="57"/>
    </row>
    <row r="20" spans="1:28" s="52" customFormat="1" ht="101.25" customHeight="1">
      <c r="A20" s="250" t="s">
        <v>5</v>
      </c>
      <c r="B20" s="251" t="s">
        <v>240</v>
      </c>
      <c r="C20" s="252" t="s">
        <v>48</v>
      </c>
      <c r="D20" s="253" t="s">
        <v>112</v>
      </c>
      <c r="E20" s="102">
        <v>3780</v>
      </c>
      <c r="F20" s="102">
        <v>3780</v>
      </c>
      <c r="G20" s="102">
        <v>610</v>
      </c>
      <c r="H20" s="102">
        <v>610</v>
      </c>
      <c r="I20" s="254">
        <v>0</v>
      </c>
      <c r="J20" s="254">
        <v>0</v>
      </c>
      <c r="K20" s="254">
        <v>0</v>
      </c>
      <c r="L20" s="254">
        <v>0</v>
      </c>
      <c r="M20" s="102">
        <v>0</v>
      </c>
      <c r="N20" s="102">
        <v>0</v>
      </c>
      <c r="O20" s="102">
        <f t="shared" si="6"/>
        <v>610</v>
      </c>
      <c r="P20" s="102">
        <f t="shared" si="6"/>
        <v>610</v>
      </c>
      <c r="Q20" s="255"/>
      <c r="R20" s="56" t="s">
        <v>129</v>
      </c>
      <c r="S20" s="56"/>
      <c r="T20" s="326" t="s">
        <v>198</v>
      </c>
      <c r="U20" s="327"/>
      <c r="V20" s="327"/>
      <c r="W20" s="327"/>
      <c r="X20" s="327"/>
      <c r="Y20" s="327"/>
      <c r="Z20" s="327"/>
      <c r="AA20" s="327"/>
      <c r="AB20" s="327"/>
    </row>
    <row r="21" spans="1:28" s="61" customFormat="1" ht="16.5" hidden="1">
      <c r="A21" s="238" t="s">
        <v>24</v>
      </c>
      <c r="B21" s="249" t="s">
        <v>106</v>
      </c>
      <c r="C21" s="238"/>
      <c r="D21" s="238"/>
      <c r="E21" s="239">
        <v>0</v>
      </c>
      <c r="F21" s="239">
        <v>0</v>
      </c>
      <c r="G21" s="239">
        <v>0</v>
      </c>
      <c r="H21" s="239">
        <v>0</v>
      </c>
      <c r="I21" s="239">
        <v>0</v>
      </c>
      <c r="J21" s="239">
        <v>0</v>
      </c>
      <c r="K21" s="239">
        <v>0</v>
      </c>
      <c r="L21" s="239">
        <v>0</v>
      </c>
      <c r="M21" s="239">
        <v>0</v>
      </c>
      <c r="N21" s="239">
        <v>0</v>
      </c>
      <c r="O21" s="239">
        <v>0</v>
      </c>
      <c r="P21" s="239">
        <v>0</v>
      </c>
      <c r="Q21" s="240"/>
      <c r="R21" s="50"/>
      <c r="S21" s="50"/>
      <c r="T21" s="57"/>
      <c r="U21" s="57"/>
      <c r="V21" s="57"/>
      <c r="W21" s="57"/>
      <c r="X21" s="57"/>
      <c r="Y21" s="57"/>
      <c r="Z21" s="57"/>
      <c r="AA21" s="57"/>
      <c r="AB21" s="57"/>
    </row>
    <row r="22" spans="1:28" s="61" customFormat="1" ht="16.5">
      <c r="A22" s="293" t="s">
        <v>23</v>
      </c>
      <c r="B22" s="249" t="s">
        <v>107</v>
      </c>
      <c r="C22" s="238"/>
      <c r="D22" s="238"/>
      <c r="E22" s="239">
        <f>E23</f>
        <v>4453.496</v>
      </c>
      <c r="F22" s="239">
        <f aca="true" t="shared" si="7" ref="F22:P22">F23</f>
        <v>4453.496</v>
      </c>
      <c r="G22" s="239">
        <f t="shared" si="7"/>
        <v>4453.496</v>
      </c>
      <c r="H22" s="239">
        <f t="shared" si="7"/>
        <v>4453.496</v>
      </c>
      <c r="I22" s="239">
        <f t="shared" si="7"/>
        <v>0</v>
      </c>
      <c r="J22" s="239">
        <f t="shared" si="7"/>
        <v>0</v>
      </c>
      <c r="K22" s="239">
        <f t="shared" si="7"/>
        <v>0</v>
      </c>
      <c r="L22" s="239">
        <f t="shared" si="7"/>
        <v>0</v>
      </c>
      <c r="M22" s="239">
        <f t="shared" si="7"/>
        <v>150</v>
      </c>
      <c r="N22" s="239">
        <f t="shared" si="7"/>
        <v>150</v>
      </c>
      <c r="O22" s="239">
        <f t="shared" si="7"/>
        <v>944</v>
      </c>
      <c r="P22" s="239">
        <f t="shared" si="7"/>
        <v>944</v>
      </c>
      <c r="Q22" s="240"/>
      <c r="R22" s="50"/>
      <c r="S22" s="50"/>
      <c r="T22" s="57"/>
      <c r="U22" s="57"/>
      <c r="V22" s="57"/>
      <c r="W22" s="57"/>
      <c r="X22" s="57"/>
      <c r="Y22" s="57"/>
      <c r="Z22" s="57"/>
      <c r="AA22" s="57"/>
      <c r="AB22" s="57"/>
    </row>
    <row r="23" spans="1:28" s="52" customFormat="1" ht="49.5">
      <c r="A23" s="252" t="s">
        <v>5</v>
      </c>
      <c r="B23" s="251" t="s">
        <v>47</v>
      </c>
      <c r="C23" s="252" t="s">
        <v>48</v>
      </c>
      <c r="D23" s="253" t="s">
        <v>279</v>
      </c>
      <c r="E23" s="102">
        <v>4453.496</v>
      </c>
      <c r="F23" s="102">
        <v>4453.496</v>
      </c>
      <c r="G23" s="102">
        <v>4453.496</v>
      </c>
      <c r="H23" s="102">
        <v>4453.496</v>
      </c>
      <c r="I23" s="254">
        <v>0</v>
      </c>
      <c r="J23" s="254">
        <v>0</v>
      </c>
      <c r="K23" s="254">
        <v>0</v>
      </c>
      <c r="L23" s="254">
        <v>0</v>
      </c>
      <c r="M23" s="102">
        <v>150</v>
      </c>
      <c r="N23" s="102">
        <v>150</v>
      </c>
      <c r="O23" s="102">
        <v>944</v>
      </c>
      <c r="P23" s="102">
        <v>944</v>
      </c>
      <c r="Q23" s="255"/>
      <c r="R23" s="56"/>
      <c r="S23" s="56"/>
      <c r="T23" s="51"/>
      <c r="U23" s="51"/>
      <c r="V23" s="51"/>
      <c r="W23" s="51"/>
      <c r="X23" s="51"/>
      <c r="Y23" s="51"/>
      <c r="Z23" s="51"/>
      <c r="AA23" s="51"/>
      <c r="AB23" s="51"/>
    </row>
    <row r="24" spans="1:28" s="117" customFormat="1" ht="37.5" customHeight="1">
      <c r="A24" s="245">
        <v>2</v>
      </c>
      <c r="B24" s="246" t="s">
        <v>25</v>
      </c>
      <c r="C24" s="245"/>
      <c r="D24" s="245"/>
      <c r="E24" s="247">
        <f>E25+E26</f>
        <v>3989.313324</v>
      </c>
      <c r="F24" s="247">
        <f aca="true" t="shared" si="8" ref="F24:P24">F25+F26</f>
        <v>3989.313324</v>
      </c>
      <c r="G24" s="247">
        <f t="shared" si="8"/>
        <v>3989.313324</v>
      </c>
      <c r="H24" s="247">
        <f t="shared" si="8"/>
        <v>3989.313324</v>
      </c>
      <c r="I24" s="247">
        <f t="shared" si="8"/>
        <v>100</v>
      </c>
      <c r="J24" s="247">
        <f t="shared" si="8"/>
        <v>100</v>
      </c>
      <c r="K24" s="247">
        <f t="shared" si="8"/>
        <v>0</v>
      </c>
      <c r="L24" s="247">
        <f t="shared" si="8"/>
        <v>0</v>
      </c>
      <c r="M24" s="247">
        <f t="shared" si="8"/>
        <v>875</v>
      </c>
      <c r="N24" s="247">
        <f t="shared" si="8"/>
        <v>875</v>
      </c>
      <c r="O24" s="247">
        <f t="shared" si="8"/>
        <v>3000.313324</v>
      </c>
      <c r="P24" s="247">
        <f t="shared" si="8"/>
        <v>3000.313324</v>
      </c>
      <c r="Q24" s="248"/>
      <c r="R24" s="27"/>
      <c r="S24" s="27"/>
      <c r="T24" s="108" t="s">
        <v>197</v>
      </c>
      <c r="U24" s="116"/>
      <c r="V24" s="116"/>
      <c r="W24" s="116"/>
      <c r="X24" s="116"/>
      <c r="Y24" s="116"/>
      <c r="Z24" s="116"/>
      <c r="AA24" s="116"/>
      <c r="AB24" s="116"/>
    </row>
    <row r="25" spans="1:28" s="61" customFormat="1" ht="16.5">
      <c r="A25" s="238" t="s">
        <v>51</v>
      </c>
      <c r="B25" s="249" t="s">
        <v>46</v>
      </c>
      <c r="C25" s="238"/>
      <c r="D25" s="238"/>
      <c r="E25" s="239">
        <v>0</v>
      </c>
      <c r="F25" s="239">
        <v>0</v>
      </c>
      <c r="G25" s="239">
        <v>0</v>
      </c>
      <c r="H25" s="239">
        <v>0</v>
      </c>
      <c r="I25" s="239">
        <v>0</v>
      </c>
      <c r="J25" s="239">
        <v>0</v>
      </c>
      <c r="K25" s="239">
        <v>0</v>
      </c>
      <c r="L25" s="239">
        <v>0</v>
      </c>
      <c r="M25" s="239">
        <v>0</v>
      </c>
      <c r="N25" s="239">
        <v>0</v>
      </c>
      <c r="O25" s="239">
        <v>0</v>
      </c>
      <c r="P25" s="239">
        <v>0</v>
      </c>
      <c r="Q25" s="240"/>
      <c r="R25" s="50"/>
      <c r="S25" s="50"/>
      <c r="T25" s="57"/>
      <c r="U25" s="57"/>
      <c r="V25" s="57"/>
      <c r="W25" s="57"/>
      <c r="X25" s="57"/>
      <c r="Y25" s="57"/>
      <c r="Z25" s="57"/>
      <c r="AA25" s="57"/>
      <c r="AB25" s="57"/>
    </row>
    <row r="26" spans="1:28" s="61" customFormat="1" ht="16.5">
      <c r="A26" s="238" t="s">
        <v>52</v>
      </c>
      <c r="B26" s="249" t="s">
        <v>49</v>
      </c>
      <c r="C26" s="238"/>
      <c r="D26" s="238"/>
      <c r="E26" s="239">
        <f>E27+E29</f>
        <v>3989.313324</v>
      </c>
      <c r="F26" s="239">
        <f aca="true" t="shared" si="9" ref="F26:P26">F27+F29</f>
        <v>3989.313324</v>
      </c>
      <c r="G26" s="239">
        <f t="shared" si="9"/>
        <v>3989.313324</v>
      </c>
      <c r="H26" s="239">
        <f t="shared" si="9"/>
        <v>3989.313324</v>
      </c>
      <c r="I26" s="239">
        <f t="shared" si="9"/>
        <v>100</v>
      </c>
      <c r="J26" s="239">
        <f t="shared" si="9"/>
        <v>100</v>
      </c>
      <c r="K26" s="239">
        <f t="shared" si="9"/>
        <v>0</v>
      </c>
      <c r="L26" s="239">
        <f t="shared" si="9"/>
        <v>0</v>
      </c>
      <c r="M26" s="239">
        <f t="shared" si="9"/>
        <v>875</v>
      </c>
      <c r="N26" s="239">
        <f t="shared" si="9"/>
        <v>875</v>
      </c>
      <c r="O26" s="239">
        <f t="shared" si="9"/>
        <v>3000.313324</v>
      </c>
      <c r="P26" s="239">
        <f t="shared" si="9"/>
        <v>3000.313324</v>
      </c>
      <c r="Q26" s="240"/>
      <c r="R26" s="50"/>
      <c r="S26" s="50"/>
      <c r="T26" s="57"/>
      <c r="U26" s="57"/>
      <c r="V26" s="57"/>
      <c r="W26" s="57"/>
      <c r="X26" s="57"/>
      <c r="Y26" s="57"/>
      <c r="Z26" s="57"/>
      <c r="AA26" s="57"/>
      <c r="AB26" s="57"/>
    </row>
    <row r="27" spans="1:28" s="61" customFormat="1" ht="40.5" customHeight="1">
      <c r="A27" s="293" t="s">
        <v>20</v>
      </c>
      <c r="B27" s="249" t="s">
        <v>157</v>
      </c>
      <c r="C27" s="238"/>
      <c r="D27" s="238"/>
      <c r="E27" s="239">
        <f>E28</f>
        <v>3214.313324</v>
      </c>
      <c r="F27" s="239">
        <f aca="true" t="shared" si="10" ref="F27:P27">F28</f>
        <v>3214.313324</v>
      </c>
      <c r="G27" s="239">
        <f t="shared" si="10"/>
        <v>3214.313324</v>
      </c>
      <c r="H27" s="239">
        <f t="shared" si="10"/>
        <v>3214.313324</v>
      </c>
      <c r="I27" s="256">
        <f t="shared" si="10"/>
        <v>100</v>
      </c>
      <c r="J27" s="256">
        <f t="shared" si="10"/>
        <v>100</v>
      </c>
      <c r="K27" s="256">
        <f t="shared" si="10"/>
        <v>0</v>
      </c>
      <c r="L27" s="256">
        <f t="shared" si="10"/>
        <v>0</v>
      </c>
      <c r="M27" s="239">
        <f t="shared" si="10"/>
        <v>775</v>
      </c>
      <c r="N27" s="239">
        <f t="shared" si="10"/>
        <v>775</v>
      </c>
      <c r="O27" s="239">
        <f t="shared" si="10"/>
        <v>2439.313324</v>
      </c>
      <c r="P27" s="239">
        <f t="shared" si="10"/>
        <v>2439.313324</v>
      </c>
      <c r="Q27" s="240"/>
      <c r="R27" s="50"/>
      <c r="S27" s="50"/>
      <c r="T27" s="57"/>
      <c r="U27" s="57"/>
      <c r="V27" s="57"/>
      <c r="W27" s="57"/>
      <c r="X27" s="57"/>
      <c r="Y27" s="57"/>
      <c r="Z27" s="57"/>
      <c r="AA27" s="57"/>
      <c r="AB27" s="57"/>
    </row>
    <row r="28" spans="1:28" s="52" customFormat="1" ht="76.5" customHeight="1">
      <c r="A28" s="252" t="s">
        <v>5</v>
      </c>
      <c r="B28" s="251" t="s">
        <v>54</v>
      </c>
      <c r="C28" s="252" t="s">
        <v>48</v>
      </c>
      <c r="D28" s="258" t="s">
        <v>109</v>
      </c>
      <c r="E28" s="102">
        <v>3214.313324</v>
      </c>
      <c r="F28" s="102">
        <v>3214.313324</v>
      </c>
      <c r="G28" s="102">
        <v>3214.313324</v>
      </c>
      <c r="H28" s="102">
        <v>3214.313324</v>
      </c>
      <c r="I28" s="254">
        <v>100</v>
      </c>
      <c r="J28" s="254">
        <v>100</v>
      </c>
      <c r="K28" s="254">
        <v>0</v>
      </c>
      <c r="L28" s="254">
        <v>0</v>
      </c>
      <c r="M28" s="102">
        <f>675+100</f>
        <v>775</v>
      </c>
      <c r="N28" s="102">
        <f>675+100</f>
        <v>775</v>
      </c>
      <c r="O28" s="102">
        <f>G28-M28</f>
        <v>2439.313324</v>
      </c>
      <c r="P28" s="102">
        <f>H28-N28</f>
        <v>2439.313324</v>
      </c>
      <c r="Q28" s="257" t="s">
        <v>242</v>
      </c>
      <c r="R28" s="56"/>
      <c r="S28" s="56"/>
      <c r="T28" s="51"/>
      <c r="U28" s="51"/>
      <c r="V28" s="51"/>
      <c r="W28" s="51"/>
      <c r="X28" s="51"/>
      <c r="Y28" s="51"/>
      <c r="Z28" s="51"/>
      <c r="AA28" s="51"/>
      <c r="AB28" s="51"/>
    </row>
    <row r="29" spans="1:28" s="61" customFormat="1" ht="16.5">
      <c r="A29" s="293" t="s">
        <v>23</v>
      </c>
      <c r="B29" s="249" t="s">
        <v>107</v>
      </c>
      <c r="C29" s="238"/>
      <c r="D29" s="238"/>
      <c r="E29" s="239">
        <f>E30</f>
        <v>775</v>
      </c>
      <c r="F29" s="239">
        <f aca="true" t="shared" si="11" ref="F29:P29">F30</f>
        <v>775</v>
      </c>
      <c r="G29" s="239">
        <f t="shared" si="11"/>
        <v>775</v>
      </c>
      <c r="H29" s="239">
        <f t="shared" si="11"/>
        <v>775</v>
      </c>
      <c r="I29" s="239">
        <f t="shared" si="11"/>
        <v>0</v>
      </c>
      <c r="J29" s="239">
        <f t="shared" si="11"/>
        <v>0</v>
      </c>
      <c r="K29" s="239">
        <f t="shared" si="11"/>
        <v>0</v>
      </c>
      <c r="L29" s="239">
        <f t="shared" si="11"/>
        <v>0</v>
      </c>
      <c r="M29" s="239">
        <f t="shared" si="11"/>
        <v>100</v>
      </c>
      <c r="N29" s="239">
        <f t="shared" si="11"/>
        <v>100</v>
      </c>
      <c r="O29" s="239">
        <f t="shared" si="11"/>
        <v>561</v>
      </c>
      <c r="P29" s="239">
        <f t="shared" si="11"/>
        <v>561</v>
      </c>
      <c r="Q29" s="240"/>
      <c r="R29" s="50"/>
      <c r="S29" s="50"/>
      <c r="T29" s="57"/>
      <c r="U29" s="57"/>
      <c r="V29" s="57"/>
      <c r="W29" s="57"/>
      <c r="X29" s="57"/>
      <c r="Y29" s="57"/>
      <c r="Z29" s="57"/>
      <c r="AA29" s="57"/>
      <c r="AB29" s="57"/>
    </row>
    <row r="30" spans="1:28" s="52" customFormat="1" ht="60" customHeight="1">
      <c r="A30" s="252" t="s">
        <v>5</v>
      </c>
      <c r="B30" s="251" t="s">
        <v>243</v>
      </c>
      <c r="C30" s="252" t="s">
        <v>48</v>
      </c>
      <c r="D30" s="252" t="s">
        <v>282</v>
      </c>
      <c r="E30" s="102">
        <v>775</v>
      </c>
      <c r="F30" s="102">
        <v>775</v>
      </c>
      <c r="G30" s="102">
        <v>775</v>
      </c>
      <c r="H30" s="102">
        <v>775</v>
      </c>
      <c r="I30" s="102">
        <v>0</v>
      </c>
      <c r="J30" s="102">
        <v>0</v>
      </c>
      <c r="K30" s="102">
        <v>0</v>
      </c>
      <c r="L30" s="102">
        <v>0</v>
      </c>
      <c r="M30" s="102">
        <v>100</v>
      </c>
      <c r="N30" s="102">
        <v>100</v>
      </c>
      <c r="O30" s="102">
        <v>561</v>
      </c>
      <c r="P30" s="102">
        <v>561</v>
      </c>
      <c r="Q30" s="255"/>
      <c r="R30" s="56" t="s">
        <v>132</v>
      </c>
      <c r="S30" s="56"/>
      <c r="T30" s="235"/>
      <c r="U30" s="235"/>
      <c r="V30" s="235"/>
      <c r="W30" s="235"/>
      <c r="X30" s="235"/>
      <c r="Y30" s="235"/>
      <c r="Z30" s="235"/>
      <c r="AA30" s="235"/>
      <c r="AB30" s="235"/>
    </row>
    <row r="31" spans="1:28" s="117" customFormat="1" ht="37.5" customHeight="1">
      <c r="A31" s="245">
        <v>3</v>
      </c>
      <c r="B31" s="246" t="s">
        <v>26</v>
      </c>
      <c r="C31" s="245"/>
      <c r="D31" s="245"/>
      <c r="E31" s="247">
        <f aca="true" t="shared" si="12" ref="E31:P31">E32+E33</f>
        <v>66136.36861599999</v>
      </c>
      <c r="F31" s="247">
        <f t="shared" si="12"/>
        <v>66136.36861599999</v>
      </c>
      <c r="G31" s="247">
        <f t="shared" si="12"/>
        <v>33525</v>
      </c>
      <c r="H31" s="247">
        <f t="shared" si="12"/>
        <v>33525</v>
      </c>
      <c r="I31" s="247">
        <f t="shared" si="12"/>
        <v>0</v>
      </c>
      <c r="J31" s="247">
        <f t="shared" si="12"/>
        <v>0</v>
      </c>
      <c r="K31" s="247">
        <f t="shared" si="12"/>
        <v>864</v>
      </c>
      <c r="L31" s="247">
        <f t="shared" si="12"/>
        <v>864</v>
      </c>
      <c r="M31" s="247">
        <f t="shared" si="12"/>
        <v>6547.610096</v>
      </c>
      <c r="N31" s="247">
        <f t="shared" si="12"/>
        <v>6547.610096</v>
      </c>
      <c r="O31" s="247">
        <f t="shared" si="12"/>
        <v>16641</v>
      </c>
      <c r="P31" s="247">
        <f t="shared" si="12"/>
        <v>16641</v>
      </c>
      <c r="Q31" s="248"/>
      <c r="R31" s="27"/>
      <c r="S31" s="27"/>
      <c r="T31" s="108"/>
      <c r="U31" s="116"/>
      <c r="V31" s="116"/>
      <c r="W31" s="116"/>
      <c r="X31" s="116"/>
      <c r="Y31" s="116"/>
      <c r="Z31" s="116"/>
      <c r="AA31" s="116"/>
      <c r="AB31" s="116"/>
    </row>
    <row r="32" spans="1:28" s="61" customFormat="1" ht="16.5">
      <c r="A32" s="238" t="s">
        <v>55</v>
      </c>
      <c r="B32" s="249" t="s">
        <v>46</v>
      </c>
      <c r="C32" s="238"/>
      <c r="D32" s="238"/>
      <c r="E32" s="239">
        <v>0</v>
      </c>
      <c r="F32" s="239">
        <v>0</v>
      </c>
      <c r="G32" s="239">
        <v>0</v>
      </c>
      <c r="H32" s="239">
        <v>0</v>
      </c>
      <c r="I32" s="239">
        <v>0</v>
      </c>
      <c r="J32" s="239">
        <v>0</v>
      </c>
      <c r="K32" s="239">
        <v>0</v>
      </c>
      <c r="L32" s="239">
        <v>0</v>
      </c>
      <c r="M32" s="239">
        <v>0</v>
      </c>
      <c r="N32" s="239">
        <v>0</v>
      </c>
      <c r="O32" s="239">
        <v>0</v>
      </c>
      <c r="P32" s="239">
        <v>0</v>
      </c>
      <c r="Q32" s="240"/>
      <c r="R32" s="50"/>
      <c r="S32" s="50"/>
      <c r="T32" s="57"/>
      <c r="U32" s="57"/>
      <c r="V32" s="57"/>
      <c r="W32" s="57"/>
      <c r="X32" s="57"/>
      <c r="Y32" s="57"/>
      <c r="Z32" s="57"/>
      <c r="AA32" s="57"/>
      <c r="AB32" s="57"/>
    </row>
    <row r="33" spans="1:28" s="61" customFormat="1" ht="16.5">
      <c r="A33" s="238" t="s">
        <v>56</v>
      </c>
      <c r="B33" s="249" t="s">
        <v>49</v>
      </c>
      <c r="C33" s="238"/>
      <c r="D33" s="238"/>
      <c r="E33" s="239">
        <f>E34+E39</f>
        <v>66136.36861599999</v>
      </c>
      <c r="F33" s="239">
        <f aca="true" t="shared" si="13" ref="F33:P33">F34+F39</f>
        <v>66136.36861599999</v>
      </c>
      <c r="G33" s="239">
        <f t="shared" si="13"/>
        <v>33525</v>
      </c>
      <c r="H33" s="239">
        <f t="shared" si="13"/>
        <v>33525</v>
      </c>
      <c r="I33" s="239">
        <f t="shared" si="13"/>
        <v>0</v>
      </c>
      <c r="J33" s="239">
        <f t="shared" si="13"/>
        <v>0</v>
      </c>
      <c r="K33" s="239">
        <f t="shared" si="13"/>
        <v>864</v>
      </c>
      <c r="L33" s="239">
        <f t="shared" si="13"/>
        <v>864</v>
      </c>
      <c r="M33" s="239">
        <f t="shared" si="13"/>
        <v>6547.610096</v>
      </c>
      <c r="N33" s="239">
        <f t="shared" si="13"/>
        <v>6547.610096</v>
      </c>
      <c r="O33" s="239">
        <f t="shared" si="13"/>
        <v>16641</v>
      </c>
      <c r="P33" s="239">
        <f t="shared" si="13"/>
        <v>16641</v>
      </c>
      <c r="Q33" s="240"/>
      <c r="R33" s="50"/>
      <c r="S33" s="50"/>
      <c r="T33" s="57"/>
      <c r="U33" s="57"/>
      <c r="V33" s="57"/>
      <c r="W33" s="57"/>
      <c r="X33" s="57"/>
      <c r="Y33" s="57"/>
      <c r="Z33" s="57"/>
      <c r="AA33" s="57"/>
      <c r="AB33" s="57"/>
    </row>
    <row r="34" spans="1:28" s="61" customFormat="1" ht="38.25" customHeight="1">
      <c r="A34" s="293" t="s">
        <v>20</v>
      </c>
      <c r="B34" s="249" t="s">
        <v>104</v>
      </c>
      <c r="C34" s="238"/>
      <c r="D34" s="238"/>
      <c r="E34" s="239">
        <f>SUM(E35:E38)</f>
        <v>23668</v>
      </c>
      <c r="F34" s="239">
        <f aca="true" t="shared" si="14" ref="F34:P34">SUM(F35:F38)</f>
        <v>23668</v>
      </c>
      <c r="G34" s="239">
        <f t="shared" si="14"/>
        <v>11800</v>
      </c>
      <c r="H34" s="239">
        <f t="shared" si="14"/>
        <v>11800</v>
      </c>
      <c r="I34" s="239">
        <f t="shared" si="14"/>
        <v>0</v>
      </c>
      <c r="J34" s="239">
        <f t="shared" si="14"/>
        <v>0</v>
      </c>
      <c r="K34" s="239">
        <f t="shared" si="14"/>
        <v>864</v>
      </c>
      <c r="L34" s="239">
        <f t="shared" si="14"/>
        <v>864</v>
      </c>
      <c r="M34" s="239">
        <f t="shared" si="14"/>
        <v>6447.610096</v>
      </c>
      <c r="N34" s="239">
        <f t="shared" si="14"/>
        <v>6447.610096</v>
      </c>
      <c r="O34" s="239">
        <f>SUM(O35:O38)</f>
        <v>5352.389904</v>
      </c>
      <c r="P34" s="239">
        <f t="shared" si="14"/>
        <v>5352.389904</v>
      </c>
      <c r="Q34" s="240"/>
      <c r="R34" s="50"/>
      <c r="S34" s="50"/>
      <c r="T34" s="57"/>
      <c r="U34" s="57"/>
      <c r="V34" s="57"/>
      <c r="W34" s="57"/>
      <c r="X34" s="57"/>
      <c r="Y34" s="57"/>
      <c r="Z34" s="57"/>
      <c r="AA34" s="57"/>
      <c r="AB34" s="57"/>
    </row>
    <row r="35" spans="1:28" s="61" customFormat="1" ht="92.25" customHeight="1">
      <c r="A35" s="252" t="s">
        <v>5</v>
      </c>
      <c r="B35" s="251" t="s">
        <v>57</v>
      </c>
      <c r="C35" s="252" t="s">
        <v>48</v>
      </c>
      <c r="D35" s="252" t="s">
        <v>111</v>
      </c>
      <c r="E35" s="102">
        <v>4476</v>
      </c>
      <c r="F35" s="102">
        <v>4476</v>
      </c>
      <c r="G35" s="102">
        <v>4467</v>
      </c>
      <c r="H35" s="102">
        <v>4467</v>
      </c>
      <c r="I35" s="254">
        <v>0</v>
      </c>
      <c r="J35" s="254">
        <v>0</v>
      </c>
      <c r="K35" s="254">
        <v>150</v>
      </c>
      <c r="L35" s="254">
        <v>150</v>
      </c>
      <c r="M35" s="102">
        <f>1000+300+150</f>
        <v>1450</v>
      </c>
      <c r="N35" s="102">
        <f>1000+300+150</f>
        <v>1450</v>
      </c>
      <c r="O35" s="102">
        <f aca="true" t="shared" si="15" ref="O35:P38">G35-M35</f>
        <v>3017</v>
      </c>
      <c r="P35" s="102">
        <f t="shared" si="15"/>
        <v>3017</v>
      </c>
      <c r="Q35" s="257" t="s">
        <v>244</v>
      </c>
      <c r="R35" s="56"/>
      <c r="S35" s="56"/>
      <c r="T35" s="57"/>
      <c r="U35" s="57"/>
      <c r="V35" s="57"/>
      <c r="W35" s="57"/>
      <c r="X35" s="57"/>
      <c r="Y35" s="57"/>
      <c r="Z35" s="57"/>
      <c r="AA35" s="57"/>
      <c r="AB35" s="57"/>
    </row>
    <row r="36" spans="1:28" s="58" customFormat="1" ht="85.5" customHeight="1">
      <c r="A36" s="252" t="s">
        <v>5</v>
      </c>
      <c r="B36" s="251" t="s">
        <v>240</v>
      </c>
      <c r="C36" s="252" t="s">
        <v>48</v>
      </c>
      <c r="D36" s="252" t="s">
        <v>112</v>
      </c>
      <c r="E36" s="102">
        <v>3780</v>
      </c>
      <c r="F36" s="102">
        <v>3780</v>
      </c>
      <c r="G36" s="102">
        <v>2371</v>
      </c>
      <c r="H36" s="102">
        <f>G36</f>
        <v>2371</v>
      </c>
      <c r="I36" s="254"/>
      <c r="J36" s="254"/>
      <c r="K36" s="254">
        <v>120</v>
      </c>
      <c r="L36" s="254">
        <v>120</v>
      </c>
      <c r="M36" s="102">
        <f>N36</f>
        <v>1513</v>
      </c>
      <c r="N36" s="102">
        <f>1393+120</f>
        <v>1513</v>
      </c>
      <c r="O36" s="102">
        <f t="shared" si="15"/>
        <v>858</v>
      </c>
      <c r="P36" s="102">
        <f t="shared" si="15"/>
        <v>858</v>
      </c>
      <c r="Q36" s="257" t="s">
        <v>241</v>
      </c>
      <c r="R36" s="55"/>
      <c r="S36" s="55"/>
      <c r="T36" s="57"/>
      <c r="U36" s="57"/>
      <c r="V36" s="57"/>
      <c r="W36" s="57"/>
      <c r="X36" s="57"/>
      <c r="Y36" s="57"/>
      <c r="Z36" s="57"/>
      <c r="AA36" s="57"/>
      <c r="AB36" s="57"/>
    </row>
    <row r="37" spans="1:28" s="61" customFormat="1" ht="113.25" customHeight="1">
      <c r="A37" s="252" t="s">
        <v>5</v>
      </c>
      <c r="B37" s="251" t="s">
        <v>246</v>
      </c>
      <c r="C37" s="252" t="s">
        <v>48</v>
      </c>
      <c r="D37" s="252" t="s">
        <v>110</v>
      </c>
      <c r="E37" s="102">
        <v>9930</v>
      </c>
      <c r="F37" s="102">
        <v>9930</v>
      </c>
      <c r="G37" s="102">
        <v>2300</v>
      </c>
      <c r="H37" s="102">
        <v>2300</v>
      </c>
      <c r="I37" s="256">
        <v>0</v>
      </c>
      <c r="J37" s="256">
        <v>0</v>
      </c>
      <c r="K37" s="254">
        <v>594</v>
      </c>
      <c r="L37" s="254">
        <v>594</v>
      </c>
      <c r="M37" s="102">
        <f>1370.610096+594</f>
        <v>1964.610096</v>
      </c>
      <c r="N37" s="102">
        <f>M37</f>
        <v>1964.610096</v>
      </c>
      <c r="O37" s="102">
        <f t="shared" si="15"/>
        <v>335.3899039999999</v>
      </c>
      <c r="P37" s="102">
        <f t="shared" si="15"/>
        <v>335.3899039999999</v>
      </c>
      <c r="Q37" s="257" t="s">
        <v>248</v>
      </c>
      <c r="R37" s="56" t="s">
        <v>130</v>
      </c>
      <c r="S37" s="56" t="s">
        <v>130</v>
      </c>
      <c r="T37" s="57" t="s">
        <v>178</v>
      </c>
      <c r="U37" s="57"/>
      <c r="V37" s="57"/>
      <c r="W37" s="57"/>
      <c r="X37" s="57"/>
      <c r="Y37" s="57"/>
      <c r="Z37" s="57"/>
      <c r="AA37" s="57"/>
      <c r="AB37" s="57"/>
    </row>
    <row r="38" spans="1:28" s="61" customFormat="1" ht="67.5" customHeight="1">
      <c r="A38" s="252" t="s">
        <v>5</v>
      </c>
      <c r="B38" s="251" t="s">
        <v>238</v>
      </c>
      <c r="C38" s="252" t="s">
        <v>48</v>
      </c>
      <c r="D38" s="252" t="s">
        <v>105</v>
      </c>
      <c r="E38" s="102">
        <v>5482</v>
      </c>
      <c r="F38" s="102">
        <v>5482</v>
      </c>
      <c r="G38" s="102">
        <f>E38-G18</f>
        <v>2662</v>
      </c>
      <c r="H38" s="102">
        <f>F38-H18</f>
        <v>2662</v>
      </c>
      <c r="I38" s="256">
        <v>0</v>
      </c>
      <c r="J38" s="256">
        <v>0</v>
      </c>
      <c r="K38" s="256">
        <v>0</v>
      </c>
      <c r="L38" s="256">
        <v>0</v>
      </c>
      <c r="M38" s="102">
        <v>1520</v>
      </c>
      <c r="N38" s="102">
        <v>1520</v>
      </c>
      <c r="O38" s="102">
        <f t="shared" si="15"/>
        <v>1142</v>
      </c>
      <c r="P38" s="102">
        <f t="shared" si="15"/>
        <v>1142</v>
      </c>
      <c r="Q38" s="240"/>
      <c r="R38" s="50"/>
      <c r="S38" s="50"/>
      <c r="T38" s="57"/>
      <c r="U38" s="57"/>
      <c r="V38" s="57"/>
      <c r="W38" s="57"/>
      <c r="X38" s="57"/>
      <c r="Y38" s="57"/>
      <c r="Z38" s="57"/>
      <c r="AA38" s="57"/>
      <c r="AB38" s="57"/>
    </row>
    <row r="39" spans="1:28" s="61" customFormat="1" ht="24.75" customHeight="1">
      <c r="A39" s="293" t="s">
        <v>23</v>
      </c>
      <c r="B39" s="249" t="s">
        <v>107</v>
      </c>
      <c r="C39" s="238"/>
      <c r="D39" s="238"/>
      <c r="E39" s="239">
        <f>E41+E40</f>
        <v>42468.368616</v>
      </c>
      <c r="F39" s="239">
        <f aca="true" t="shared" si="16" ref="F39:P39">F41+F40</f>
        <v>42468.368616</v>
      </c>
      <c r="G39" s="239">
        <f t="shared" si="16"/>
        <v>21725</v>
      </c>
      <c r="H39" s="239">
        <f t="shared" si="16"/>
        <v>21725</v>
      </c>
      <c r="I39" s="239">
        <f t="shared" si="16"/>
        <v>0</v>
      </c>
      <c r="J39" s="239">
        <f t="shared" si="16"/>
        <v>0</v>
      </c>
      <c r="K39" s="239">
        <f t="shared" si="16"/>
        <v>0</v>
      </c>
      <c r="L39" s="239">
        <f t="shared" si="16"/>
        <v>0</v>
      </c>
      <c r="M39" s="239">
        <f t="shared" si="16"/>
        <v>100</v>
      </c>
      <c r="N39" s="239">
        <f t="shared" si="16"/>
        <v>100</v>
      </c>
      <c r="O39" s="239">
        <f t="shared" si="16"/>
        <v>11288.610096</v>
      </c>
      <c r="P39" s="239">
        <f t="shared" si="16"/>
        <v>11288.610096</v>
      </c>
      <c r="Q39" s="240"/>
      <c r="R39" s="50"/>
      <c r="S39" s="50"/>
      <c r="T39" s="57"/>
      <c r="U39" s="57"/>
      <c r="V39" s="57"/>
      <c r="W39" s="57"/>
      <c r="X39" s="57"/>
      <c r="Y39" s="57"/>
      <c r="Z39" s="57"/>
      <c r="AA39" s="57"/>
      <c r="AB39" s="57"/>
    </row>
    <row r="40" spans="1:28" s="52" customFormat="1" ht="55.5" customHeight="1">
      <c r="A40" s="252" t="s">
        <v>5</v>
      </c>
      <c r="B40" s="251" t="s">
        <v>147</v>
      </c>
      <c r="C40" s="252" t="s">
        <v>48</v>
      </c>
      <c r="D40" s="252"/>
      <c r="E40" s="102">
        <f>4045.571616</f>
        <v>4045.571616</v>
      </c>
      <c r="F40" s="102">
        <f>E40</f>
        <v>4045.571616</v>
      </c>
      <c r="G40" s="102">
        <v>1725</v>
      </c>
      <c r="H40" s="102">
        <v>1725</v>
      </c>
      <c r="I40" s="254">
        <v>0</v>
      </c>
      <c r="J40" s="254">
        <v>0</v>
      </c>
      <c r="K40" s="254">
        <v>0</v>
      </c>
      <c r="L40" s="254">
        <v>0</v>
      </c>
      <c r="M40" s="102">
        <v>100</v>
      </c>
      <c r="N40" s="102">
        <v>100</v>
      </c>
      <c r="O40" s="102">
        <f>T40</f>
        <v>1288.6100960000003</v>
      </c>
      <c r="P40" s="102">
        <f>O40</f>
        <v>1288.6100960000003</v>
      </c>
      <c r="Q40" s="255"/>
      <c r="R40" s="56" t="s">
        <v>127</v>
      </c>
      <c r="S40" s="56" t="s">
        <v>127</v>
      </c>
      <c r="T40" s="195">
        <f>6641-O34</f>
        <v>1288.6100960000003</v>
      </c>
      <c r="U40" s="51"/>
      <c r="V40" s="51"/>
      <c r="W40" s="51"/>
      <c r="X40" s="51"/>
      <c r="Y40" s="51"/>
      <c r="Z40" s="51"/>
      <c r="AA40" s="51"/>
      <c r="AB40" s="51"/>
    </row>
    <row r="41" spans="1:28" s="66" customFormat="1" ht="63.75" customHeight="1">
      <c r="A41" s="259" t="s">
        <v>5</v>
      </c>
      <c r="B41" s="251" t="s">
        <v>222</v>
      </c>
      <c r="C41" s="252" t="s">
        <v>48</v>
      </c>
      <c r="D41" s="252" t="s">
        <v>223</v>
      </c>
      <c r="E41" s="102">
        <v>38422.797</v>
      </c>
      <c r="F41" s="102">
        <v>38422.797</v>
      </c>
      <c r="G41" s="102">
        <v>20000</v>
      </c>
      <c r="H41" s="102">
        <v>20000</v>
      </c>
      <c r="I41" s="254">
        <v>0</v>
      </c>
      <c r="J41" s="254">
        <v>0</v>
      </c>
      <c r="K41" s="254">
        <v>0</v>
      </c>
      <c r="L41" s="254">
        <v>0</v>
      </c>
      <c r="M41" s="102">
        <v>0</v>
      </c>
      <c r="N41" s="102">
        <v>0</v>
      </c>
      <c r="O41" s="102">
        <v>10000</v>
      </c>
      <c r="P41" s="102">
        <v>10000</v>
      </c>
      <c r="Q41" s="255"/>
      <c r="R41" s="85" t="s">
        <v>133</v>
      </c>
      <c r="S41" s="85"/>
      <c r="T41" s="64"/>
      <c r="U41" s="64"/>
      <c r="V41" s="64"/>
      <c r="W41" s="64"/>
      <c r="X41" s="64"/>
      <c r="Y41" s="64"/>
      <c r="Z41" s="64"/>
      <c r="AA41" s="64"/>
      <c r="AB41" s="64"/>
    </row>
    <row r="42" spans="1:28" s="117" customFormat="1" ht="33.75" customHeight="1">
      <c r="A42" s="241" t="s">
        <v>6</v>
      </c>
      <c r="B42" s="242" t="s">
        <v>195</v>
      </c>
      <c r="C42" s="241"/>
      <c r="D42" s="241"/>
      <c r="E42" s="243">
        <f>E43+E49</f>
        <v>62126.797</v>
      </c>
      <c r="F42" s="243">
        <f aca="true" t="shared" si="17" ref="F42:P42">F43+F49</f>
        <v>62126.797</v>
      </c>
      <c r="G42" s="243">
        <f t="shared" si="17"/>
        <v>40635.468924999994</v>
      </c>
      <c r="H42" s="243">
        <f t="shared" si="17"/>
        <v>40635.468924999994</v>
      </c>
      <c r="I42" s="243">
        <f t="shared" si="17"/>
        <v>0</v>
      </c>
      <c r="J42" s="243">
        <f t="shared" si="17"/>
        <v>0</v>
      </c>
      <c r="K42" s="243">
        <f t="shared" si="17"/>
        <v>2100</v>
      </c>
      <c r="L42" s="243">
        <f t="shared" si="17"/>
        <v>2100</v>
      </c>
      <c r="M42" s="243">
        <f t="shared" si="17"/>
        <v>143</v>
      </c>
      <c r="N42" s="243">
        <f t="shared" si="17"/>
        <v>143</v>
      </c>
      <c r="O42" s="243">
        <f t="shared" si="17"/>
        <v>22100</v>
      </c>
      <c r="P42" s="243">
        <f t="shared" si="17"/>
        <v>22100</v>
      </c>
      <c r="Q42" s="244"/>
      <c r="R42" s="27"/>
      <c r="S42" s="27"/>
      <c r="T42" s="116"/>
      <c r="U42" s="116"/>
      <c r="V42" s="116"/>
      <c r="W42" s="116"/>
      <c r="X42" s="116"/>
      <c r="Y42" s="116"/>
      <c r="Z42" s="116"/>
      <c r="AA42" s="116"/>
      <c r="AB42" s="116"/>
    </row>
    <row r="43" spans="1:28" s="117" customFormat="1" ht="36.75" customHeight="1">
      <c r="A43" s="286">
        <v>1</v>
      </c>
      <c r="B43" s="249" t="s">
        <v>46</v>
      </c>
      <c r="C43" s="286"/>
      <c r="D43" s="286"/>
      <c r="E43" s="239">
        <f>E44</f>
        <v>22500</v>
      </c>
      <c r="F43" s="239">
        <f aca="true" t="shared" si="18" ref="F43:P43">F44</f>
        <v>22500</v>
      </c>
      <c r="G43" s="239">
        <f t="shared" si="18"/>
        <v>22500</v>
      </c>
      <c r="H43" s="239">
        <f t="shared" si="18"/>
        <v>22500</v>
      </c>
      <c r="I43" s="239">
        <f t="shared" si="18"/>
        <v>0</v>
      </c>
      <c r="J43" s="239">
        <f t="shared" si="18"/>
        <v>0</v>
      </c>
      <c r="K43" s="239">
        <f t="shared" si="18"/>
        <v>0</v>
      </c>
      <c r="L43" s="239">
        <f t="shared" si="18"/>
        <v>0</v>
      </c>
      <c r="M43" s="239">
        <f t="shared" si="18"/>
        <v>0</v>
      </c>
      <c r="N43" s="239">
        <f t="shared" si="18"/>
        <v>0</v>
      </c>
      <c r="O43" s="239">
        <f t="shared" si="18"/>
        <v>1200</v>
      </c>
      <c r="P43" s="239">
        <f t="shared" si="18"/>
        <v>1200</v>
      </c>
      <c r="Q43" s="240"/>
      <c r="R43" s="27"/>
      <c r="S43" s="27"/>
      <c r="T43" s="116"/>
      <c r="U43" s="116"/>
      <c r="V43" s="116"/>
      <c r="W43" s="116"/>
      <c r="X43" s="116"/>
      <c r="Y43" s="116"/>
      <c r="Z43" s="116"/>
      <c r="AA43" s="116"/>
      <c r="AB43" s="116"/>
    </row>
    <row r="44" spans="1:28" s="61" customFormat="1" ht="43.5" customHeight="1">
      <c r="A44" s="286" t="s">
        <v>37</v>
      </c>
      <c r="B44" s="249" t="s">
        <v>228</v>
      </c>
      <c r="C44" s="286"/>
      <c r="D44" s="286"/>
      <c r="E44" s="239">
        <f aca="true" t="shared" si="19" ref="E44:O44">E45</f>
        <v>22500</v>
      </c>
      <c r="F44" s="239">
        <f t="shared" si="19"/>
        <v>22500</v>
      </c>
      <c r="G44" s="239">
        <f t="shared" si="19"/>
        <v>22500</v>
      </c>
      <c r="H44" s="239">
        <f t="shared" si="19"/>
        <v>22500</v>
      </c>
      <c r="I44" s="239">
        <f t="shared" si="19"/>
        <v>0</v>
      </c>
      <c r="J44" s="239">
        <f t="shared" si="19"/>
        <v>0</v>
      </c>
      <c r="K44" s="239">
        <f t="shared" si="19"/>
        <v>0</v>
      </c>
      <c r="L44" s="239">
        <f t="shared" si="19"/>
        <v>0</v>
      </c>
      <c r="M44" s="239">
        <f t="shared" si="19"/>
        <v>0</v>
      </c>
      <c r="N44" s="239">
        <f t="shared" si="19"/>
        <v>0</v>
      </c>
      <c r="O44" s="239">
        <f t="shared" si="19"/>
        <v>1200</v>
      </c>
      <c r="P44" s="239">
        <f>P45</f>
        <v>1200</v>
      </c>
      <c r="Q44" s="240"/>
      <c r="R44" s="50"/>
      <c r="S44" s="50"/>
      <c r="T44" s="57"/>
      <c r="U44" s="57"/>
      <c r="V44" s="57"/>
      <c r="W44" s="57"/>
      <c r="X44" s="57"/>
      <c r="Y44" s="57"/>
      <c r="Z44" s="57"/>
      <c r="AA44" s="57"/>
      <c r="AB44" s="57"/>
    </row>
    <row r="45" spans="1:28" s="61" customFormat="1" ht="27" customHeight="1">
      <c r="A45" s="260" t="s">
        <v>5</v>
      </c>
      <c r="B45" s="249" t="s">
        <v>230</v>
      </c>
      <c r="C45" s="286"/>
      <c r="D45" s="286"/>
      <c r="E45" s="239">
        <f aca="true" t="shared" si="20" ref="E45:P45">SUM(E46:E48)</f>
        <v>22500</v>
      </c>
      <c r="F45" s="239">
        <f t="shared" si="20"/>
        <v>22500</v>
      </c>
      <c r="G45" s="239">
        <f t="shared" si="20"/>
        <v>22500</v>
      </c>
      <c r="H45" s="239">
        <f t="shared" si="20"/>
        <v>22500</v>
      </c>
      <c r="I45" s="239">
        <f t="shared" si="20"/>
        <v>0</v>
      </c>
      <c r="J45" s="239">
        <f t="shared" si="20"/>
        <v>0</v>
      </c>
      <c r="K45" s="239">
        <f t="shared" si="20"/>
        <v>0</v>
      </c>
      <c r="L45" s="239">
        <f t="shared" si="20"/>
        <v>0</v>
      </c>
      <c r="M45" s="239">
        <f t="shared" si="20"/>
        <v>0</v>
      </c>
      <c r="N45" s="239">
        <f t="shared" si="20"/>
        <v>0</v>
      </c>
      <c r="O45" s="239">
        <f t="shared" si="20"/>
        <v>1200</v>
      </c>
      <c r="P45" s="239">
        <f t="shared" si="20"/>
        <v>1200</v>
      </c>
      <c r="Q45" s="240"/>
      <c r="R45" s="50"/>
      <c r="S45" s="50"/>
      <c r="T45" s="57"/>
      <c r="U45" s="57"/>
      <c r="V45" s="57"/>
      <c r="W45" s="57"/>
      <c r="X45" s="57"/>
      <c r="Y45" s="57"/>
      <c r="Z45" s="57"/>
      <c r="AA45" s="57"/>
      <c r="AB45" s="57"/>
    </row>
    <row r="46" spans="1:28" s="61" customFormat="1" ht="33">
      <c r="A46" s="261" t="s">
        <v>227</v>
      </c>
      <c r="B46" s="262" t="s">
        <v>148</v>
      </c>
      <c r="C46" s="252" t="s">
        <v>48</v>
      </c>
      <c r="D46" s="252"/>
      <c r="E46" s="101">
        <f>F46</f>
        <v>10000</v>
      </c>
      <c r="F46" s="263">
        <v>10000</v>
      </c>
      <c r="G46" s="101">
        <f>H46</f>
        <v>10000</v>
      </c>
      <c r="H46" s="263">
        <v>10000</v>
      </c>
      <c r="I46" s="254"/>
      <c r="J46" s="254"/>
      <c r="K46" s="254"/>
      <c r="L46" s="254"/>
      <c r="M46" s="102"/>
      <c r="N46" s="102"/>
      <c r="O46" s="102">
        <v>500</v>
      </c>
      <c r="P46" s="102">
        <v>500</v>
      </c>
      <c r="Q46" s="255"/>
      <c r="R46" s="56"/>
      <c r="S46" s="56"/>
      <c r="T46" s="57"/>
      <c r="U46" s="57"/>
      <c r="V46" s="57"/>
      <c r="W46" s="57"/>
      <c r="X46" s="57"/>
      <c r="Y46" s="57"/>
      <c r="Z46" s="57"/>
      <c r="AA46" s="57"/>
      <c r="AB46" s="57"/>
    </row>
    <row r="47" spans="1:28" s="61" customFormat="1" ht="40.5" customHeight="1">
      <c r="A47" s="261" t="s">
        <v>227</v>
      </c>
      <c r="B47" s="262" t="s">
        <v>163</v>
      </c>
      <c r="C47" s="252" t="s">
        <v>48</v>
      </c>
      <c r="D47" s="252"/>
      <c r="E47" s="101">
        <f>F47</f>
        <v>2500</v>
      </c>
      <c r="F47" s="263">
        <v>2500</v>
      </c>
      <c r="G47" s="101">
        <f>H47</f>
        <v>2500</v>
      </c>
      <c r="H47" s="263">
        <v>2500</v>
      </c>
      <c r="I47" s="254"/>
      <c r="J47" s="254"/>
      <c r="K47" s="254"/>
      <c r="L47" s="254"/>
      <c r="M47" s="102"/>
      <c r="N47" s="102"/>
      <c r="O47" s="102">
        <v>200</v>
      </c>
      <c r="P47" s="102">
        <v>200</v>
      </c>
      <c r="Q47" s="255"/>
      <c r="R47" s="56"/>
      <c r="S47" s="56"/>
      <c r="T47" s="57"/>
      <c r="U47" s="57"/>
      <c r="V47" s="57"/>
      <c r="W47" s="57"/>
      <c r="X47" s="57"/>
      <c r="Y47" s="57"/>
      <c r="Z47" s="57"/>
      <c r="AA47" s="57"/>
      <c r="AB47" s="57"/>
    </row>
    <row r="48" spans="1:28" s="61" customFormat="1" ht="42.75" customHeight="1">
      <c r="A48" s="261" t="s">
        <v>227</v>
      </c>
      <c r="B48" s="262" t="s">
        <v>164</v>
      </c>
      <c r="C48" s="252" t="s">
        <v>48</v>
      </c>
      <c r="D48" s="252"/>
      <c r="E48" s="101">
        <f>F48</f>
        <v>10000</v>
      </c>
      <c r="F48" s="263">
        <v>10000</v>
      </c>
      <c r="G48" s="101">
        <f>H48</f>
        <v>10000</v>
      </c>
      <c r="H48" s="263">
        <v>10000</v>
      </c>
      <c r="I48" s="254"/>
      <c r="J48" s="254"/>
      <c r="K48" s="254"/>
      <c r="L48" s="254"/>
      <c r="M48" s="102"/>
      <c r="N48" s="102"/>
      <c r="O48" s="102">
        <v>500</v>
      </c>
      <c r="P48" s="102">
        <v>500</v>
      </c>
      <c r="Q48" s="255"/>
      <c r="R48" s="56"/>
      <c r="S48" s="56"/>
      <c r="T48" s="57"/>
      <c r="U48" s="57"/>
      <c r="V48" s="57"/>
      <c r="W48" s="57"/>
      <c r="X48" s="57"/>
      <c r="Y48" s="57"/>
      <c r="Z48" s="57"/>
      <c r="AA48" s="57"/>
      <c r="AB48" s="57"/>
    </row>
    <row r="49" spans="1:28" s="61" customFormat="1" ht="31.5" customHeight="1">
      <c r="A49" s="238">
        <v>2</v>
      </c>
      <c r="B49" s="249" t="s">
        <v>49</v>
      </c>
      <c r="C49" s="238"/>
      <c r="D49" s="238"/>
      <c r="E49" s="239">
        <f aca="true" t="shared" si="21" ref="E49:N49">E50+E51+E60</f>
        <v>39626.797</v>
      </c>
      <c r="F49" s="239">
        <f t="shared" si="21"/>
        <v>39626.797</v>
      </c>
      <c r="G49" s="239">
        <f t="shared" si="21"/>
        <v>18135.468924999997</v>
      </c>
      <c r="H49" s="239">
        <f t="shared" si="21"/>
        <v>18135.468924999997</v>
      </c>
      <c r="I49" s="239">
        <f t="shared" si="21"/>
        <v>0</v>
      </c>
      <c r="J49" s="239">
        <f t="shared" si="21"/>
        <v>0</v>
      </c>
      <c r="K49" s="239">
        <f t="shared" si="21"/>
        <v>2100</v>
      </c>
      <c r="L49" s="239">
        <f t="shared" si="21"/>
        <v>2100</v>
      </c>
      <c r="M49" s="239">
        <f t="shared" si="21"/>
        <v>143</v>
      </c>
      <c r="N49" s="239">
        <f t="shared" si="21"/>
        <v>143</v>
      </c>
      <c r="O49" s="239">
        <f>O50+O51+O60</f>
        <v>20900</v>
      </c>
      <c r="P49" s="239">
        <f>P50+P51+P60</f>
        <v>20900</v>
      </c>
      <c r="Q49" s="240"/>
      <c r="R49" s="50"/>
      <c r="S49" s="50"/>
      <c r="T49" s="57"/>
      <c r="U49" s="57"/>
      <c r="V49" s="57"/>
      <c r="W49" s="57"/>
      <c r="X49" s="57"/>
      <c r="Y49" s="57"/>
      <c r="Z49" s="57"/>
      <c r="AA49" s="57"/>
      <c r="AB49" s="57"/>
    </row>
    <row r="50" spans="1:28" s="61" customFormat="1" ht="64.5" customHeight="1">
      <c r="A50" s="286" t="s">
        <v>51</v>
      </c>
      <c r="B50" s="249" t="s">
        <v>58</v>
      </c>
      <c r="C50" s="238" t="s">
        <v>59</v>
      </c>
      <c r="D50" s="238"/>
      <c r="E50" s="239">
        <v>468</v>
      </c>
      <c r="F50" s="239">
        <v>468</v>
      </c>
      <c r="G50" s="239">
        <v>468</v>
      </c>
      <c r="H50" s="239">
        <v>468</v>
      </c>
      <c r="I50" s="256">
        <v>0</v>
      </c>
      <c r="J50" s="256">
        <v>0</v>
      </c>
      <c r="K50" s="256">
        <v>100</v>
      </c>
      <c r="L50" s="256">
        <v>100</v>
      </c>
      <c r="M50" s="239">
        <v>143</v>
      </c>
      <c r="N50" s="239">
        <v>143</v>
      </c>
      <c r="O50" s="239">
        <v>100</v>
      </c>
      <c r="P50" s="239">
        <v>100</v>
      </c>
      <c r="Q50" s="240"/>
      <c r="R50" s="50"/>
      <c r="S50" s="50"/>
      <c r="T50" s="57"/>
      <c r="U50" s="57"/>
      <c r="V50" s="57"/>
      <c r="W50" s="57"/>
      <c r="X50" s="57"/>
      <c r="Y50" s="57"/>
      <c r="Z50" s="57"/>
      <c r="AA50" s="57"/>
      <c r="AB50" s="57"/>
    </row>
    <row r="51" spans="1:28" s="61" customFormat="1" ht="33">
      <c r="A51" s="286" t="s">
        <v>52</v>
      </c>
      <c r="B51" s="249" t="s">
        <v>228</v>
      </c>
      <c r="C51" s="238"/>
      <c r="D51" s="238"/>
      <c r="E51" s="239">
        <f aca="true" t="shared" si="22" ref="E51:O51">E52+E53+E54</f>
        <v>39158.797</v>
      </c>
      <c r="F51" s="239">
        <f t="shared" si="22"/>
        <v>39158.797</v>
      </c>
      <c r="G51" s="239">
        <f t="shared" si="22"/>
        <v>17667.468924999997</v>
      </c>
      <c r="H51" s="239">
        <f t="shared" si="22"/>
        <v>17667.468924999997</v>
      </c>
      <c r="I51" s="239">
        <f t="shared" si="22"/>
        <v>0</v>
      </c>
      <c r="J51" s="239">
        <f t="shared" si="22"/>
        <v>0</v>
      </c>
      <c r="K51" s="239">
        <f t="shared" si="22"/>
        <v>0</v>
      </c>
      <c r="L51" s="239">
        <f t="shared" si="22"/>
        <v>0</v>
      </c>
      <c r="M51" s="239">
        <f t="shared" si="22"/>
        <v>0</v>
      </c>
      <c r="N51" s="239">
        <f t="shared" si="22"/>
        <v>0</v>
      </c>
      <c r="O51" s="239">
        <f t="shared" si="22"/>
        <v>18300</v>
      </c>
      <c r="P51" s="239">
        <f>P52+P53+P54</f>
        <v>18300</v>
      </c>
      <c r="Q51" s="240"/>
      <c r="R51" s="50"/>
      <c r="S51" s="50"/>
      <c r="T51" s="57"/>
      <c r="U51" s="57"/>
      <c r="V51" s="57"/>
      <c r="W51" s="57"/>
      <c r="X51" s="57"/>
      <c r="Y51" s="57"/>
      <c r="Z51" s="57"/>
      <c r="AA51" s="57"/>
      <c r="AB51" s="57"/>
    </row>
    <row r="52" spans="1:28" s="61" customFormat="1" ht="66">
      <c r="A52" s="260" t="s">
        <v>5</v>
      </c>
      <c r="B52" s="249" t="s">
        <v>199</v>
      </c>
      <c r="C52" s="238" t="s">
        <v>59</v>
      </c>
      <c r="D52" s="238"/>
      <c r="E52" s="239">
        <v>436</v>
      </c>
      <c r="F52" s="239">
        <v>436</v>
      </c>
      <c r="G52" s="239">
        <v>436</v>
      </c>
      <c r="H52" s="239">
        <v>436</v>
      </c>
      <c r="I52" s="256"/>
      <c r="J52" s="256"/>
      <c r="K52" s="256"/>
      <c r="L52" s="256"/>
      <c r="M52" s="239"/>
      <c r="N52" s="239"/>
      <c r="O52" s="239">
        <v>436</v>
      </c>
      <c r="P52" s="239">
        <v>436</v>
      </c>
      <c r="Q52" s="240"/>
      <c r="R52" s="50"/>
      <c r="S52" s="50"/>
      <c r="T52" s="57"/>
      <c r="U52" s="57"/>
      <c r="V52" s="57"/>
      <c r="W52" s="57"/>
      <c r="X52" s="57"/>
      <c r="Y52" s="57"/>
      <c r="Z52" s="57"/>
      <c r="AA52" s="57"/>
      <c r="AB52" s="57"/>
    </row>
    <row r="53" spans="1:28" s="61" customFormat="1" ht="86.25" customHeight="1">
      <c r="A53" s="260" t="s">
        <v>5</v>
      </c>
      <c r="B53" s="249" t="s">
        <v>234</v>
      </c>
      <c r="C53" s="238" t="s">
        <v>59</v>
      </c>
      <c r="D53" s="238"/>
      <c r="E53" s="239">
        <v>300</v>
      </c>
      <c r="F53" s="239">
        <v>300</v>
      </c>
      <c r="G53" s="239">
        <v>300</v>
      </c>
      <c r="H53" s="239">
        <v>300</v>
      </c>
      <c r="I53" s="256"/>
      <c r="J53" s="256"/>
      <c r="K53" s="256"/>
      <c r="L53" s="256"/>
      <c r="M53" s="239"/>
      <c r="N53" s="239"/>
      <c r="O53" s="239">
        <v>300</v>
      </c>
      <c r="P53" s="239">
        <v>300</v>
      </c>
      <c r="Q53" s="240"/>
      <c r="R53" s="50"/>
      <c r="S53" s="50"/>
      <c r="T53" s="57"/>
      <c r="U53" s="57"/>
      <c r="V53" s="57"/>
      <c r="W53" s="57"/>
      <c r="X53" s="57"/>
      <c r="Y53" s="57"/>
      <c r="Z53" s="57"/>
      <c r="AA53" s="57"/>
      <c r="AB53" s="57"/>
    </row>
    <row r="54" spans="1:28" s="61" customFormat="1" ht="16.5">
      <c r="A54" s="260" t="s">
        <v>5</v>
      </c>
      <c r="B54" s="249" t="s">
        <v>230</v>
      </c>
      <c r="C54" s="238"/>
      <c r="D54" s="238"/>
      <c r="E54" s="239">
        <f>SUM(E55:E59)</f>
        <v>38422.797</v>
      </c>
      <c r="F54" s="239">
        <f aca="true" t="shared" si="23" ref="F54:N54">SUM(F55:F59)</f>
        <v>38422.797</v>
      </c>
      <c r="G54" s="239">
        <f t="shared" si="23"/>
        <v>16931.468924999997</v>
      </c>
      <c r="H54" s="239">
        <f t="shared" si="23"/>
        <v>16931.468924999997</v>
      </c>
      <c r="I54" s="239">
        <f t="shared" si="23"/>
        <v>0</v>
      </c>
      <c r="J54" s="239">
        <f t="shared" si="23"/>
        <v>0</v>
      </c>
      <c r="K54" s="239">
        <f t="shared" si="23"/>
        <v>0</v>
      </c>
      <c r="L54" s="239">
        <f t="shared" si="23"/>
        <v>0</v>
      </c>
      <c r="M54" s="239">
        <f t="shared" si="23"/>
        <v>0</v>
      </c>
      <c r="N54" s="239">
        <f t="shared" si="23"/>
        <v>0</v>
      </c>
      <c r="O54" s="239">
        <f>O55+O56</f>
        <v>17564</v>
      </c>
      <c r="P54" s="239">
        <f>P55+P56</f>
        <v>17564</v>
      </c>
      <c r="Q54" s="240"/>
      <c r="R54" s="50"/>
      <c r="S54" s="50"/>
      <c r="T54" s="57"/>
      <c r="U54" s="57"/>
      <c r="V54" s="57"/>
      <c r="W54" s="57"/>
      <c r="X54" s="57"/>
      <c r="Y54" s="57"/>
      <c r="Z54" s="57"/>
      <c r="AA54" s="57"/>
      <c r="AB54" s="57"/>
    </row>
    <row r="55" spans="1:28" s="61" customFormat="1" ht="65.25" customHeight="1">
      <c r="A55" s="261" t="s">
        <v>227</v>
      </c>
      <c r="B55" s="251" t="s">
        <v>222</v>
      </c>
      <c r="C55" s="252" t="s">
        <v>48</v>
      </c>
      <c r="D55" s="252" t="s">
        <v>223</v>
      </c>
      <c r="E55" s="102">
        <v>38422.797</v>
      </c>
      <c r="F55" s="102">
        <v>38422.797</v>
      </c>
      <c r="G55" s="102">
        <f>E55-G41-1491.328075</f>
        <v>16931.468924999997</v>
      </c>
      <c r="H55" s="102">
        <f>G55</f>
        <v>16931.468924999997</v>
      </c>
      <c r="I55" s="254"/>
      <c r="J55" s="254"/>
      <c r="K55" s="254"/>
      <c r="L55" s="254"/>
      <c r="M55" s="102"/>
      <c r="N55" s="102"/>
      <c r="O55" s="102">
        <v>6264</v>
      </c>
      <c r="P55" s="102">
        <v>6264</v>
      </c>
      <c r="Q55" s="255"/>
      <c r="R55" s="56"/>
      <c r="S55" s="56"/>
      <c r="T55" s="57"/>
      <c r="U55" s="57"/>
      <c r="V55" s="57"/>
      <c r="W55" s="57"/>
      <c r="X55" s="57"/>
      <c r="Y55" s="57"/>
      <c r="Z55" s="57"/>
      <c r="AA55" s="57"/>
      <c r="AB55" s="57"/>
    </row>
    <row r="56" spans="1:28" s="61" customFormat="1" ht="42" customHeight="1">
      <c r="A56" s="261" t="s">
        <v>227</v>
      </c>
      <c r="B56" s="294" t="s">
        <v>280</v>
      </c>
      <c r="C56" s="252"/>
      <c r="D56" s="252"/>
      <c r="E56" s="102"/>
      <c r="F56" s="102"/>
      <c r="G56" s="102"/>
      <c r="H56" s="102"/>
      <c r="I56" s="254"/>
      <c r="J56" s="254"/>
      <c r="K56" s="254"/>
      <c r="L56" s="254"/>
      <c r="M56" s="102"/>
      <c r="N56" s="102"/>
      <c r="O56" s="102">
        <f>SUM(O57:O59)</f>
        <v>11300</v>
      </c>
      <c r="P56" s="102">
        <f>O56</f>
        <v>11300</v>
      </c>
      <c r="Q56" s="255"/>
      <c r="R56" s="56"/>
      <c r="S56" s="56"/>
      <c r="T56" s="57"/>
      <c r="U56" s="57"/>
      <c r="V56" s="57"/>
      <c r="W56" s="57"/>
      <c r="X56" s="57"/>
      <c r="Y56" s="57"/>
      <c r="Z56" s="57"/>
      <c r="AA56" s="57"/>
      <c r="AB56" s="57"/>
    </row>
    <row r="57" spans="1:28" s="61" customFormat="1" ht="33" hidden="1">
      <c r="A57" s="261" t="s">
        <v>227</v>
      </c>
      <c r="B57" s="262" t="s">
        <v>148</v>
      </c>
      <c r="C57" s="252" t="s">
        <v>48</v>
      </c>
      <c r="D57" s="252"/>
      <c r="E57" s="101"/>
      <c r="F57" s="263"/>
      <c r="G57" s="101"/>
      <c r="H57" s="263"/>
      <c r="I57" s="254"/>
      <c r="J57" s="254"/>
      <c r="K57" s="254"/>
      <c r="L57" s="254"/>
      <c r="M57" s="102"/>
      <c r="N57" s="102"/>
      <c r="O57" s="102">
        <f>5000-500</f>
        <v>4500</v>
      </c>
      <c r="P57" s="102">
        <f>5000-500</f>
        <v>4500</v>
      </c>
      <c r="Q57" s="255"/>
      <c r="R57" s="56"/>
      <c r="S57" s="56"/>
      <c r="T57" s="57"/>
      <c r="U57" s="57"/>
      <c r="V57" s="57"/>
      <c r="W57" s="57"/>
      <c r="X57" s="57"/>
      <c r="Y57" s="57"/>
      <c r="Z57" s="57"/>
      <c r="AA57" s="57"/>
      <c r="AB57" s="57"/>
    </row>
    <row r="58" spans="1:28" s="61" customFormat="1" ht="33" hidden="1">
      <c r="A58" s="261" t="s">
        <v>227</v>
      </c>
      <c r="B58" s="262" t="s">
        <v>163</v>
      </c>
      <c r="C58" s="252" t="s">
        <v>48</v>
      </c>
      <c r="D58" s="252"/>
      <c r="E58" s="101"/>
      <c r="F58" s="263"/>
      <c r="G58" s="101">
        <f>H58</f>
        <v>0</v>
      </c>
      <c r="H58" s="263"/>
      <c r="I58" s="254"/>
      <c r="J58" s="254"/>
      <c r="K58" s="254"/>
      <c r="L58" s="254"/>
      <c r="M58" s="102"/>
      <c r="N58" s="102"/>
      <c r="O58" s="102">
        <f>2500-200</f>
        <v>2300</v>
      </c>
      <c r="P58" s="102">
        <f>2500-200</f>
        <v>2300</v>
      </c>
      <c r="Q58" s="255"/>
      <c r="R58" s="56"/>
      <c r="S58" s="56"/>
      <c r="T58" s="57"/>
      <c r="U58" s="57"/>
      <c r="V58" s="57"/>
      <c r="W58" s="57"/>
      <c r="X58" s="57"/>
      <c r="Y58" s="57"/>
      <c r="Z58" s="57"/>
      <c r="AA58" s="57"/>
      <c r="AB58" s="57"/>
    </row>
    <row r="59" spans="1:28" s="61" customFormat="1" ht="33" hidden="1">
      <c r="A59" s="261" t="s">
        <v>227</v>
      </c>
      <c r="B59" s="262" t="s">
        <v>164</v>
      </c>
      <c r="C59" s="252" t="s">
        <v>48</v>
      </c>
      <c r="D59" s="252"/>
      <c r="E59" s="101"/>
      <c r="F59" s="263"/>
      <c r="G59" s="101">
        <f>H59</f>
        <v>0</v>
      </c>
      <c r="H59" s="263"/>
      <c r="I59" s="254"/>
      <c r="J59" s="254"/>
      <c r="K59" s="254"/>
      <c r="L59" s="254"/>
      <c r="M59" s="102"/>
      <c r="N59" s="102"/>
      <c r="O59" s="102">
        <f>5000-500</f>
        <v>4500</v>
      </c>
      <c r="P59" s="102">
        <f>5000-500</f>
        <v>4500</v>
      </c>
      <c r="Q59" s="255"/>
      <c r="R59" s="56"/>
      <c r="S59" s="56"/>
      <c r="T59" s="57"/>
      <c r="U59" s="57"/>
      <c r="V59" s="57"/>
      <c r="W59" s="57"/>
      <c r="X59" s="57"/>
      <c r="Y59" s="57"/>
      <c r="Z59" s="57"/>
      <c r="AA59" s="57"/>
      <c r="AB59" s="57"/>
    </row>
    <row r="60" spans="1:28" s="61" customFormat="1" ht="33">
      <c r="A60" s="286" t="s">
        <v>276</v>
      </c>
      <c r="B60" s="249" t="s">
        <v>200</v>
      </c>
      <c r="C60" s="238"/>
      <c r="D60" s="238"/>
      <c r="E60" s="239">
        <f>E61+E62+E63</f>
        <v>0</v>
      </c>
      <c r="F60" s="239">
        <f aca="true" t="shared" si="24" ref="F60:P60">F61+F62+F63</f>
        <v>0</v>
      </c>
      <c r="G60" s="239">
        <f t="shared" si="24"/>
        <v>0</v>
      </c>
      <c r="H60" s="239">
        <f t="shared" si="24"/>
        <v>0</v>
      </c>
      <c r="I60" s="239">
        <f t="shared" si="24"/>
        <v>0</v>
      </c>
      <c r="J60" s="239">
        <f t="shared" si="24"/>
        <v>0</v>
      </c>
      <c r="K60" s="239">
        <f t="shared" si="24"/>
        <v>2000</v>
      </c>
      <c r="L60" s="239">
        <f t="shared" si="24"/>
        <v>2000</v>
      </c>
      <c r="M60" s="239">
        <f t="shared" si="24"/>
        <v>0</v>
      </c>
      <c r="N60" s="239">
        <f t="shared" si="24"/>
        <v>0</v>
      </c>
      <c r="O60" s="239">
        <f t="shared" si="24"/>
        <v>2500</v>
      </c>
      <c r="P60" s="239">
        <f t="shared" si="24"/>
        <v>2500</v>
      </c>
      <c r="Q60" s="240"/>
      <c r="R60" s="50"/>
      <c r="S60" s="50"/>
      <c r="T60" s="57"/>
      <c r="U60" s="57"/>
      <c r="V60" s="57"/>
      <c r="W60" s="57"/>
      <c r="X60" s="57"/>
      <c r="Y60" s="57"/>
      <c r="Z60" s="57"/>
      <c r="AA60" s="57"/>
      <c r="AB60" s="57"/>
    </row>
    <row r="61" spans="1:28" s="52" customFormat="1" ht="40.5" customHeight="1">
      <c r="A61" s="252" t="s">
        <v>5</v>
      </c>
      <c r="B61" s="251" t="s">
        <v>62</v>
      </c>
      <c r="C61" s="252" t="s">
        <v>62</v>
      </c>
      <c r="D61" s="252"/>
      <c r="E61" s="102"/>
      <c r="F61" s="102"/>
      <c r="G61" s="102"/>
      <c r="H61" s="102"/>
      <c r="I61" s="254">
        <v>0</v>
      </c>
      <c r="J61" s="254">
        <v>0</v>
      </c>
      <c r="K61" s="254">
        <v>312</v>
      </c>
      <c r="L61" s="254">
        <v>312</v>
      </c>
      <c r="M61" s="102"/>
      <c r="N61" s="102"/>
      <c r="O61" s="102">
        <v>300</v>
      </c>
      <c r="P61" s="102">
        <v>300</v>
      </c>
      <c r="Q61" s="255"/>
      <c r="R61" s="56"/>
      <c r="S61" s="56"/>
      <c r="T61" s="185">
        <v>493</v>
      </c>
      <c r="U61" s="185">
        <v>493</v>
      </c>
      <c r="V61" s="51"/>
      <c r="W61" s="51"/>
      <c r="X61" s="51"/>
      <c r="Y61" s="51"/>
      <c r="Z61" s="51"/>
      <c r="AA61" s="51"/>
      <c r="AB61" s="51"/>
    </row>
    <row r="62" spans="1:28" s="52" customFormat="1" ht="40.5" customHeight="1">
      <c r="A62" s="252" t="s">
        <v>5</v>
      </c>
      <c r="B62" s="251" t="s">
        <v>247</v>
      </c>
      <c r="C62" s="252" t="s">
        <v>60</v>
      </c>
      <c r="D62" s="252"/>
      <c r="E62" s="102"/>
      <c r="F62" s="102"/>
      <c r="G62" s="102"/>
      <c r="H62" s="102"/>
      <c r="I62" s="254">
        <v>0</v>
      </c>
      <c r="J62" s="254">
        <v>0</v>
      </c>
      <c r="K62" s="254">
        <v>1188</v>
      </c>
      <c r="L62" s="254">
        <v>1188</v>
      </c>
      <c r="M62" s="102"/>
      <c r="N62" s="102"/>
      <c r="O62" s="102">
        <v>1800</v>
      </c>
      <c r="P62" s="102">
        <v>1800</v>
      </c>
      <c r="Q62" s="255"/>
      <c r="R62" s="56" t="s">
        <v>131</v>
      </c>
      <c r="S62" s="56"/>
      <c r="T62" s="185">
        <v>2328</v>
      </c>
      <c r="U62" s="51"/>
      <c r="V62" s="51"/>
      <c r="W62" s="51"/>
      <c r="X62" s="51"/>
      <c r="Y62" s="51"/>
      <c r="Z62" s="51"/>
      <c r="AA62" s="51"/>
      <c r="AB62" s="51"/>
    </row>
    <row r="63" spans="1:28" s="52" customFormat="1" ht="40.5" customHeight="1">
      <c r="A63" s="252" t="s">
        <v>5</v>
      </c>
      <c r="B63" s="251" t="s">
        <v>61</v>
      </c>
      <c r="C63" s="252" t="s">
        <v>61</v>
      </c>
      <c r="D63" s="252"/>
      <c r="E63" s="102"/>
      <c r="F63" s="102"/>
      <c r="G63" s="102"/>
      <c r="H63" s="102"/>
      <c r="I63" s="254">
        <v>0</v>
      </c>
      <c r="J63" s="254">
        <v>0</v>
      </c>
      <c r="K63" s="254">
        <v>500</v>
      </c>
      <c r="L63" s="254">
        <v>500</v>
      </c>
      <c r="M63" s="102"/>
      <c r="N63" s="102"/>
      <c r="O63" s="102">
        <v>400</v>
      </c>
      <c r="P63" s="102">
        <v>400</v>
      </c>
      <c r="Q63" s="255"/>
      <c r="R63" s="56"/>
      <c r="S63" s="56"/>
      <c r="T63" s="51"/>
      <c r="U63" s="51"/>
      <c r="V63" s="51"/>
      <c r="W63" s="51"/>
      <c r="X63" s="51"/>
      <c r="Y63" s="51"/>
      <c r="Z63" s="51"/>
      <c r="AA63" s="51"/>
      <c r="AB63" s="51"/>
    </row>
    <row r="65" spans="1:28" s="236" customFormat="1" ht="36.75" customHeight="1">
      <c r="A65" s="328" t="s">
        <v>239</v>
      </c>
      <c r="B65" s="328"/>
      <c r="C65" s="328"/>
      <c r="D65" s="328"/>
      <c r="E65" s="328"/>
      <c r="F65" s="328"/>
      <c r="G65" s="328"/>
      <c r="H65" s="328"/>
      <c r="I65" s="328"/>
      <c r="J65" s="328"/>
      <c r="K65" s="328"/>
      <c r="L65" s="328"/>
      <c r="M65" s="328"/>
      <c r="N65" s="328"/>
      <c r="O65" s="328"/>
      <c r="P65" s="328"/>
      <c r="Q65" s="328"/>
      <c r="T65" s="237"/>
      <c r="U65" s="237"/>
      <c r="V65" s="237"/>
      <c r="W65" s="237"/>
      <c r="X65" s="237"/>
      <c r="Y65" s="237"/>
      <c r="Z65" s="237"/>
      <c r="AA65" s="237"/>
      <c r="AB65" s="237"/>
    </row>
    <row r="66" spans="1:17" ht="36" customHeight="1">
      <c r="A66" s="328" t="s">
        <v>274</v>
      </c>
      <c r="B66" s="328"/>
      <c r="C66" s="328"/>
      <c r="D66" s="328"/>
      <c r="E66" s="328"/>
      <c r="F66" s="328"/>
      <c r="G66" s="328"/>
      <c r="H66" s="328"/>
      <c r="I66" s="328"/>
      <c r="J66" s="328"/>
      <c r="K66" s="328"/>
      <c r="L66" s="328"/>
      <c r="M66" s="328"/>
      <c r="N66" s="328"/>
      <c r="O66" s="328"/>
      <c r="P66" s="328"/>
      <c r="Q66" s="328"/>
    </row>
    <row r="67" spans="1:17" ht="22.5" customHeight="1" hidden="1">
      <c r="A67" s="328" t="s">
        <v>249</v>
      </c>
      <c r="B67" s="328"/>
      <c r="C67" s="328"/>
      <c r="D67" s="328"/>
      <c r="E67" s="328"/>
      <c r="F67" s="328"/>
      <c r="G67" s="328"/>
      <c r="H67" s="328"/>
      <c r="I67" s="328"/>
      <c r="J67" s="328"/>
      <c r="K67" s="328"/>
      <c r="L67" s="328"/>
      <c r="M67" s="328"/>
      <c r="N67" s="328"/>
      <c r="O67" s="328"/>
      <c r="P67" s="328"/>
      <c r="Q67" s="328"/>
    </row>
    <row r="68" spans="1:17" ht="24" customHeight="1" hidden="1">
      <c r="A68" s="328" t="s">
        <v>275</v>
      </c>
      <c r="B68" s="328"/>
      <c r="C68" s="328"/>
      <c r="D68" s="328"/>
      <c r="E68" s="328"/>
      <c r="F68" s="328"/>
      <c r="G68" s="328"/>
      <c r="H68" s="328"/>
      <c r="I68" s="328"/>
      <c r="J68" s="328"/>
      <c r="K68" s="328"/>
      <c r="L68" s="328"/>
      <c r="M68" s="328"/>
      <c r="N68" s="328"/>
      <c r="O68" s="328"/>
      <c r="P68" s="328"/>
      <c r="Q68" s="328"/>
    </row>
    <row r="69" spans="1:17" ht="23.25" customHeight="1">
      <c r="A69" s="328" t="s">
        <v>281</v>
      </c>
      <c r="B69" s="328"/>
      <c r="C69" s="328"/>
      <c r="D69" s="328"/>
      <c r="E69" s="328"/>
      <c r="F69" s="328"/>
      <c r="G69" s="328"/>
      <c r="H69" s="328"/>
      <c r="I69" s="328"/>
      <c r="J69" s="328"/>
      <c r="K69" s="328"/>
      <c r="L69" s="328"/>
      <c r="M69" s="328"/>
      <c r="N69" s="328"/>
      <c r="O69" s="328"/>
      <c r="P69" s="328"/>
      <c r="Q69" s="328"/>
    </row>
  </sheetData>
  <sheetProtection/>
  <mergeCells count="38">
    <mergeCell ref="A69:Q69"/>
    <mergeCell ref="A67:Q67"/>
    <mergeCell ref="A68:Q68"/>
    <mergeCell ref="A5:Q5"/>
    <mergeCell ref="C7:C9"/>
    <mergeCell ref="M7:N7"/>
    <mergeCell ref="O7:P7"/>
    <mergeCell ref="D8:D9"/>
    <mergeCell ref="D7:F7"/>
    <mergeCell ref="K8:K9"/>
    <mergeCell ref="T7:T9"/>
    <mergeCell ref="R7:R9"/>
    <mergeCell ref="T20:AB20"/>
    <mergeCell ref="A65:Q65"/>
    <mergeCell ref="A66:Q66"/>
    <mergeCell ref="L8:L9"/>
    <mergeCell ref="S7:S9"/>
    <mergeCell ref="E8:E9"/>
    <mergeCell ref="H8:H9"/>
    <mergeCell ref="P8:P9"/>
    <mergeCell ref="G8:G9"/>
    <mergeCell ref="F8:F9"/>
    <mergeCell ref="G7:H7"/>
    <mergeCell ref="Q7:Q9"/>
    <mergeCell ref="O8:O9"/>
    <mergeCell ref="N8:N9"/>
    <mergeCell ref="I7:J7"/>
    <mergeCell ref="J8:J9"/>
    <mergeCell ref="A3:Q3"/>
    <mergeCell ref="A2:Q2"/>
    <mergeCell ref="I8:I9"/>
    <mergeCell ref="K7:L7"/>
    <mergeCell ref="M8:M9"/>
    <mergeCell ref="A1:Q1"/>
    <mergeCell ref="A4:Q4"/>
    <mergeCell ref="G6:Q6"/>
    <mergeCell ref="A7:A9"/>
    <mergeCell ref="B7:B9"/>
  </mergeCells>
  <printOptions/>
  <pageMargins left="0.4724409448818898" right="0.35433070866141736" top="1.062992125984252" bottom="0.5905511811023623" header="0.8267716535433072" footer="0.1968503937007874"/>
  <pageSetup horizontalDpi="600" verticalDpi="600" orientation="landscape" paperSize="9" scale="65" r:id="rId1"/>
  <headerFooter>
    <oddHeader>&amp;R&amp;12Biểu số 02/ĐT-PC</oddHeader>
    <oddFooter>&amp;RTrang &amp;P/&amp;N</oddFooter>
  </headerFooter>
</worksheet>
</file>

<file path=xl/worksheets/sheet3.xml><?xml version="1.0" encoding="utf-8"?>
<worksheet xmlns="http://schemas.openxmlformats.org/spreadsheetml/2006/main" xmlns:r="http://schemas.openxmlformats.org/officeDocument/2006/relationships">
  <sheetPr codeName="Sheet4">
    <tabColor rgb="FF00B050"/>
  </sheetPr>
  <dimension ref="A1:T13"/>
  <sheetViews>
    <sheetView zoomScalePageLayoutView="0" workbookViewId="0" topLeftCell="A1">
      <selection activeCell="C17" sqref="C17"/>
    </sheetView>
  </sheetViews>
  <sheetFormatPr defaultColWidth="9.140625" defaultRowHeight="15" outlineLevelCol="1"/>
  <cols>
    <col min="1" max="1" width="5.421875" style="8" customWidth="1"/>
    <col min="2" max="2" width="92.8515625" style="8" customWidth="1"/>
    <col min="3" max="4" width="24.00390625" style="8" customWidth="1"/>
    <col min="5" max="5" width="22.57421875" style="8" customWidth="1"/>
    <col min="6" max="6" width="19.00390625" style="8" customWidth="1" outlineLevel="1"/>
    <col min="7" max="7" width="27.00390625" style="8" customWidth="1"/>
    <col min="8" max="20" width="9.140625" style="2" customWidth="1"/>
    <col min="21" max="16384" width="9.140625" style="8" customWidth="1"/>
  </cols>
  <sheetData>
    <row r="1" spans="1:20" ht="21.75" customHeight="1">
      <c r="A1" s="329" t="s">
        <v>93</v>
      </c>
      <c r="B1" s="329"/>
      <c r="C1" s="329"/>
      <c r="D1" s="329"/>
      <c r="E1" s="329"/>
      <c r="F1" s="329"/>
      <c r="G1" s="329"/>
      <c r="H1" s="8"/>
      <c r="I1" s="8"/>
      <c r="J1" s="8"/>
      <c r="K1" s="8"/>
      <c r="L1" s="8"/>
      <c r="M1" s="8"/>
      <c r="N1" s="8"/>
      <c r="O1" s="8"/>
      <c r="P1" s="8"/>
      <c r="Q1" s="8"/>
      <c r="R1" s="8"/>
      <c r="S1" s="8"/>
      <c r="T1" s="8"/>
    </row>
    <row r="2" spans="1:20" ht="21.75" customHeight="1">
      <c r="A2" s="22"/>
      <c r="B2" s="22"/>
      <c r="C2" s="22"/>
      <c r="D2" s="22"/>
      <c r="E2" s="22"/>
      <c r="F2" s="22"/>
      <c r="G2" s="22"/>
      <c r="H2" s="8"/>
      <c r="I2" s="8"/>
      <c r="J2" s="8"/>
      <c r="K2" s="8"/>
      <c r="L2" s="8"/>
      <c r="M2" s="8"/>
      <c r="N2" s="8"/>
      <c r="O2" s="8"/>
      <c r="P2" s="8"/>
      <c r="Q2" s="8"/>
      <c r="R2" s="8"/>
      <c r="S2" s="8"/>
      <c r="T2" s="8"/>
    </row>
    <row r="3" spans="1:20" ht="21.75" customHeight="1">
      <c r="A3" s="22"/>
      <c r="B3" s="22"/>
      <c r="C3" s="22"/>
      <c r="D3" s="22"/>
      <c r="E3" s="22"/>
      <c r="F3" s="22"/>
      <c r="G3" s="22"/>
      <c r="H3" s="8"/>
      <c r="I3" s="8"/>
      <c r="J3" s="8"/>
      <c r="K3" s="8"/>
      <c r="L3" s="8"/>
      <c r="M3" s="8"/>
      <c r="N3" s="8"/>
      <c r="O3" s="8"/>
      <c r="P3" s="8"/>
      <c r="Q3" s="8"/>
      <c r="R3" s="8"/>
      <c r="S3" s="8"/>
      <c r="T3" s="8"/>
    </row>
    <row r="4" spans="1:20" ht="34.5" customHeight="1">
      <c r="A4" s="330" t="s">
        <v>77</v>
      </c>
      <c r="B4" s="330"/>
      <c r="C4" s="330"/>
      <c r="D4" s="330"/>
      <c r="E4" s="330"/>
      <c r="F4" s="330"/>
      <c r="G4" s="330"/>
      <c r="H4" s="8"/>
      <c r="I4" s="8"/>
      <c r="J4" s="8"/>
      <c r="K4" s="8"/>
      <c r="L4" s="8"/>
      <c r="M4" s="8"/>
      <c r="N4" s="8"/>
      <c r="O4" s="8"/>
      <c r="P4" s="8"/>
      <c r="Q4" s="8"/>
      <c r="R4" s="8"/>
      <c r="S4" s="8"/>
      <c r="T4" s="8"/>
    </row>
    <row r="5" spans="1:20" ht="18.75" hidden="1">
      <c r="A5" s="331" t="str">
        <f>'B.01_TH'!A3:K3</f>
        <v>(Kèm theo Quyết định số        /QĐ-UBND ngày      /12/2018 của UBND huyện Ia H'Drai)</v>
      </c>
      <c r="B5" s="331"/>
      <c r="C5" s="331"/>
      <c r="D5" s="331"/>
      <c r="E5" s="331"/>
      <c r="F5" s="331"/>
      <c r="G5" s="331"/>
      <c r="H5" s="8"/>
      <c r="I5" s="8"/>
      <c r="J5" s="8"/>
      <c r="K5" s="8"/>
      <c r="L5" s="8"/>
      <c r="M5" s="8"/>
      <c r="N5" s="8"/>
      <c r="O5" s="8"/>
      <c r="P5" s="8"/>
      <c r="Q5" s="8"/>
      <c r="R5" s="8"/>
      <c r="S5" s="8"/>
      <c r="T5" s="8"/>
    </row>
    <row r="6" spans="1:20" ht="18.75">
      <c r="A6" s="331" t="s">
        <v>99</v>
      </c>
      <c r="B6" s="331"/>
      <c r="C6" s="331"/>
      <c r="D6" s="331"/>
      <c r="E6" s="331"/>
      <c r="F6" s="331"/>
      <c r="G6" s="331"/>
      <c r="H6" s="8"/>
      <c r="I6" s="8"/>
      <c r="J6" s="8"/>
      <c r="K6" s="8"/>
      <c r="L6" s="8"/>
      <c r="M6" s="8"/>
      <c r="N6" s="8"/>
      <c r="O6" s="8"/>
      <c r="P6" s="8"/>
      <c r="Q6" s="8"/>
      <c r="R6" s="8"/>
      <c r="S6" s="8"/>
      <c r="T6" s="8"/>
    </row>
    <row r="7" spans="1:20" ht="18.75" hidden="1">
      <c r="A7" s="331" t="str">
        <f>'B.01_TH'!A4:K4</f>
        <v>(Kèm theo Nghị quyết số       /NQ-HĐND ngày         tháng 12 năm 2018 của Hội đồng nhân dân huyện Ia H'Drai)</v>
      </c>
      <c r="B7" s="331"/>
      <c r="C7" s="331"/>
      <c r="D7" s="331"/>
      <c r="E7" s="331"/>
      <c r="F7" s="331"/>
      <c r="G7" s="331"/>
      <c r="H7" s="8"/>
      <c r="I7" s="8"/>
      <c r="J7" s="8"/>
      <c r="K7" s="8"/>
      <c r="L7" s="8"/>
      <c r="M7" s="8"/>
      <c r="N7" s="8"/>
      <c r="O7" s="8"/>
      <c r="P7" s="8"/>
      <c r="Q7" s="8"/>
      <c r="R7" s="8"/>
      <c r="S7" s="8"/>
      <c r="T7" s="8"/>
    </row>
    <row r="8" spans="1:20" ht="15.75" customHeight="1">
      <c r="A8" s="23"/>
      <c r="B8" s="23"/>
      <c r="C8" s="23"/>
      <c r="D8" s="23"/>
      <c r="E8" s="23"/>
      <c r="F8" s="23"/>
      <c r="G8" s="23"/>
      <c r="H8" s="8"/>
      <c r="I8" s="8"/>
      <c r="J8" s="8"/>
      <c r="K8" s="8"/>
      <c r="L8" s="8"/>
      <c r="M8" s="8"/>
      <c r="N8" s="8"/>
      <c r="O8" s="8"/>
      <c r="P8" s="8"/>
      <c r="Q8" s="8"/>
      <c r="R8" s="8"/>
      <c r="S8" s="8"/>
      <c r="T8" s="8"/>
    </row>
    <row r="9" spans="5:20" ht="21.75" customHeight="1">
      <c r="E9" s="329" t="s">
        <v>0</v>
      </c>
      <c r="F9" s="329"/>
      <c r="G9" s="329"/>
      <c r="H9" s="8"/>
      <c r="I9" s="8"/>
      <c r="J9" s="8"/>
      <c r="K9" s="8"/>
      <c r="L9" s="8"/>
      <c r="M9" s="8"/>
      <c r="N9" s="8"/>
      <c r="O9" s="8"/>
      <c r="P9" s="8"/>
      <c r="Q9" s="8"/>
      <c r="R9" s="8"/>
      <c r="S9" s="8"/>
      <c r="T9" s="8"/>
    </row>
    <row r="10" spans="1:7" s="12" customFormat="1" ht="49.5">
      <c r="A10" s="3" t="s">
        <v>1</v>
      </c>
      <c r="B10" s="3" t="s">
        <v>2</v>
      </c>
      <c r="C10" s="3" t="s">
        <v>41</v>
      </c>
      <c r="D10" s="3" t="s">
        <v>31</v>
      </c>
      <c r="E10" s="46" t="s">
        <v>102</v>
      </c>
      <c r="F10" s="3" t="s">
        <v>32</v>
      </c>
      <c r="G10" s="3" t="s">
        <v>3</v>
      </c>
    </row>
    <row r="11" spans="1:7" s="28" customFormat="1" ht="16.5" hidden="1">
      <c r="A11" s="29">
        <v>1</v>
      </c>
      <c r="B11" s="29">
        <v>2</v>
      </c>
      <c r="C11" s="29">
        <v>3</v>
      </c>
      <c r="D11" s="29">
        <v>4</v>
      </c>
      <c r="E11" s="29">
        <v>5</v>
      </c>
      <c r="F11" s="29">
        <v>6</v>
      </c>
      <c r="G11" s="29">
        <v>7</v>
      </c>
    </row>
    <row r="12" spans="1:7" s="14" customFormat="1" ht="34.5" customHeight="1">
      <c r="A12" s="30"/>
      <c r="B12" s="24" t="s">
        <v>30</v>
      </c>
      <c r="C12" s="30"/>
      <c r="D12" s="30">
        <f>D13</f>
        <v>19</v>
      </c>
      <c r="E12" s="30">
        <f>E13</f>
        <v>19</v>
      </c>
      <c r="F12" s="30">
        <f>F13</f>
        <v>19</v>
      </c>
      <c r="G12" s="30"/>
    </row>
    <row r="13" spans="1:20" ht="66" customHeight="1">
      <c r="A13" s="21">
        <v>1</v>
      </c>
      <c r="B13" s="20" t="s">
        <v>78</v>
      </c>
      <c r="C13" s="21" t="s">
        <v>92</v>
      </c>
      <c r="D13" s="20">
        <v>19</v>
      </c>
      <c r="E13" s="20">
        <v>19</v>
      </c>
      <c r="F13" s="20">
        <v>19</v>
      </c>
      <c r="G13" s="20"/>
      <c r="H13" s="8"/>
      <c r="I13" s="8"/>
      <c r="J13" s="8"/>
      <c r="K13" s="8"/>
      <c r="L13" s="8"/>
      <c r="M13" s="8"/>
      <c r="N13" s="8"/>
      <c r="O13" s="8"/>
      <c r="P13" s="8"/>
      <c r="Q13" s="8"/>
      <c r="R13" s="8"/>
      <c r="S13" s="8"/>
      <c r="T13" s="8"/>
    </row>
  </sheetData>
  <sheetProtection/>
  <mergeCells count="6">
    <mergeCell ref="A1:G1"/>
    <mergeCell ref="A4:G4"/>
    <mergeCell ref="E9:G9"/>
    <mergeCell ref="A7:G7"/>
    <mergeCell ref="A5:G5"/>
    <mergeCell ref="A6:G6"/>
  </mergeCells>
  <printOptions/>
  <pageMargins left="0.3937007874015748" right="0.2755905511811024" top="1.1023622047244095" bottom="0.5905511811023623" header="0.31496062992125984" footer="0.1968503937007874"/>
  <pageSetup horizontalDpi="600" verticalDpi="600" orientation="landscape" paperSize="9" scale="65" r:id="rId1"/>
  <headerFooter>
    <oddFooter>&amp;L&amp;8Biểu 03-ĐT&amp;R&amp;8Trang &amp;P</oddFooter>
  </headerFooter>
</worksheet>
</file>

<file path=xl/worksheets/sheet4.xml><?xml version="1.0" encoding="utf-8"?>
<worksheet xmlns="http://schemas.openxmlformats.org/spreadsheetml/2006/main" xmlns:r="http://schemas.openxmlformats.org/officeDocument/2006/relationships">
  <sheetPr>
    <tabColor theme="3"/>
  </sheetPr>
  <dimension ref="A1:Z59"/>
  <sheetViews>
    <sheetView showZeros="0" zoomScale="70" zoomScaleNormal="70" zoomScalePageLayoutView="0" workbookViewId="0" topLeftCell="A1">
      <pane xSplit="2" ySplit="11" topLeftCell="C45" activePane="bottomRight" state="frozen"/>
      <selection pane="topLeft" activeCell="A1" sqref="A1"/>
      <selection pane="topRight" activeCell="C1" sqref="C1"/>
      <selection pane="bottomLeft" activeCell="A11" sqref="A11"/>
      <selection pane="bottomRight" activeCell="A1" sqref="A1:R59"/>
    </sheetView>
  </sheetViews>
  <sheetFormatPr defaultColWidth="9.00390625" defaultRowHeight="15"/>
  <cols>
    <col min="1" max="1" width="7.57421875" style="1" customWidth="1"/>
    <col min="2" max="2" width="62.8515625" style="1" customWidth="1"/>
    <col min="3" max="3" width="15.421875" style="1" customWidth="1"/>
    <col min="4" max="4" width="12.57421875" style="1" customWidth="1"/>
    <col min="5" max="5" width="9.00390625" style="1" customWidth="1"/>
    <col min="6" max="6" width="9.00390625" style="173" hidden="1" customWidth="1"/>
    <col min="7" max="7" width="10.57421875" style="1" customWidth="1"/>
    <col min="8" max="8" width="9.00390625" style="1" customWidth="1"/>
    <col min="9" max="9" width="8.140625" style="1" customWidth="1"/>
    <col min="10" max="12" width="9.00390625" style="1" hidden="1" customWidth="1"/>
    <col min="13" max="13" width="8.140625" style="1" customWidth="1"/>
    <col min="14" max="14" width="9.57421875" style="1" bestFit="1" customWidth="1"/>
    <col min="15" max="15" width="8.140625" style="1" customWidth="1"/>
    <col min="16" max="16" width="11.57421875" style="1" customWidth="1"/>
    <col min="17" max="17" width="10.00390625" style="1" customWidth="1"/>
    <col min="18" max="18" width="9.140625" style="1" customWidth="1"/>
    <col min="19" max="21" width="9.00390625" style="1" customWidth="1"/>
    <col min="22" max="22" width="1.1484375" style="1" customWidth="1"/>
    <col min="23" max="16384" width="9.00390625" style="1" customWidth="1"/>
  </cols>
  <sheetData>
    <row r="1" spans="1:19" ht="19.5" customHeight="1">
      <c r="A1" s="330" t="s">
        <v>134</v>
      </c>
      <c r="B1" s="330"/>
      <c r="C1" s="330"/>
      <c r="D1" s="330"/>
      <c r="E1" s="330"/>
      <c r="F1" s="330"/>
      <c r="G1" s="330"/>
      <c r="H1" s="330"/>
      <c r="I1" s="330"/>
      <c r="J1" s="330"/>
      <c r="K1" s="330"/>
      <c r="L1" s="330"/>
      <c r="M1" s="330"/>
      <c r="N1" s="330"/>
      <c r="O1" s="330"/>
      <c r="P1" s="330"/>
      <c r="Q1" s="330"/>
      <c r="R1" s="330"/>
      <c r="S1" s="65"/>
    </row>
    <row r="2" spans="1:19" ht="16.5">
      <c r="A2" s="332" t="str">
        <f>'B.01_TH'!A2:K2</f>
        <v>(Kèm theo kế hoạch đầu tư công của UBND huyện Ia H'Drai)</v>
      </c>
      <c r="B2" s="332"/>
      <c r="C2" s="332"/>
      <c r="D2" s="332"/>
      <c r="E2" s="332"/>
      <c r="F2" s="332"/>
      <c r="G2" s="332"/>
      <c r="H2" s="332"/>
      <c r="I2" s="332"/>
      <c r="J2" s="332"/>
      <c r="K2" s="332"/>
      <c r="L2" s="332"/>
      <c r="M2" s="332"/>
      <c r="N2" s="332"/>
      <c r="O2" s="332"/>
      <c r="P2" s="332"/>
      <c r="Q2" s="332"/>
      <c r="R2" s="332"/>
      <c r="S2" s="65"/>
    </row>
    <row r="3" spans="1:19" ht="16.5" hidden="1">
      <c r="A3" s="332" t="str">
        <f>'B.01_TH'!A3:K3</f>
        <v>(Kèm theo Quyết định số        /QĐ-UBND ngày      /12/2018 của UBND huyện Ia H'Drai)</v>
      </c>
      <c r="B3" s="332"/>
      <c r="C3" s="332"/>
      <c r="D3" s="332"/>
      <c r="E3" s="332"/>
      <c r="F3" s="332"/>
      <c r="G3" s="332"/>
      <c r="H3" s="332"/>
      <c r="I3" s="332"/>
      <c r="J3" s="332"/>
      <c r="K3" s="332"/>
      <c r="L3" s="332"/>
      <c r="M3" s="332"/>
      <c r="N3" s="332"/>
      <c r="O3" s="332"/>
      <c r="P3" s="332"/>
      <c r="Q3" s="332"/>
      <c r="R3" s="332"/>
      <c r="S3" s="65"/>
    </row>
    <row r="4" spans="1:19" ht="16.5" hidden="1">
      <c r="A4" s="332" t="str">
        <f>'B.01_TH'!A4:K4</f>
        <v>(Kèm theo Nghị quyết số       /NQ-HĐND ngày         tháng 12 năm 2018 của Hội đồng nhân dân huyện Ia H'Drai)</v>
      </c>
      <c r="B4" s="332"/>
      <c r="C4" s="332"/>
      <c r="D4" s="332"/>
      <c r="E4" s="332"/>
      <c r="F4" s="332"/>
      <c r="G4" s="332"/>
      <c r="H4" s="332"/>
      <c r="I4" s="332"/>
      <c r="J4" s="332"/>
      <c r="K4" s="332"/>
      <c r="L4" s="332"/>
      <c r="M4" s="332"/>
      <c r="N4" s="332"/>
      <c r="O4" s="332"/>
      <c r="P4" s="332"/>
      <c r="Q4" s="332"/>
      <c r="R4" s="332"/>
      <c r="S4" s="65"/>
    </row>
    <row r="5" spans="1:19" ht="16.5" hidden="1">
      <c r="A5" s="332" t="s">
        <v>196</v>
      </c>
      <c r="B5" s="332"/>
      <c r="C5" s="332"/>
      <c r="D5" s="332"/>
      <c r="E5" s="332"/>
      <c r="F5" s="332"/>
      <c r="G5" s="332"/>
      <c r="H5" s="332"/>
      <c r="I5" s="332"/>
      <c r="J5" s="332"/>
      <c r="K5" s="332"/>
      <c r="L5" s="332"/>
      <c r="M5" s="332"/>
      <c r="N5" s="332"/>
      <c r="O5" s="332"/>
      <c r="P5" s="332"/>
      <c r="Q5" s="332"/>
      <c r="R5" s="332"/>
      <c r="S5" s="65"/>
    </row>
    <row r="6" spans="1:19" ht="16.5">
      <c r="A6" s="10"/>
      <c r="B6" s="8"/>
      <c r="C6" s="10"/>
      <c r="D6" s="10"/>
      <c r="E6" s="10"/>
      <c r="F6" s="75"/>
      <c r="G6" s="168"/>
      <c r="H6" s="168"/>
      <c r="I6" s="168"/>
      <c r="J6" s="169"/>
      <c r="K6" s="169"/>
      <c r="L6" s="169"/>
      <c r="M6" s="168"/>
      <c r="N6" s="168"/>
      <c r="O6" s="127"/>
      <c r="P6" s="352" t="s">
        <v>156</v>
      </c>
      <c r="Q6" s="352"/>
      <c r="R6" s="352"/>
      <c r="S6" s="127"/>
    </row>
    <row r="7" spans="1:19" ht="37.5" customHeight="1">
      <c r="A7" s="314" t="s">
        <v>1</v>
      </c>
      <c r="B7" s="314" t="s">
        <v>64</v>
      </c>
      <c r="C7" s="314" t="s">
        <v>12</v>
      </c>
      <c r="D7" s="314" t="s">
        <v>41</v>
      </c>
      <c r="E7" s="314" t="s">
        <v>65</v>
      </c>
      <c r="F7" s="344" t="s">
        <v>176</v>
      </c>
      <c r="G7" s="345"/>
      <c r="H7" s="345"/>
      <c r="I7" s="346"/>
      <c r="J7" s="338" t="s">
        <v>66</v>
      </c>
      <c r="K7" s="339"/>
      <c r="L7" s="340"/>
      <c r="M7" s="336" t="s">
        <v>135</v>
      </c>
      <c r="N7" s="336"/>
      <c r="O7" s="336"/>
      <c r="P7" s="337" t="s">
        <v>113</v>
      </c>
      <c r="Q7" s="337"/>
      <c r="R7" s="337"/>
      <c r="S7" s="170"/>
    </row>
    <row r="8" spans="1:19" ht="16.5" customHeight="1">
      <c r="A8" s="314"/>
      <c r="B8" s="314"/>
      <c r="C8" s="314"/>
      <c r="D8" s="314"/>
      <c r="E8" s="314"/>
      <c r="F8" s="347"/>
      <c r="G8" s="348"/>
      <c r="H8" s="348"/>
      <c r="I8" s="349"/>
      <c r="J8" s="341"/>
      <c r="K8" s="342"/>
      <c r="L8" s="343"/>
      <c r="M8" s="336"/>
      <c r="N8" s="336"/>
      <c r="O8" s="336"/>
      <c r="P8" s="337"/>
      <c r="Q8" s="337"/>
      <c r="R8" s="337"/>
      <c r="S8" s="170"/>
    </row>
    <row r="9" spans="1:19" ht="16.5" customHeight="1">
      <c r="A9" s="314"/>
      <c r="B9" s="314"/>
      <c r="C9" s="314"/>
      <c r="D9" s="314"/>
      <c r="E9" s="314"/>
      <c r="F9" s="334" t="s">
        <v>175</v>
      </c>
      <c r="G9" s="353" t="s">
        <v>152</v>
      </c>
      <c r="H9" s="355" t="s">
        <v>19</v>
      </c>
      <c r="I9" s="356"/>
      <c r="J9" s="333" t="s">
        <v>18</v>
      </c>
      <c r="K9" s="333" t="s">
        <v>19</v>
      </c>
      <c r="L9" s="333"/>
      <c r="M9" s="336" t="s">
        <v>152</v>
      </c>
      <c r="N9" s="336" t="s">
        <v>19</v>
      </c>
      <c r="O9" s="336"/>
      <c r="P9" s="337" t="s">
        <v>152</v>
      </c>
      <c r="Q9" s="337" t="s">
        <v>19</v>
      </c>
      <c r="R9" s="337"/>
      <c r="S9" s="170"/>
    </row>
    <row r="10" spans="1:19" ht="115.5" customHeight="1">
      <c r="A10" s="314"/>
      <c r="B10" s="314"/>
      <c r="C10" s="314"/>
      <c r="D10" s="314"/>
      <c r="E10" s="314"/>
      <c r="F10" s="335"/>
      <c r="G10" s="354"/>
      <c r="H10" s="149" t="s">
        <v>67</v>
      </c>
      <c r="I10" s="149" t="s">
        <v>68</v>
      </c>
      <c r="J10" s="333"/>
      <c r="K10" s="150" t="s">
        <v>67</v>
      </c>
      <c r="L10" s="150" t="s">
        <v>68</v>
      </c>
      <c r="M10" s="336"/>
      <c r="N10" s="149" t="s">
        <v>67</v>
      </c>
      <c r="O10" s="149" t="s">
        <v>68</v>
      </c>
      <c r="P10" s="337"/>
      <c r="Q10" s="148" t="s">
        <v>67</v>
      </c>
      <c r="R10" s="148" t="s">
        <v>68</v>
      </c>
      <c r="S10" s="170"/>
    </row>
    <row r="11" spans="1:19" ht="33" customHeight="1">
      <c r="A11" s="219"/>
      <c r="B11" s="220" t="s">
        <v>84</v>
      </c>
      <c r="C11" s="219"/>
      <c r="D11" s="219"/>
      <c r="E11" s="219"/>
      <c r="F11" s="221"/>
      <c r="G11" s="222">
        <f>G12+G29</f>
        <v>29393.15</v>
      </c>
      <c r="H11" s="222">
        <f aca="true" t="shared" si="0" ref="H11:R11">H12+H29</f>
        <v>26751</v>
      </c>
      <c r="I11" s="222">
        <f t="shared" si="0"/>
        <v>2687.15</v>
      </c>
      <c r="J11" s="222">
        <f t="shared" si="0"/>
        <v>45273.7</v>
      </c>
      <c r="K11" s="222">
        <f t="shared" si="0"/>
        <v>40924.36</v>
      </c>
      <c r="L11" s="222">
        <f t="shared" si="0"/>
        <v>4349.34</v>
      </c>
      <c r="M11" s="222">
        <f t="shared" si="0"/>
        <v>2237</v>
      </c>
      <c r="N11" s="222">
        <f t="shared" si="0"/>
        <v>2237</v>
      </c>
      <c r="O11" s="222">
        <f t="shared" si="0"/>
        <v>0</v>
      </c>
      <c r="P11" s="222">
        <f>SUM(Q11:R11)</f>
        <v>12178.65</v>
      </c>
      <c r="Q11" s="222">
        <f t="shared" si="0"/>
        <v>11018.5</v>
      </c>
      <c r="R11" s="222">
        <f t="shared" si="0"/>
        <v>1160.15</v>
      </c>
      <c r="S11" s="170"/>
    </row>
    <row r="12" spans="1:19" ht="33" customHeight="1">
      <c r="A12" s="24" t="s">
        <v>4</v>
      </c>
      <c r="B12" s="24" t="s">
        <v>250</v>
      </c>
      <c r="C12" s="24"/>
      <c r="D12" s="24"/>
      <c r="E12" s="24"/>
      <c r="F12" s="128"/>
      <c r="G12" s="76">
        <f aca="true" t="shared" si="1" ref="G12:O12">G13+G15+G21+G25</f>
        <v>0</v>
      </c>
      <c r="H12" s="76">
        <f t="shared" si="1"/>
        <v>0</v>
      </c>
      <c r="I12" s="76">
        <f t="shared" si="1"/>
        <v>0</v>
      </c>
      <c r="J12" s="104">
        <f t="shared" si="1"/>
        <v>0</v>
      </c>
      <c r="K12" s="104">
        <f t="shared" si="1"/>
        <v>0</v>
      </c>
      <c r="L12" s="104">
        <f t="shared" si="1"/>
        <v>0</v>
      </c>
      <c r="M12" s="76">
        <f t="shared" si="1"/>
        <v>0</v>
      </c>
      <c r="N12" s="76">
        <f t="shared" si="1"/>
        <v>0</v>
      </c>
      <c r="O12" s="76">
        <f t="shared" si="1"/>
        <v>0</v>
      </c>
      <c r="P12" s="76">
        <f>P13+P14+P15+P16+P21+P25</f>
        <v>2109</v>
      </c>
      <c r="Q12" s="76">
        <f>Q13+Q14+Q15+Q16+Q21+Q25</f>
        <v>2109</v>
      </c>
      <c r="R12" s="76">
        <f>R13+R15+R21+R25</f>
        <v>0</v>
      </c>
      <c r="S12" s="170"/>
    </row>
    <row r="13" spans="1:19" s="172" customFormat="1" ht="33" customHeight="1">
      <c r="A13" s="152">
        <v>1</v>
      </c>
      <c r="B13" s="152" t="s">
        <v>79</v>
      </c>
      <c r="C13" s="100" t="s">
        <v>22</v>
      </c>
      <c r="D13" s="100" t="s">
        <v>81</v>
      </c>
      <c r="E13" s="100">
        <v>2019</v>
      </c>
      <c r="F13" s="161"/>
      <c r="G13" s="153">
        <f>SUM(H13:I13)</f>
        <v>0</v>
      </c>
      <c r="H13" s="153"/>
      <c r="I13" s="153"/>
      <c r="J13" s="120"/>
      <c r="K13" s="120"/>
      <c r="L13" s="120"/>
      <c r="M13" s="153">
        <f>SUM(N13:O13)</f>
        <v>0</v>
      </c>
      <c r="N13" s="153"/>
      <c r="O13" s="153"/>
      <c r="P13" s="154">
        <v>500</v>
      </c>
      <c r="Q13" s="154">
        <v>500</v>
      </c>
      <c r="R13" s="154">
        <v>0</v>
      </c>
      <c r="S13" s="171"/>
    </row>
    <row r="14" spans="1:19" s="172" customFormat="1" ht="33" customHeight="1">
      <c r="A14" s="152">
        <v>2</v>
      </c>
      <c r="B14" s="152" t="s">
        <v>201</v>
      </c>
      <c r="C14" s="100" t="s">
        <v>22</v>
      </c>
      <c r="D14" s="100" t="s">
        <v>81</v>
      </c>
      <c r="E14" s="100">
        <v>2019</v>
      </c>
      <c r="F14" s="161"/>
      <c r="G14" s="153"/>
      <c r="H14" s="153"/>
      <c r="I14" s="153"/>
      <c r="J14" s="120"/>
      <c r="K14" s="120"/>
      <c r="L14" s="120"/>
      <c r="M14" s="153"/>
      <c r="N14" s="153"/>
      <c r="O14" s="153"/>
      <c r="P14" s="154">
        <v>500</v>
      </c>
      <c r="Q14" s="154">
        <v>500</v>
      </c>
      <c r="R14" s="154"/>
      <c r="S14" s="171"/>
    </row>
    <row r="15" spans="1:19" s="172" customFormat="1" ht="33" customHeight="1">
      <c r="A15" s="152">
        <v>3</v>
      </c>
      <c r="B15" s="152" t="s">
        <v>80</v>
      </c>
      <c r="C15" s="100" t="s">
        <v>22</v>
      </c>
      <c r="D15" s="100" t="s">
        <v>81</v>
      </c>
      <c r="E15" s="100">
        <v>2019</v>
      </c>
      <c r="F15" s="161"/>
      <c r="G15" s="153">
        <f aca="true" t="shared" si="2" ref="G15:G28">SUM(H15:I15)</f>
        <v>0</v>
      </c>
      <c r="H15" s="153"/>
      <c r="I15" s="153"/>
      <c r="J15" s="120"/>
      <c r="K15" s="120"/>
      <c r="L15" s="120"/>
      <c r="M15" s="153">
        <f>SUM(N15:O15)</f>
        <v>0</v>
      </c>
      <c r="N15" s="153"/>
      <c r="O15" s="153"/>
      <c r="P15" s="154">
        <v>230</v>
      </c>
      <c r="Q15" s="154">
        <v>230</v>
      </c>
      <c r="R15" s="154">
        <v>0</v>
      </c>
      <c r="S15" s="171"/>
    </row>
    <row r="16" spans="1:19" s="172" customFormat="1" ht="33" customHeight="1">
      <c r="A16" s="152">
        <v>4</v>
      </c>
      <c r="B16" s="152" t="s">
        <v>202</v>
      </c>
      <c r="C16" s="100"/>
      <c r="D16" s="100"/>
      <c r="E16" s="100"/>
      <c r="F16" s="161"/>
      <c r="G16" s="153"/>
      <c r="H16" s="153"/>
      <c r="I16" s="153"/>
      <c r="J16" s="120"/>
      <c r="K16" s="120"/>
      <c r="L16" s="120"/>
      <c r="M16" s="153"/>
      <c r="N16" s="153"/>
      <c r="O16" s="153"/>
      <c r="P16" s="154">
        <f>SUM(P17:P20)</f>
        <v>30</v>
      </c>
      <c r="Q16" s="154">
        <f>SUM(Q17:Q20)</f>
        <v>30</v>
      </c>
      <c r="R16" s="154"/>
      <c r="S16" s="171"/>
    </row>
    <row r="17" spans="1:19" s="172" customFormat="1" ht="33" customHeight="1">
      <c r="A17" s="100"/>
      <c r="B17" s="283" t="s">
        <v>203</v>
      </c>
      <c r="C17" s="100" t="s">
        <v>22</v>
      </c>
      <c r="D17" s="100" t="s">
        <v>81</v>
      </c>
      <c r="E17" s="100">
        <v>2019</v>
      </c>
      <c r="F17" s="196"/>
      <c r="G17" s="197"/>
      <c r="H17" s="197"/>
      <c r="I17" s="197"/>
      <c r="J17" s="119"/>
      <c r="K17" s="119"/>
      <c r="L17" s="119"/>
      <c r="M17" s="197"/>
      <c r="N17" s="197"/>
      <c r="O17" s="197"/>
      <c r="P17" s="80">
        <v>15</v>
      </c>
      <c r="Q17" s="80">
        <v>15</v>
      </c>
      <c r="R17" s="80"/>
      <c r="S17" s="171"/>
    </row>
    <row r="18" spans="1:19" s="172" customFormat="1" ht="33" customHeight="1">
      <c r="A18" s="100"/>
      <c r="B18" s="283" t="s">
        <v>207</v>
      </c>
      <c r="C18" s="100" t="s">
        <v>61</v>
      </c>
      <c r="D18" s="100" t="s">
        <v>204</v>
      </c>
      <c r="E18" s="100">
        <v>2019</v>
      </c>
      <c r="F18" s="196"/>
      <c r="G18" s="197"/>
      <c r="H18" s="197"/>
      <c r="I18" s="197"/>
      <c r="J18" s="119"/>
      <c r="K18" s="119"/>
      <c r="L18" s="119"/>
      <c r="M18" s="197"/>
      <c r="N18" s="197"/>
      <c r="O18" s="197"/>
      <c r="P18" s="80">
        <v>5</v>
      </c>
      <c r="Q18" s="80">
        <v>5</v>
      </c>
      <c r="R18" s="80"/>
      <c r="S18" s="171"/>
    </row>
    <row r="19" spans="1:19" s="172" customFormat="1" ht="33" customHeight="1">
      <c r="A19" s="100"/>
      <c r="B19" s="283" t="s">
        <v>207</v>
      </c>
      <c r="C19" s="100" t="s">
        <v>62</v>
      </c>
      <c r="D19" s="100" t="s">
        <v>205</v>
      </c>
      <c r="E19" s="100">
        <v>2019</v>
      </c>
      <c r="F19" s="196"/>
      <c r="G19" s="197"/>
      <c r="H19" s="197"/>
      <c r="I19" s="197"/>
      <c r="J19" s="119"/>
      <c r="K19" s="119"/>
      <c r="L19" s="119"/>
      <c r="M19" s="197"/>
      <c r="N19" s="197"/>
      <c r="O19" s="197"/>
      <c r="P19" s="80">
        <v>5</v>
      </c>
      <c r="Q19" s="80">
        <v>5</v>
      </c>
      <c r="R19" s="80"/>
      <c r="S19" s="171"/>
    </row>
    <row r="20" spans="1:19" s="172" customFormat="1" ht="33" customHeight="1">
      <c r="A20" s="100"/>
      <c r="B20" s="283" t="s">
        <v>207</v>
      </c>
      <c r="C20" s="100" t="s">
        <v>60</v>
      </c>
      <c r="D20" s="100" t="s">
        <v>206</v>
      </c>
      <c r="E20" s="100">
        <v>2019</v>
      </c>
      <c r="F20" s="196"/>
      <c r="G20" s="197"/>
      <c r="H20" s="197"/>
      <c r="I20" s="197"/>
      <c r="J20" s="119"/>
      <c r="K20" s="119"/>
      <c r="L20" s="119"/>
      <c r="M20" s="197"/>
      <c r="N20" s="197"/>
      <c r="O20" s="197"/>
      <c r="P20" s="80">
        <v>5</v>
      </c>
      <c r="Q20" s="80">
        <v>5</v>
      </c>
      <c r="R20" s="80"/>
      <c r="S20" s="171"/>
    </row>
    <row r="21" spans="1:19" s="172" customFormat="1" ht="33" customHeight="1">
      <c r="A21" s="152">
        <v>5</v>
      </c>
      <c r="B21" s="152" t="s">
        <v>82</v>
      </c>
      <c r="C21" s="152"/>
      <c r="D21" s="152"/>
      <c r="E21" s="152"/>
      <c r="F21" s="161"/>
      <c r="G21" s="154">
        <f aca="true" t="shared" si="3" ref="G21:P21">SUM(G22:G24)</f>
        <v>0</v>
      </c>
      <c r="H21" s="154">
        <f t="shared" si="3"/>
        <v>0</v>
      </c>
      <c r="I21" s="154">
        <f t="shared" si="3"/>
        <v>0</v>
      </c>
      <c r="J21" s="154">
        <f t="shared" si="3"/>
        <v>0</v>
      </c>
      <c r="K21" s="154">
        <f t="shared" si="3"/>
        <v>0</v>
      </c>
      <c r="L21" s="154">
        <f t="shared" si="3"/>
        <v>0</v>
      </c>
      <c r="M21" s="154">
        <f t="shared" si="3"/>
        <v>0</v>
      </c>
      <c r="N21" s="154">
        <f t="shared" si="3"/>
        <v>0</v>
      </c>
      <c r="O21" s="154">
        <f t="shared" si="3"/>
        <v>0</v>
      </c>
      <c r="P21" s="154">
        <f t="shared" si="3"/>
        <v>95</v>
      </c>
      <c r="Q21" s="154">
        <f>SUM(Q22:Q24)</f>
        <v>95</v>
      </c>
      <c r="R21" s="154">
        <f>SUM(R22:R24)</f>
        <v>0</v>
      </c>
      <c r="S21" s="171"/>
    </row>
    <row r="22" spans="1:19" ht="33" customHeight="1">
      <c r="A22" s="21" t="s">
        <v>5</v>
      </c>
      <c r="B22" s="20" t="s">
        <v>61</v>
      </c>
      <c r="C22" s="100" t="s">
        <v>61</v>
      </c>
      <c r="D22" s="100" t="s">
        <v>204</v>
      </c>
      <c r="E22" s="21">
        <v>2018</v>
      </c>
      <c r="F22" s="162"/>
      <c r="G22" s="153">
        <f t="shared" si="2"/>
        <v>0</v>
      </c>
      <c r="H22" s="77"/>
      <c r="I22" s="77"/>
      <c r="J22" s="112"/>
      <c r="K22" s="112"/>
      <c r="L22" s="112"/>
      <c r="M22" s="153">
        <f>SUM(N22:O22)</f>
        <v>0</v>
      </c>
      <c r="N22" s="77"/>
      <c r="O22" s="77"/>
      <c r="P22" s="102">
        <v>31</v>
      </c>
      <c r="Q22" s="103">
        <v>31</v>
      </c>
      <c r="R22" s="102">
        <v>0</v>
      </c>
      <c r="S22" s="170"/>
    </row>
    <row r="23" spans="1:19" ht="33" customHeight="1">
      <c r="A23" s="21" t="s">
        <v>5</v>
      </c>
      <c r="B23" s="20" t="s">
        <v>62</v>
      </c>
      <c r="C23" s="100" t="s">
        <v>62</v>
      </c>
      <c r="D23" s="100" t="s">
        <v>205</v>
      </c>
      <c r="E23" s="21">
        <v>2018</v>
      </c>
      <c r="F23" s="162"/>
      <c r="G23" s="153">
        <f t="shared" si="2"/>
        <v>0</v>
      </c>
      <c r="H23" s="77"/>
      <c r="I23" s="77"/>
      <c r="J23" s="112"/>
      <c r="K23" s="112"/>
      <c r="L23" s="112"/>
      <c r="M23" s="153">
        <f>SUM(N23:O23)</f>
        <v>0</v>
      </c>
      <c r="N23" s="77"/>
      <c r="O23" s="77"/>
      <c r="P23" s="102">
        <v>32</v>
      </c>
      <c r="Q23" s="102">
        <v>32</v>
      </c>
      <c r="R23" s="102">
        <v>0</v>
      </c>
      <c r="S23" s="170"/>
    </row>
    <row r="24" spans="1:19" ht="33" customHeight="1">
      <c r="A24" s="21" t="s">
        <v>5</v>
      </c>
      <c r="B24" s="20" t="s">
        <v>60</v>
      </c>
      <c r="C24" s="100" t="s">
        <v>60</v>
      </c>
      <c r="D24" s="100" t="s">
        <v>206</v>
      </c>
      <c r="E24" s="21">
        <v>2018</v>
      </c>
      <c r="F24" s="162"/>
      <c r="G24" s="153">
        <f t="shared" si="2"/>
        <v>0</v>
      </c>
      <c r="H24" s="77"/>
      <c r="I24" s="77"/>
      <c r="J24" s="112"/>
      <c r="K24" s="112"/>
      <c r="L24" s="112"/>
      <c r="M24" s="153">
        <f>SUM(N24:O24)</f>
        <v>0</v>
      </c>
      <c r="N24" s="77"/>
      <c r="O24" s="77"/>
      <c r="P24" s="102">
        <v>32</v>
      </c>
      <c r="Q24" s="102">
        <v>32</v>
      </c>
      <c r="R24" s="102">
        <v>0</v>
      </c>
      <c r="S24" s="170"/>
    </row>
    <row r="25" spans="1:19" ht="33" customHeight="1">
      <c r="A25" s="152">
        <v>6</v>
      </c>
      <c r="B25" s="152" t="s">
        <v>83</v>
      </c>
      <c r="C25" s="152"/>
      <c r="D25" s="152"/>
      <c r="E25" s="152"/>
      <c r="F25" s="161"/>
      <c r="G25" s="154">
        <f aca="true" t="shared" si="4" ref="G25:P25">SUM(G26:G28)</f>
        <v>0</v>
      </c>
      <c r="H25" s="154">
        <f t="shared" si="4"/>
        <v>0</v>
      </c>
      <c r="I25" s="154">
        <f t="shared" si="4"/>
        <v>0</v>
      </c>
      <c r="J25" s="154">
        <f t="shared" si="4"/>
        <v>0</v>
      </c>
      <c r="K25" s="154">
        <f t="shared" si="4"/>
        <v>0</v>
      </c>
      <c r="L25" s="154">
        <f t="shared" si="4"/>
        <v>0</v>
      </c>
      <c r="M25" s="154">
        <f t="shared" si="4"/>
        <v>0</v>
      </c>
      <c r="N25" s="154">
        <f t="shared" si="4"/>
        <v>0</v>
      </c>
      <c r="O25" s="154">
        <f t="shared" si="4"/>
        <v>0</v>
      </c>
      <c r="P25" s="154">
        <f t="shared" si="4"/>
        <v>754</v>
      </c>
      <c r="Q25" s="154">
        <f>SUM(Q26:Q28)</f>
        <v>754</v>
      </c>
      <c r="R25" s="154">
        <f>SUM(R26:R28)</f>
        <v>0</v>
      </c>
      <c r="S25" s="170"/>
    </row>
    <row r="26" spans="1:19" ht="33" customHeight="1">
      <c r="A26" s="21" t="s">
        <v>5</v>
      </c>
      <c r="B26" s="20" t="s">
        <v>61</v>
      </c>
      <c r="C26" s="21" t="s">
        <v>61</v>
      </c>
      <c r="D26" s="21" t="s">
        <v>61</v>
      </c>
      <c r="E26" s="21">
        <v>2018</v>
      </c>
      <c r="F26" s="162"/>
      <c r="G26" s="153">
        <f t="shared" si="2"/>
        <v>0</v>
      </c>
      <c r="H26" s="77"/>
      <c r="I26" s="77"/>
      <c r="J26" s="112"/>
      <c r="K26" s="112"/>
      <c r="L26" s="112"/>
      <c r="M26" s="153">
        <f>SUM(N26:O26)</f>
        <v>0</v>
      </c>
      <c r="N26" s="77"/>
      <c r="O26" s="77"/>
      <c r="P26" s="102">
        <v>251</v>
      </c>
      <c r="Q26" s="102">
        <v>251</v>
      </c>
      <c r="R26" s="102">
        <v>0</v>
      </c>
      <c r="S26" s="170"/>
    </row>
    <row r="27" spans="1:19" ht="33" customHeight="1">
      <c r="A27" s="21" t="s">
        <v>5</v>
      </c>
      <c r="B27" s="20" t="s">
        <v>62</v>
      </c>
      <c r="C27" s="21" t="s">
        <v>62</v>
      </c>
      <c r="D27" s="21" t="s">
        <v>62</v>
      </c>
      <c r="E27" s="21">
        <v>2018</v>
      </c>
      <c r="F27" s="162"/>
      <c r="G27" s="153">
        <f t="shared" si="2"/>
        <v>0</v>
      </c>
      <c r="H27" s="77"/>
      <c r="I27" s="77"/>
      <c r="J27" s="112"/>
      <c r="K27" s="112"/>
      <c r="L27" s="112"/>
      <c r="M27" s="153">
        <f>SUM(N27:O27)</f>
        <v>0</v>
      </c>
      <c r="N27" s="77"/>
      <c r="O27" s="77"/>
      <c r="P27" s="102">
        <v>251</v>
      </c>
      <c r="Q27" s="102">
        <v>251</v>
      </c>
      <c r="R27" s="102">
        <v>0</v>
      </c>
      <c r="S27" s="170"/>
    </row>
    <row r="28" spans="1:19" ht="33" customHeight="1">
      <c r="A28" s="21" t="s">
        <v>5</v>
      </c>
      <c r="B28" s="20" t="s">
        <v>60</v>
      </c>
      <c r="C28" s="21" t="s">
        <v>60</v>
      </c>
      <c r="D28" s="21" t="s">
        <v>60</v>
      </c>
      <c r="E28" s="21">
        <v>2018</v>
      </c>
      <c r="F28" s="162"/>
      <c r="G28" s="153">
        <f t="shared" si="2"/>
        <v>0</v>
      </c>
      <c r="H28" s="77"/>
      <c r="I28" s="77"/>
      <c r="J28" s="112"/>
      <c r="K28" s="112"/>
      <c r="L28" s="112"/>
      <c r="M28" s="153">
        <f>SUM(N28:O28)</f>
        <v>0</v>
      </c>
      <c r="N28" s="77"/>
      <c r="O28" s="77"/>
      <c r="P28" s="102">
        <v>252</v>
      </c>
      <c r="Q28" s="102">
        <v>252</v>
      </c>
      <c r="R28" s="102">
        <v>0</v>
      </c>
      <c r="S28" s="170"/>
    </row>
    <row r="29" spans="1:19" ht="33" customHeight="1">
      <c r="A29" s="132" t="s">
        <v>6</v>
      </c>
      <c r="B29" s="132" t="s">
        <v>174</v>
      </c>
      <c r="C29" s="132"/>
      <c r="D29" s="132"/>
      <c r="E29" s="151"/>
      <c r="F29" s="128"/>
      <c r="G29" s="133">
        <f>G30+G45</f>
        <v>29393.15</v>
      </c>
      <c r="H29" s="133">
        <f aca="true" t="shared" si="5" ref="H29:R29">H30+H45</f>
        <v>26751</v>
      </c>
      <c r="I29" s="133">
        <f t="shared" si="5"/>
        <v>2687.15</v>
      </c>
      <c r="J29" s="133">
        <f t="shared" si="5"/>
        <v>45273.7</v>
      </c>
      <c r="K29" s="133">
        <f t="shared" si="5"/>
        <v>40924.36</v>
      </c>
      <c r="L29" s="133">
        <f t="shared" si="5"/>
        <v>4349.34</v>
      </c>
      <c r="M29" s="133">
        <f t="shared" si="5"/>
        <v>2237</v>
      </c>
      <c r="N29" s="133">
        <f t="shared" si="5"/>
        <v>2237</v>
      </c>
      <c r="O29" s="133">
        <f t="shared" si="5"/>
        <v>0</v>
      </c>
      <c r="P29" s="133">
        <f t="shared" si="5"/>
        <v>10069.65</v>
      </c>
      <c r="Q29" s="133">
        <f t="shared" si="5"/>
        <v>8909.5</v>
      </c>
      <c r="R29" s="133">
        <f t="shared" si="5"/>
        <v>1160.15</v>
      </c>
      <c r="S29" s="170"/>
    </row>
    <row r="30" spans="1:19" ht="19.5" customHeight="1">
      <c r="A30" s="132">
        <v>1</v>
      </c>
      <c r="B30" s="132" t="s">
        <v>46</v>
      </c>
      <c r="C30" s="132"/>
      <c r="D30" s="132"/>
      <c r="E30" s="151"/>
      <c r="F30" s="234"/>
      <c r="G30" s="133">
        <f>SUM(G31:G44)</f>
        <v>25479.75</v>
      </c>
      <c r="H30" s="133">
        <f aca="true" t="shared" si="6" ref="H30:R30">SUM(H31:H44)</f>
        <v>22990</v>
      </c>
      <c r="I30" s="133">
        <f t="shared" si="6"/>
        <v>2534.75</v>
      </c>
      <c r="J30" s="133">
        <f t="shared" si="6"/>
        <v>20680.15</v>
      </c>
      <c r="K30" s="133">
        <f t="shared" si="6"/>
        <v>18581.68</v>
      </c>
      <c r="L30" s="133">
        <f t="shared" si="6"/>
        <v>2098.47</v>
      </c>
      <c r="M30" s="133">
        <f t="shared" si="6"/>
        <v>0</v>
      </c>
      <c r="N30" s="133">
        <f t="shared" si="6"/>
        <v>0</v>
      </c>
      <c r="O30" s="133">
        <f t="shared" si="6"/>
        <v>0</v>
      </c>
      <c r="P30" s="133">
        <f t="shared" si="6"/>
        <v>1260</v>
      </c>
      <c r="Q30" s="133">
        <f t="shared" si="6"/>
        <v>1260</v>
      </c>
      <c r="R30" s="133">
        <f t="shared" si="6"/>
        <v>0</v>
      </c>
      <c r="S30" s="170"/>
    </row>
    <row r="31" spans="1:26" s="299" customFormat="1" ht="47.25" customHeight="1">
      <c r="A31" s="295" t="s">
        <v>5</v>
      </c>
      <c r="B31" s="62" t="s">
        <v>136</v>
      </c>
      <c r="C31" s="296" t="s">
        <v>137</v>
      </c>
      <c r="D31" s="296" t="s">
        <v>60</v>
      </c>
      <c r="E31" s="296">
        <v>2019</v>
      </c>
      <c r="F31" s="296"/>
      <c r="G31" s="297">
        <f>H31+I31</f>
        <v>3531.7</v>
      </c>
      <c r="H31" s="297">
        <v>2992.18</v>
      </c>
      <c r="I31" s="297">
        <v>539.52</v>
      </c>
      <c r="J31" s="297">
        <v>3531.7</v>
      </c>
      <c r="K31" s="297">
        <v>2992.18</v>
      </c>
      <c r="L31" s="297">
        <v>539.52</v>
      </c>
      <c r="M31" s="297">
        <v>0</v>
      </c>
      <c r="N31" s="297">
        <v>0</v>
      </c>
      <c r="O31" s="297">
        <v>0</v>
      </c>
      <c r="P31" s="297">
        <v>120</v>
      </c>
      <c r="Q31" s="297">
        <v>120</v>
      </c>
      <c r="R31" s="297">
        <v>0</v>
      </c>
      <c r="S31" s="298"/>
      <c r="Z31" s="300">
        <f>8910-P29</f>
        <v>-1159.6499999999996</v>
      </c>
    </row>
    <row r="32" spans="1:20" s="299" customFormat="1" ht="41.25" customHeight="1">
      <c r="A32" s="295" t="s">
        <v>5</v>
      </c>
      <c r="B32" s="62" t="s">
        <v>263</v>
      </c>
      <c r="C32" s="301" t="s">
        <v>262</v>
      </c>
      <c r="D32" s="301" t="s">
        <v>60</v>
      </c>
      <c r="E32" s="301">
        <v>2019</v>
      </c>
      <c r="F32" s="302"/>
      <c r="G32" s="297">
        <f>H32+I32</f>
        <v>1118.7</v>
      </c>
      <c r="H32" s="297">
        <v>1017</v>
      </c>
      <c r="I32" s="297">
        <v>101.7</v>
      </c>
      <c r="J32" s="297">
        <v>1118.7</v>
      </c>
      <c r="K32" s="297">
        <v>1017</v>
      </c>
      <c r="L32" s="297">
        <v>101.7</v>
      </c>
      <c r="M32" s="297">
        <v>0</v>
      </c>
      <c r="N32" s="297">
        <v>0</v>
      </c>
      <c r="O32" s="297">
        <v>0</v>
      </c>
      <c r="P32" s="297">
        <f>Q32+R32</f>
        <v>120</v>
      </c>
      <c r="Q32" s="297">
        <v>120</v>
      </c>
      <c r="R32" s="297">
        <v>0</v>
      </c>
      <c r="S32" s="298"/>
      <c r="T32" s="300">
        <f>T30-Q32-Q36-Q38-Q39-Q43</f>
        <v>-420</v>
      </c>
    </row>
    <row r="33" spans="1:20" s="299" customFormat="1" ht="33" customHeight="1">
      <c r="A33" s="295" t="s">
        <v>5</v>
      </c>
      <c r="B33" s="62" t="s">
        <v>252</v>
      </c>
      <c r="C33" s="301" t="s">
        <v>118</v>
      </c>
      <c r="D33" s="301" t="s">
        <v>60</v>
      </c>
      <c r="E33" s="301">
        <v>2020</v>
      </c>
      <c r="F33" s="302"/>
      <c r="G33" s="297">
        <v>910.6</v>
      </c>
      <c r="H33" s="297">
        <v>872.82</v>
      </c>
      <c r="I33" s="297">
        <v>82.78</v>
      </c>
      <c r="J33" s="297"/>
      <c r="K33" s="297"/>
      <c r="L33" s="297"/>
      <c r="M33" s="297"/>
      <c r="N33" s="297"/>
      <c r="O33" s="297"/>
      <c r="P33" s="297">
        <f>Q33+R33</f>
        <v>100</v>
      </c>
      <c r="Q33" s="297">
        <v>100</v>
      </c>
      <c r="R33" s="297"/>
      <c r="S33" s="298"/>
      <c r="T33" s="300"/>
    </row>
    <row r="34" spans="1:20" s="299" customFormat="1" ht="33" customHeight="1">
      <c r="A34" s="295" t="s">
        <v>5</v>
      </c>
      <c r="B34" s="62" t="s">
        <v>253</v>
      </c>
      <c r="C34" s="301" t="s">
        <v>254</v>
      </c>
      <c r="D34" s="301" t="s">
        <v>255</v>
      </c>
      <c r="E34" s="301">
        <v>2020</v>
      </c>
      <c r="F34" s="302"/>
      <c r="G34" s="303">
        <v>715</v>
      </c>
      <c r="H34" s="303">
        <v>650</v>
      </c>
      <c r="I34" s="303">
        <v>65</v>
      </c>
      <c r="J34" s="297"/>
      <c r="K34" s="297"/>
      <c r="L34" s="297"/>
      <c r="M34" s="297"/>
      <c r="N34" s="297"/>
      <c r="O34" s="297"/>
      <c r="P34" s="297">
        <v>50</v>
      </c>
      <c r="Q34" s="297">
        <v>50</v>
      </c>
      <c r="R34" s="297"/>
      <c r="S34" s="298"/>
      <c r="T34" s="300"/>
    </row>
    <row r="35" spans="1:20" s="299" customFormat="1" ht="48.75" customHeight="1">
      <c r="A35" s="295" t="s">
        <v>5</v>
      </c>
      <c r="B35" s="62" t="s">
        <v>256</v>
      </c>
      <c r="C35" s="301" t="s">
        <v>257</v>
      </c>
      <c r="D35" s="301" t="s">
        <v>255</v>
      </c>
      <c r="E35" s="301">
        <v>2020</v>
      </c>
      <c r="F35" s="302"/>
      <c r="G35" s="303">
        <v>605</v>
      </c>
      <c r="H35" s="303">
        <v>550</v>
      </c>
      <c r="I35" s="303">
        <v>55</v>
      </c>
      <c r="J35" s="297"/>
      <c r="K35" s="297"/>
      <c r="L35" s="297"/>
      <c r="M35" s="297"/>
      <c r="N35" s="297"/>
      <c r="O35" s="297"/>
      <c r="P35" s="297">
        <v>50</v>
      </c>
      <c r="Q35" s="297">
        <v>50</v>
      </c>
      <c r="R35" s="297"/>
      <c r="S35" s="298"/>
      <c r="T35" s="300"/>
    </row>
    <row r="36" spans="1:20" s="299" customFormat="1" ht="55.5" customHeight="1">
      <c r="A36" s="295" t="s">
        <v>5</v>
      </c>
      <c r="B36" s="62" t="s">
        <v>138</v>
      </c>
      <c r="C36" s="304" t="s">
        <v>149</v>
      </c>
      <c r="D36" s="301" t="s">
        <v>62</v>
      </c>
      <c r="E36" s="301">
        <v>2019</v>
      </c>
      <c r="F36" s="226"/>
      <c r="G36" s="297">
        <f aca="true" t="shared" si="7" ref="G36:G44">H36+I36</f>
        <v>574.75</v>
      </c>
      <c r="H36" s="297">
        <v>522.5</v>
      </c>
      <c r="I36" s="297">
        <v>52.25</v>
      </c>
      <c r="J36" s="297">
        <v>574.75</v>
      </c>
      <c r="K36" s="297">
        <v>522.5</v>
      </c>
      <c r="L36" s="297">
        <v>52.25</v>
      </c>
      <c r="M36" s="297">
        <v>0</v>
      </c>
      <c r="N36" s="297">
        <v>0</v>
      </c>
      <c r="O36" s="297">
        <v>0</v>
      </c>
      <c r="P36" s="297">
        <v>50</v>
      </c>
      <c r="Q36" s="297">
        <v>50</v>
      </c>
      <c r="R36" s="297">
        <v>0</v>
      </c>
      <c r="S36" s="298"/>
      <c r="T36" s="300">
        <f>SUM(Q32:Q43)</f>
        <v>990</v>
      </c>
    </row>
    <row r="37" spans="1:19" s="299" customFormat="1" ht="61.5" customHeight="1">
      <c r="A37" s="295" t="s">
        <v>5</v>
      </c>
      <c r="B37" s="62" t="s">
        <v>139</v>
      </c>
      <c r="C37" s="296" t="s">
        <v>117</v>
      </c>
      <c r="D37" s="296" t="s">
        <v>62</v>
      </c>
      <c r="E37" s="296" t="s">
        <v>144</v>
      </c>
      <c r="F37" s="305"/>
      <c r="G37" s="297">
        <f>H37+I37</f>
        <v>1996.5</v>
      </c>
      <c r="H37" s="297">
        <v>1815</v>
      </c>
      <c r="I37" s="297">
        <v>181.5</v>
      </c>
      <c r="J37" s="297">
        <v>1996.5</v>
      </c>
      <c r="K37" s="297">
        <v>1815</v>
      </c>
      <c r="L37" s="297">
        <v>181.5</v>
      </c>
      <c r="M37" s="297">
        <v>0</v>
      </c>
      <c r="N37" s="297">
        <v>0</v>
      </c>
      <c r="O37" s="297">
        <v>0</v>
      </c>
      <c r="P37" s="297">
        <f>Q37+R37</f>
        <v>100</v>
      </c>
      <c r="Q37" s="297">
        <v>100</v>
      </c>
      <c r="R37" s="297">
        <v>0</v>
      </c>
      <c r="S37" s="298"/>
    </row>
    <row r="38" spans="1:20" s="299" customFormat="1" ht="54" customHeight="1">
      <c r="A38" s="295" t="s">
        <v>5</v>
      </c>
      <c r="B38" s="62" t="s">
        <v>140</v>
      </c>
      <c r="C38" s="301" t="s">
        <v>117</v>
      </c>
      <c r="D38" s="301" t="s">
        <v>62</v>
      </c>
      <c r="E38" s="301">
        <v>2019</v>
      </c>
      <c r="F38" s="226"/>
      <c r="G38" s="297">
        <f t="shared" si="7"/>
        <v>792</v>
      </c>
      <c r="H38" s="297">
        <v>720</v>
      </c>
      <c r="I38" s="297">
        <v>72</v>
      </c>
      <c r="J38" s="297">
        <v>792</v>
      </c>
      <c r="K38" s="297">
        <v>720</v>
      </c>
      <c r="L38" s="297">
        <v>72</v>
      </c>
      <c r="M38" s="297">
        <v>0</v>
      </c>
      <c r="N38" s="297">
        <v>0</v>
      </c>
      <c r="O38" s="297">
        <v>0</v>
      </c>
      <c r="P38" s="297">
        <v>100</v>
      </c>
      <c r="Q38" s="297">
        <v>100</v>
      </c>
      <c r="R38" s="297">
        <v>0</v>
      </c>
      <c r="S38" s="298"/>
      <c r="T38" s="300">
        <f>T30-T36</f>
        <v>-990</v>
      </c>
    </row>
    <row r="39" spans="1:19" s="299" customFormat="1" ht="51.75" customHeight="1">
      <c r="A39" s="295" t="s">
        <v>5</v>
      </c>
      <c r="B39" s="62" t="s">
        <v>141</v>
      </c>
      <c r="C39" s="301" t="s">
        <v>117</v>
      </c>
      <c r="D39" s="301" t="s">
        <v>62</v>
      </c>
      <c r="E39" s="301">
        <v>2019</v>
      </c>
      <c r="F39" s="226"/>
      <c r="G39" s="297">
        <f t="shared" si="7"/>
        <v>897.6</v>
      </c>
      <c r="H39" s="297">
        <v>816</v>
      </c>
      <c r="I39" s="297">
        <v>81.6</v>
      </c>
      <c r="J39" s="297">
        <v>897.6</v>
      </c>
      <c r="K39" s="297">
        <v>816</v>
      </c>
      <c r="L39" s="297">
        <v>81.6</v>
      </c>
      <c r="M39" s="297">
        <v>0</v>
      </c>
      <c r="N39" s="297">
        <v>0</v>
      </c>
      <c r="O39" s="297">
        <v>0</v>
      </c>
      <c r="P39" s="297">
        <f>Q39+R39</f>
        <v>100</v>
      </c>
      <c r="Q39" s="297">
        <v>100</v>
      </c>
      <c r="R39" s="297">
        <v>0</v>
      </c>
      <c r="S39" s="298"/>
    </row>
    <row r="40" spans="1:19" s="299" customFormat="1" ht="52.5" customHeight="1">
      <c r="A40" s="295" t="s">
        <v>5</v>
      </c>
      <c r="B40" s="62" t="s">
        <v>142</v>
      </c>
      <c r="C40" s="296" t="s">
        <v>143</v>
      </c>
      <c r="D40" s="296" t="s">
        <v>62</v>
      </c>
      <c r="E40" s="296" t="s">
        <v>144</v>
      </c>
      <c r="F40" s="305"/>
      <c r="G40" s="297">
        <f>H40+I40</f>
        <v>1491.6</v>
      </c>
      <c r="H40" s="297">
        <v>1356</v>
      </c>
      <c r="I40" s="297">
        <v>135.6</v>
      </c>
      <c r="J40" s="297">
        <v>1491.6</v>
      </c>
      <c r="K40" s="297">
        <v>1356</v>
      </c>
      <c r="L40" s="297">
        <v>135.6</v>
      </c>
      <c r="M40" s="297">
        <v>0</v>
      </c>
      <c r="N40" s="297">
        <v>0</v>
      </c>
      <c r="O40" s="297">
        <v>0</v>
      </c>
      <c r="P40" s="297">
        <f>Q40+R40</f>
        <v>120</v>
      </c>
      <c r="Q40" s="297">
        <v>120</v>
      </c>
      <c r="R40" s="297">
        <v>0</v>
      </c>
      <c r="S40" s="298"/>
    </row>
    <row r="41" spans="1:19" s="299" customFormat="1" ht="48" customHeight="1">
      <c r="A41" s="295" t="s">
        <v>5</v>
      </c>
      <c r="B41" s="62" t="s">
        <v>260</v>
      </c>
      <c r="C41" s="304" t="s">
        <v>261</v>
      </c>
      <c r="D41" s="301" t="s">
        <v>62</v>
      </c>
      <c r="E41" s="301">
        <v>2020</v>
      </c>
      <c r="F41" s="305"/>
      <c r="G41" s="297">
        <v>1831.5</v>
      </c>
      <c r="H41" s="297">
        <v>1665</v>
      </c>
      <c r="I41" s="297">
        <v>166.5</v>
      </c>
      <c r="J41" s="297"/>
      <c r="K41" s="297"/>
      <c r="L41" s="297"/>
      <c r="M41" s="297"/>
      <c r="N41" s="297"/>
      <c r="O41" s="297"/>
      <c r="P41" s="297">
        <v>100</v>
      </c>
      <c r="Q41" s="297">
        <v>100</v>
      </c>
      <c r="R41" s="297"/>
      <c r="S41" s="298"/>
    </row>
    <row r="42" spans="1:19" s="299" customFormat="1" ht="54" customHeight="1">
      <c r="A42" s="295" t="s">
        <v>5</v>
      </c>
      <c r="B42" s="62" t="s">
        <v>258</v>
      </c>
      <c r="C42" s="301" t="s">
        <v>259</v>
      </c>
      <c r="D42" s="301" t="s">
        <v>62</v>
      </c>
      <c r="E42" s="301">
        <v>2020</v>
      </c>
      <c r="F42" s="305"/>
      <c r="G42" s="297">
        <v>737.5</v>
      </c>
      <c r="H42" s="297">
        <v>670.5</v>
      </c>
      <c r="I42" s="297">
        <v>67</v>
      </c>
      <c r="J42" s="297"/>
      <c r="K42" s="297"/>
      <c r="L42" s="297"/>
      <c r="M42" s="297"/>
      <c r="N42" s="297"/>
      <c r="O42" s="297"/>
      <c r="P42" s="297">
        <v>50</v>
      </c>
      <c r="Q42" s="297">
        <v>50</v>
      </c>
      <c r="R42" s="297"/>
      <c r="S42" s="298"/>
    </row>
    <row r="43" spans="1:19" s="299" customFormat="1" ht="33" customHeight="1">
      <c r="A43" s="295" t="s">
        <v>5</v>
      </c>
      <c r="B43" s="62" t="s">
        <v>120</v>
      </c>
      <c r="C43" s="301" t="s">
        <v>122</v>
      </c>
      <c r="D43" s="301" t="s">
        <v>119</v>
      </c>
      <c r="E43" s="301">
        <v>2019</v>
      </c>
      <c r="F43" s="226"/>
      <c r="G43" s="297">
        <f t="shared" si="7"/>
        <v>715</v>
      </c>
      <c r="H43" s="297">
        <v>650</v>
      </c>
      <c r="I43" s="297">
        <v>65</v>
      </c>
      <c r="J43" s="297">
        <v>715</v>
      </c>
      <c r="K43" s="297">
        <v>650</v>
      </c>
      <c r="L43" s="297">
        <v>65</v>
      </c>
      <c r="M43" s="297">
        <v>0</v>
      </c>
      <c r="N43" s="297">
        <v>0</v>
      </c>
      <c r="O43" s="297">
        <v>0</v>
      </c>
      <c r="P43" s="297">
        <v>50</v>
      </c>
      <c r="Q43" s="297">
        <v>50</v>
      </c>
      <c r="R43" s="297">
        <v>0</v>
      </c>
      <c r="S43" s="298"/>
    </row>
    <row r="44" spans="1:19" s="299" customFormat="1" ht="33" customHeight="1">
      <c r="A44" s="295" t="s">
        <v>5</v>
      </c>
      <c r="B44" s="62" t="s">
        <v>145</v>
      </c>
      <c r="C44" s="296" t="s">
        <v>146</v>
      </c>
      <c r="D44" s="296" t="s">
        <v>119</v>
      </c>
      <c r="E44" s="296" t="s">
        <v>144</v>
      </c>
      <c r="F44" s="305"/>
      <c r="G44" s="297">
        <f t="shared" si="7"/>
        <v>9562.3</v>
      </c>
      <c r="H44" s="297">
        <v>8693</v>
      </c>
      <c r="I44" s="297">
        <v>869.3</v>
      </c>
      <c r="J44" s="297">
        <v>9562.3</v>
      </c>
      <c r="K44" s="297">
        <v>8693</v>
      </c>
      <c r="L44" s="297">
        <v>869.3</v>
      </c>
      <c r="M44" s="297">
        <v>0</v>
      </c>
      <c r="N44" s="297">
        <v>0</v>
      </c>
      <c r="O44" s="297">
        <v>0</v>
      </c>
      <c r="P44" s="297">
        <v>150</v>
      </c>
      <c r="Q44" s="297">
        <v>150</v>
      </c>
      <c r="R44" s="297">
        <v>0</v>
      </c>
      <c r="S44" s="298"/>
    </row>
    <row r="45" spans="1:19" ht="19.5" customHeight="1">
      <c r="A45" s="132">
        <v>2</v>
      </c>
      <c r="B45" s="132" t="s">
        <v>251</v>
      </c>
      <c r="C45" s="132"/>
      <c r="D45" s="132"/>
      <c r="E45" s="151"/>
      <c r="F45" s="234"/>
      <c r="G45" s="133">
        <f>G46+G48</f>
        <v>3913.4</v>
      </c>
      <c r="H45" s="133">
        <f aca="true" t="shared" si="8" ref="H45:R45">H46+H48</f>
        <v>3761</v>
      </c>
      <c r="I45" s="133">
        <f t="shared" si="8"/>
        <v>152.4</v>
      </c>
      <c r="J45" s="133">
        <f t="shared" si="8"/>
        <v>24593.55</v>
      </c>
      <c r="K45" s="133">
        <f t="shared" si="8"/>
        <v>22342.68</v>
      </c>
      <c r="L45" s="133">
        <f t="shared" si="8"/>
        <v>2250.87</v>
      </c>
      <c r="M45" s="133">
        <f t="shared" si="8"/>
        <v>2237</v>
      </c>
      <c r="N45" s="133">
        <f t="shared" si="8"/>
        <v>2237</v>
      </c>
      <c r="O45" s="133">
        <f t="shared" si="8"/>
        <v>0</v>
      </c>
      <c r="P45" s="133">
        <f t="shared" si="8"/>
        <v>8809.65</v>
      </c>
      <c r="Q45" s="133">
        <f t="shared" si="8"/>
        <v>7649.5</v>
      </c>
      <c r="R45" s="133">
        <f t="shared" si="8"/>
        <v>1160.15</v>
      </c>
      <c r="S45" s="170"/>
    </row>
    <row r="46" spans="1:19" ht="33" customHeight="1">
      <c r="A46" s="152" t="s">
        <v>20</v>
      </c>
      <c r="B46" s="152" t="s">
        <v>114</v>
      </c>
      <c r="C46" s="152"/>
      <c r="D46" s="152"/>
      <c r="E46" s="152"/>
      <c r="F46" s="161"/>
      <c r="G46" s="153">
        <f aca="true" t="shared" si="9" ref="G46:R46">SUM(G47:G47)</f>
        <v>3913.4</v>
      </c>
      <c r="H46" s="153">
        <f t="shared" si="9"/>
        <v>3761</v>
      </c>
      <c r="I46" s="153">
        <f t="shared" si="9"/>
        <v>152.4</v>
      </c>
      <c r="J46" s="120">
        <f t="shared" si="9"/>
        <v>3913.4</v>
      </c>
      <c r="K46" s="120">
        <f t="shared" si="9"/>
        <v>3761</v>
      </c>
      <c r="L46" s="120">
        <f t="shared" si="9"/>
        <v>152.4</v>
      </c>
      <c r="M46" s="153">
        <f t="shared" si="9"/>
        <v>2237</v>
      </c>
      <c r="N46" s="153">
        <f t="shared" si="9"/>
        <v>2237</v>
      </c>
      <c r="O46" s="153">
        <f t="shared" si="9"/>
        <v>0</v>
      </c>
      <c r="P46" s="153">
        <f t="shared" si="9"/>
        <v>1676.4</v>
      </c>
      <c r="Q46" s="153">
        <f t="shared" si="9"/>
        <v>1524</v>
      </c>
      <c r="R46" s="153">
        <f t="shared" si="9"/>
        <v>152.4</v>
      </c>
      <c r="S46" s="170"/>
    </row>
    <row r="47" spans="1:20" ht="33" customHeight="1">
      <c r="A47" s="155">
        <v>1</v>
      </c>
      <c r="B47" s="156" t="s">
        <v>116</v>
      </c>
      <c r="C47" s="157" t="s">
        <v>118</v>
      </c>
      <c r="D47" s="157" t="s">
        <v>60</v>
      </c>
      <c r="E47" s="157" t="s">
        <v>75</v>
      </c>
      <c r="F47" s="163"/>
      <c r="G47" s="158">
        <v>3913.4</v>
      </c>
      <c r="H47" s="158">
        <v>3761</v>
      </c>
      <c r="I47" s="158">
        <v>152.4</v>
      </c>
      <c r="J47" s="159">
        <f>M47+P47</f>
        <v>3913.4</v>
      </c>
      <c r="K47" s="159">
        <f>N47+Q47</f>
        <v>3761</v>
      </c>
      <c r="L47" s="159">
        <f>O47+R47</f>
        <v>152.4</v>
      </c>
      <c r="M47" s="160">
        <v>2237</v>
      </c>
      <c r="N47" s="160">
        <v>2237</v>
      </c>
      <c r="O47" s="160">
        <v>0</v>
      </c>
      <c r="P47" s="158">
        <v>1676.4</v>
      </c>
      <c r="Q47" s="158">
        <v>1524</v>
      </c>
      <c r="R47" s="158">
        <v>152.4</v>
      </c>
      <c r="S47" s="170"/>
      <c r="T47" s="198"/>
    </row>
    <row r="48" spans="1:19" ht="48.75" customHeight="1">
      <c r="A48" s="132" t="s">
        <v>23</v>
      </c>
      <c r="B48" s="132" t="s">
        <v>264</v>
      </c>
      <c r="C48" s="132"/>
      <c r="D48" s="132"/>
      <c r="E48" s="151"/>
      <c r="F48" s="234"/>
      <c r="G48" s="133">
        <f aca="true" t="shared" si="10" ref="G48:O48">SUM(G49:G57)</f>
        <v>0</v>
      </c>
      <c r="H48" s="133">
        <f t="shared" si="10"/>
        <v>0</v>
      </c>
      <c r="I48" s="133">
        <f t="shared" si="10"/>
        <v>0</v>
      </c>
      <c r="J48" s="133">
        <f t="shared" si="10"/>
        <v>20680.149999999998</v>
      </c>
      <c r="K48" s="133">
        <f t="shared" si="10"/>
        <v>18581.68</v>
      </c>
      <c r="L48" s="133">
        <f t="shared" si="10"/>
        <v>2098.47</v>
      </c>
      <c r="M48" s="133">
        <f t="shared" si="10"/>
        <v>0</v>
      </c>
      <c r="N48" s="133">
        <f t="shared" si="10"/>
        <v>0</v>
      </c>
      <c r="O48" s="133">
        <f t="shared" si="10"/>
        <v>0</v>
      </c>
      <c r="P48" s="133">
        <f>SUM(P49:P57)</f>
        <v>7133.25</v>
      </c>
      <c r="Q48" s="133">
        <f>SUM(Q49:Q57)</f>
        <v>6125.5</v>
      </c>
      <c r="R48" s="133">
        <f>SUM(R49:R57)</f>
        <v>1007.75</v>
      </c>
      <c r="S48" s="170"/>
    </row>
    <row r="49" spans="1:20" s="173" customFormat="1" ht="42.75" customHeight="1" hidden="1">
      <c r="A49" s="287">
        <v>1</v>
      </c>
      <c r="B49" s="288" t="s">
        <v>263</v>
      </c>
      <c r="C49" s="287" t="s">
        <v>278</v>
      </c>
      <c r="D49" s="287" t="s">
        <v>60</v>
      </c>
      <c r="E49" s="287">
        <v>2019</v>
      </c>
      <c r="F49" s="166"/>
      <c r="G49" s="289"/>
      <c r="H49" s="289"/>
      <c r="I49" s="289"/>
      <c r="J49" s="289">
        <v>1118.7</v>
      </c>
      <c r="K49" s="289">
        <v>1017</v>
      </c>
      <c r="L49" s="289">
        <v>101.7</v>
      </c>
      <c r="M49" s="289">
        <v>0</v>
      </c>
      <c r="N49" s="289">
        <v>0</v>
      </c>
      <c r="O49" s="289">
        <v>0</v>
      </c>
      <c r="P49" s="289">
        <f>Q49+R49</f>
        <v>898.7</v>
      </c>
      <c r="Q49" s="289">
        <f>1017-120-100</f>
        <v>797</v>
      </c>
      <c r="R49" s="289">
        <v>101.7</v>
      </c>
      <c r="S49" s="290"/>
      <c r="T49" s="291" t="e">
        <f>#REF!-Q49-Q50-Q51-Q52-Q53</f>
        <v>#REF!</v>
      </c>
    </row>
    <row r="50" spans="1:20" s="173" customFormat="1" ht="33" customHeight="1" hidden="1">
      <c r="A50" s="287">
        <v>2</v>
      </c>
      <c r="B50" s="288" t="s">
        <v>138</v>
      </c>
      <c r="C50" s="292" t="s">
        <v>149</v>
      </c>
      <c r="D50" s="287" t="s">
        <v>62</v>
      </c>
      <c r="E50" s="287">
        <v>2019</v>
      </c>
      <c r="F50" s="167"/>
      <c r="G50" s="289"/>
      <c r="H50" s="289"/>
      <c r="I50" s="289"/>
      <c r="J50" s="289">
        <v>574.75</v>
      </c>
      <c r="K50" s="289">
        <v>522.5</v>
      </c>
      <c r="L50" s="289">
        <v>52.25</v>
      </c>
      <c r="M50" s="289">
        <v>0</v>
      </c>
      <c r="N50" s="289">
        <v>0</v>
      </c>
      <c r="O50" s="289">
        <v>0</v>
      </c>
      <c r="P50" s="289">
        <f aca="true" t="shared" si="11" ref="P50:P57">Q50+R50</f>
        <v>524.75</v>
      </c>
      <c r="Q50" s="289">
        <f>522.5-50</f>
        <v>472.5</v>
      </c>
      <c r="R50" s="289">
        <v>52.25</v>
      </c>
      <c r="S50" s="290"/>
      <c r="T50" s="291">
        <f>SUM(Q49:Q54)</f>
        <v>3785.5</v>
      </c>
    </row>
    <row r="51" spans="1:20" s="173" customFormat="1" ht="33" customHeight="1" hidden="1">
      <c r="A51" s="287">
        <v>3</v>
      </c>
      <c r="B51" s="288" t="s">
        <v>140</v>
      </c>
      <c r="C51" s="287" t="s">
        <v>117</v>
      </c>
      <c r="D51" s="287" t="s">
        <v>62</v>
      </c>
      <c r="E51" s="287">
        <v>2019</v>
      </c>
      <c r="F51" s="167"/>
      <c r="G51" s="289"/>
      <c r="H51" s="289"/>
      <c r="I51" s="289"/>
      <c r="J51" s="289">
        <v>792</v>
      </c>
      <c r="K51" s="289">
        <v>720</v>
      </c>
      <c r="L51" s="289">
        <v>72</v>
      </c>
      <c r="M51" s="289">
        <v>0</v>
      </c>
      <c r="N51" s="289">
        <v>0</v>
      </c>
      <c r="O51" s="289">
        <v>0</v>
      </c>
      <c r="P51" s="289">
        <f t="shared" si="11"/>
        <v>642</v>
      </c>
      <c r="Q51" s="289">
        <f>720-100-50</f>
        <v>570</v>
      </c>
      <c r="R51" s="289">
        <v>72</v>
      </c>
      <c r="S51" s="290"/>
      <c r="T51" s="291" t="e">
        <f>#REF!-T50</f>
        <v>#REF!</v>
      </c>
    </row>
    <row r="52" spans="1:19" s="173" customFormat="1" ht="33" customHeight="1" hidden="1">
      <c r="A52" s="287">
        <v>4</v>
      </c>
      <c r="B52" s="288" t="s">
        <v>141</v>
      </c>
      <c r="C52" s="287" t="s">
        <v>117</v>
      </c>
      <c r="D52" s="287" t="s">
        <v>62</v>
      </c>
      <c r="E52" s="287">
        <v>2019</v>
      </c>
      <c r="F52" s="167"/>
      <c r="G52" s="289"/>
      <c r="H52" s="289"/>
      <c r="I52" s="289"/>
      <c r="J52" s="289">
        <v>897.6</v>
      </c>
      <c r="K52" s="289">
        <v>816</v>
      </c>
      <c r="L52" s="289">
        <v>81.6</v>
      </c>
      <c r="M52" s="289">
        <v>0</v>
      </c>
      <c r="N52" s="289">
        <v>0</v>
      </c>
      <c r="O52" s="289">
        <v>0</v>
      </c>
      <c r="P52" s="289">
        <f t="shared" si="11"/>
        <v>747.6</v>
      </c>
      <c r="Q52" s="289">
        <f>816-100-50</f>
        <v>666</v>
      </c>
      <c r="R52" s="289">
        <v>81.6</v>
      </c>
      <c r="S52" s="290"/>
    </row>
    <row r="53" spans="1:19" s="173" customFormat="1" ht="33" customHeight="1" hidden="1">
      <c r="A53" s="287">
        <v>5</v>
      </c>
      <c r="B53" s="288" t="s">
        <v>120</v>
      </c>
      <c r="C53" s="287" t="s">
        <v>122</v>
      </c>
      <c r="D53" s="287" t="s">
        <v>119</v>
      </c>
      <c r="E53" s="287">
        <v>2019</v>
      </c>
      <c r="F53" s="167"/>
      <c r="G53" s="289"/>
      <c r="H53" s="289"/>
      <c r="I53" s="289"/>
      <c r="J53" s="289">
        <v>715</v>
      </c>
      <c r="K53" s="289">
        <v>650</v>
      </c>
      <c r="L53" s="289">
        <v>65</v>
      </c>
      <c r="M53" s="289">
        <v>0</v>
      </c>
      <c r="N53" s="289">
        <v>0</v>
      </c>
      <c r="O53" s="289">
        <v>0</v>
      </c>
      <c r="P53" s="289">
        <f t="shared" si="11"/>
        <v>615</v>
      </c>
      <c r="Q53" s="289">
        <f>650-50-50</f>
        <v>550</v>
      </c>
      <c r="R53" s="289">
        <v>65</v>
      </c>
      <c r="S53" s="290"/>
    </row>
    <row r="54" spans="1:19" s="173" customFormat="1" ht="33" customHeight="1" hidden="1">
      <c r="A54" s="287">
        <v>6</v>
      </c>
      <c r="B54" s="288" t="s">
        <v>136</v>
      </c>
      <c r="C54" s="164" t="s">
        <v>137</v>
      </c>
      <c r="D54" s="164" t="s">
        <v>60</v>
      </c>
      <c r="E54" s="164">
        <v>2019</v>
      </c>
      <c r="F54" s="164"/>
      <c r="G54" s="289"/>
      <c r="H54" s="289"/>
      <c r="I54" s="289"/>
      <c r="J54" s="289">
        <v>3531.7</v>
      </c>
      <c r="K54" s="289">
        <v>2992.18</v>
      </c>
      <c r="L54" s="289">
        <v>539.52</v>
      </c>
      <c r="M54" s="289">
        <v>0</v>
      </c>
      <c r="N54" s="289">
        <v>0</v>
      </c>
      <c r="O54" s="289">
        <v>0</v>
      </c>
      <c r="P54" s="289">
        <f t="shared" si="11"/>
        <v>1094.2</v>
      </c>
      <c r="Q54" s="289">
        <f>950-120-100</f>
        <v>730</v>
      </c>
      <c r="R54" s="289">
        <v>364.2</v>
      </c>
      <c r="S54" s="290"/>
    </row>
    <row r="55" spans="1:19" s="173" customFormat="1" ht="33" customHeight="1" hidden="1">
      <c r="A55" s="287">
        <v>7</v>
      </c>
      <c r="B55" s="288" t="s">
        <v>142</v>
      </c>
      <c r="C55" s="164" t="s">
        <v>143</v>
      </c>
      <c r="D55" s="164" t="s">
        <v>62</v>
      </c>
      <c r="E55" s="164" t="s">
        <v>144</v>
      </c>
      <c r="F55" s="165"/>
      <c r="G55" s="289"/>
      <c r="H55" s="289"/>
      <c r="I55" s="289"/>
      <c r="J55" s="289">
        <v>1491.6</v>
      </c>
      <c r="K55" s="289">
        <v>1356</v>
      </c>
      <c r="L55" s="289">
        <v>135.6</v>
      </c>
      <c r="M55" s="289">
        <v>0</v>
      </c>
      <c r="N55" s="289">
        <v>0</v>
      </c>
      <c r="O55" s="289">
        <v>0</v>
      </c>
      <c r="P55" s="289">
        <f t="shared" si="11"/>
        <v>375</v>
      </c>
      <c r="Q55" s="289">
        <f>450-120</f>
        <v>330</v>
      </c>
      <c r="R55" s="289">
        <v>45</v>
      </c>
      <c r="S55" s="290"/>
    </row>
    <row r="56" spans="1:19" s="173" customFormat="1" ht="33" customHeight="1" hidden="1">
      <c r="A56" s="287">
        <v>8</v>
      </c>
      <c r="B56" s="288" t="s">
        <v>145</v>
      </c>
      <c r="C56" s="164" t="s">
        <v>146</v>
      </c>
      <c r="D56" s="164" t="s">
        <v>119</v>
      </c>
      <c r="E56" s="164" t="s">
        <v>144</v>
      </c>
      <c r="F56" s="165"/>
      <c r="G56" s="289"/>
      <c r="H56" s="289"/>
      <c r="I56" s="289"/>
      <c r="J56" s="289">
        <v>9562.3</v>
      </c>
      <c r="K56" s="289">
        <v>8693</v>
      </c>
      <c r="L56" s="289">
        <v>869.3</v>
      </c>
      <c r="M56" s="289">
        <v>0</v>
      </c>
      <c r="N56" s="289">
        <v>0</v>
      </c>
      <c r="O56" s="289">
        <v>0</v>
      </c>
      <c r="P56" s="289">
        <f t="shared" si="11"/>
        <v>1731</v>
      </c>
      <c r="Q56" s="289">
        <f>1710-150</f>
        <v>1560</v>
      </c>
      <c r="R56" s="289">
        <v>171</v>
      </c>
      <c r="S56" s="290"/>
    </row>
    <row r="57" spans="1:19" s="173" customFormat="1" ht="33" customHeight="1" hidden="1">
      <c r="A57" s="287">
        <v>9</v>
      </c>
      <c r="B57" s="288" t="s">
        <v>139</v>
      </c>
      <c r="C57" s="164" t="s">
        <v>117</v>
      </c>
      <c r="D57" s="164" t="s">
        <v>62</v>
      </c>
      <c r="E57" s="164" t="s">
        <v>144</v>
      </c>
      <c r="F57" s="165"/>
      <c r="G57" s="289"/>
      <c r="H57" s="289"/>
      <c r="I57" s="289"/>
      <c r="J57" s="289">
        <v>1996.5</v>
      </c>
      <c r="K57" s="289">
        <v>1815</v>
      </c>
      <c r="L57" s="289">
        <v>181.5</v>
      </c>
      <c r="M57" s="289">
        <v>0</v>
      </c>
      <c r="N57" s="289">
        <v>0</v>
      </c>
      <c r="O57" s="289">
        <v>0</v>
      </c>
      <c r="P57" s="289">
        <f t="shared" si="11"/>
        <v>505</v>
      </c>
      <c r="Q57" s="289">
        <f>550-100</f>
        <v>450</v>
      </c>
      <c r="R57" s="289">
        <v>55</v>
      </c>
      <c r="S57" s="290"/>
    </row>
    <row r="58" spans="1:18" ht="15">
      <c r="A58" s="350" t="s">
        <v>273</v>
      </c>
      <c r="B58" s="350"/>
      <c r="C58" s="350"/>
      <c r="D58" s="350"/>
      <c r="E58" s="350"/>
      <c r="F58" s="350"/>
      <c r="G58" s="350"/>
      <c r="H58" s="350"/>
      <c r="I58" s="350"/>
      <c r="J58" s="350"/>
      <c r="K58" s="350"/>
      <c r="L58" s="350"/>
      <c r="M58" s="350"/>
      <c r="N58" s="350"/>
      <c r="O58" s="350"/>
      <c r="P58" s="350"/>
      <c r="Q58" s="350"/>
      <c r="R58" s="350"/>
    </row>
    <row r="59" spans="1:18" ht="15">
      <c r="A59" s="351"/>
      <c r="B59" s="351"/>
      <c r="C59" s="351"/>
      <c r="D59" s="351"/>
      <c r="E59" s="351"/>
      <c r="F59" s="351"/>
      <c r="G59" s="351"/>
      <c r="H59" s="351"/>
      <c r="I59" s="351"/>
      <c r="J59" s="351"/>
      <c r="K59" s="351"/>
      <c r="L59" s="351"/>
      <c r="M59" s="351"/>
      <c r="N59" s="351"/>
      <c r="O59" s="351"/>
      <c r="P59" s="351"/>
      <c r="Q59" s="351"/>
      <c r="R59" s="351"/>
    </row>
  </sheetData>
  <sheetProtection/>
  <mergeCells count="25">
    <mergeCell ref="A58:R59"/>
    <mergeCell ref="A4:R4"/>
    <mergeCell ref="P6:R6"/>
    <mergeCell ref="C7:C10"/>
    <mergeCell ref="G9:G10"/>
    <mergeCell ref="H9:I9"/>
    <mergeCell ref="A1:R1"/>
    <mergeCell ref="M9:M10"/>
    <mergeCell ref="N9:O9"/>
    <mergeCell ref="P9:P10"/>
    <mergeCell ref="Q9:R9"/>
    <mergeCell ref="J7:L8"/>
    <mergeCell ref="D7:D10"/>
    <mergeCell ref="M7:O8"/>
    <mergeCell ref="P7:R8"/>
    <mergeCell ref="F7:I8"/>
    <mergeCell ref="A2:R2"/>
    <mergeCell ref="A3:R3"/>
    <mergeCell ref="E7:E10"/>
    <mergeCell ref="K9:L9"/>
    <mergeCell ref="J9:J10"/>
    <mergeCell ref="F9:F10"/>
    <mergeCell ref="A5:R5"/>
    <mergeCell ref="A7:A10"/>
    <mergeCell ref="B7:B10"/>
  </mergeCells>
  <printOptions/>
  <pageMargins left="0.3937007874015748" right="0.31496062992125984" top="0.984251968503937" bottom="0.5511811023622047" header="0.7086614173228347" footer="0.1968503937007874"/>
  <pageSetup horizontalDpi="600" verticalDpi="600" orientation="landscape" paperSize="9" scale="72" r:id="rId1"/>
  <headerFooter>
    <oddHeader>&amp;RBiểu số 03/ĐT-NTM</oddHeader>
    <oddFooter>&amp;RTRang &amp;P/&amp;N</oddFooter>
  </headerFooter>
</worksheet>
</file>

<file path=xl/worksheets/sheet5.xml><?xml version="1.0" encoding="utf-8"?>
<worksheet xmlns="http://schemas.openxmlformats.org/spreadsheetml/2006/main" xmlns:r="http://schemas.openxmlformats.org/officeDocument/2006/relationships">
  <sheetPr codeName="Sheet6">
    <tabColor rgb="FF00B050"/>
  </sheetPr>
  <dimension ref="A1:AA74"/>
  <sheetViews>
    <sheetView showZeros="0" zoomScale="73" zoomScaleNormal="73" zoomScalePageLayoutView="0" workbookViewId="0" topLeftCell="A1">
      <pane xSplit="2" ySplit="11" topLeftCell="C63" activePane="bottomRight" state="frozen"/>
      <selection pane="topLeft" activeCell="A1" sqref="A1"/>
      <selection pane="topRight" activeCell="C1" sqref="C1"/>
      <selection pane="bottomLeft" activeCell="A11" sqref="A11"/>
      <selection pane="bottomRight" activeCell="A1" sqref="A1:S74"/>
    </sheetView>
  </sheetViews>
  <sheetFormatPr defaultColWidth="9.140625" defaultRowHeight="15"/>
  <cols>
    <col min="1" max="1" width="4.140625" style="10" bestFit="1" customWidth="1"/>
    <col min="2" max="2" width="49.7109375" style="8" customWidth="1"/>
    <col min="3" max="3" width="13.57421875" style="10" customWidth="1"/>
    <col min="4" max="4" width="12.140625" style="10" customWidth="1"/>
    <col min="5" max="5" width="14.00390625" style="10" customWidth="1"/>
    <col min="6" max="6" width="10.8515625" style="8" hidden="1" customWidth="1"/>
    <col min="7" max="7" width="9.8515625" style="8" customWidth="1"/>
    <col min="8" max="8" width="10.140625" style="8" customWidth="1"/>
    <col min="9" max="9" width="9.421875" style="8" customWidth="1"/>
    <col min="10" max="10" width="9.140625" style="75" hidden="1" customWidth="1"/>
    <col min="11" max="11" width="7.8515625" style="75" hidden="1" customWidth="1"/>
    <col min="12" max="12" width="9.140625" style="75" hidden="1" customWidth="1"/>
    <col min="13" max="14" width="7.8515625" style="8" customWidth="1"/>
    <col min="15" max="15" width="9.140625" style="8" customWidth="1"/>
    <col min="16" max="17" width="9.57421875" style="8" customWidth="1"/>
    <col min="18" max="18" width="8.421875" style="8" customWidth="1"/>
    <col min="19" max="19" width="13.8515625" style="75" hidden="1" customWidth="1"/>
    <col min="20" max="21" width="9.140625" style="8" hidden="1" customWidth="1"/>
    <col min="22" max="22" width="28.28125" style="8" hidden="1" customWidth="1"/>
    <col min="23" max="23" width="13.8515625" style="8" hidden="1" customWidth="1"/>
    <col min="24" max="24" width="31.8515625" style="8" customWidth="1"/>
    <col min="25" max="16384" width="9.140625" style="8" customWidth="1"/>
  </cols>
  <sheetData>
    <row r="1" spans="1:19" ht="18">
      <c r="A1" s="330" t="s">
        <v>123</v>
      </c>
      <c r="B1" s="330"/>
      <c r="C1" s="330"/>
      <c r="D1" s="330"/>
      <c r="E1" s="330"/>
      <c r="F1" s="330"/>
      <c r="G1" s="330"/>
      <c r="H1" s="330"/>
      <c r="I1" s="330"/>
      <c r="J1" s="330"/>
      <c r="K1" s="330"/>
      <c r="L1" s="330"/>
      <c r="M1" s="330"/>
      <c r="N1" s="330"/>
      <c r="O1" s="330"/>
      <c r="P1" s="330"/>
      <c r="Q1" s="330"/>
      <c r="R1" s="330"/>
      <c r="S1" s="330"/>
    </row>
    <row r="2" spans="1:23" ht="18.75">
      <c r="A2" s="331" t="str">
        <f>'B.01_TH'!A2:K2</f>
        <v>(Kèm theo kế hoạch đầu tư công của UBND huyện Ia H'Drai)</v>
      </c>
      <c r="B2" s="331"/>
      <c r="C2" s="331"/>
      <c r="D2" s="331"/>
      <c r="E2" s="331"/>
      <c r="F2" s="331"/>
      <c r="G2" s="331"/>
      <c r="H2" s="331"/>
      <c r="I2" s="331"/>
      <c r="J2" s="331"/>
      <c r="K2" s="331"/>
      <c r="L2" s="331"/>
      <c r="M2" s="331"/>
      <c r="N2" s="331"/>
      <c r="O2" s="331"/>
      <c r="P2" s="331"/>
      <c r="Q2" s="331"/>
      <c r="R2" s="331"/>
      <c r="S2" s="118"/>
      <c r="W2" s="92"/>
    </row>
    <row r="3" spans="1:23" ht="18.75" customHeight="1" hidden="1">
      <c r="A3" s="331" t="str">
        <f>'B.01_TH'!A3:K3</f>
        <v>(Kèm theo Quyết định số        /QĐ-UBND ngày      /12/2018 của UBND huyện Ia H'Drai)</v>
      </c>
      <c r="B3" s="331"/>
      <c r="C3" s="331"/>
      <c r="D3" s="331"/>
      <c r="E3" s="331"/>
      <c r="F3" s="331"/>
      <c r="G3" s="331"/>
      <c r="H3" s="331"/>
      <c r="I3" s="331"/>
      <c r="J3" s="331"/>
      <c r="K3" s="331"/>
      <c r="L3" s="331"/>
      <c r="M3" s="331"/>
      <c r="N3" s="331"/>
      <c r="O3" s="331"/>
      <c r="P3" s="331"/>
      <c r="Q3" s="331"/>
      <c r="R3" s="331"/>
      <c r="S3" s="118"/>
      <c r="W3" s="92"/>
    </row>
    <row r="4" spans="1:23" ht="24" customHeight="1" hidden="1">
      <c r="A4" s="331" t="str">
        <f>'B.01_TH'!A4:K4</f>
        <v>(Kèm theo Nghị quyết số       /NQ-HĐND ngày         tháng 12 năm 2018 của Hội đồng nhân dân huyện Ia H'Drai)</v>
      </c>
      <c r="B4" s="331"/>
      <c r="C4" s="331"/>
      <c r="D4" s="331"/>
      <c r="E4" s="331"/>
      <c r="F4" s="331"/>
      <c r="G4" s="331"/>
      <c r="H4" s="331"/>
      <c r="I4" s="331"/>
      <c r="J4" s="331"/>
      <c r="K4" s="331"/>
      <c r="L4" s="331"/>
      <c r="M4" s="331"/>
      <c r="N4" s="331"/>
      <c r="O4" s="331"/>
      <c r="P4" s="331"/>
      <c r="Q4" s="331"/>
      <c r="R4" s="331"/>
      <c r="S4" s="118"/>
      <c r="W4" s="92"/>
    </row>
    <row r="5" spans="1:23" ht="24" customHeight="1" hidden="1">
      <c r="A5" s="331" t="s">
        <v>196</v>
      </c>
      <c r="B5" s="331"/>
      <c r="C5" s="331"/>
      <c r="D5" s="331"/>
      <c r="E5" s="331"/>
      <c r="F5" s="331"/>
      <c r="G5" s="331"/>
      <c r="H5" s="331"/>
      <c r="I5" s="331"/>
      <c r="J5" s="331"/>
      <c r="K5" s="331"/>
      <c r="L5" s="331"/>
      <c r="M5" s="331"/>
      <c r="N5" s="331"/>
      <c r="O5" s="331"/>
      <c r="P5" s="331"/>
      <c r="Q5" s="331"/>
      <c r="R5" s="331"/>
      <c r="S5" s="118"/>
      <c r="W5" s="189"/>
    </row>
    <row r="6" spans="16:19" ht="16.5">
      <c r="P6" s="329" t="s">
        <v>156</v>
      </c>
      <c r="Q6" s="329"/>
      <c r="R6" s="329"/>
      <c r="S6" s="329"/>
    </row>
    <row r="7" spans="1:23" s="12" customFormat="1" ht="42.75" customHeight="1">
      <c r="A7" s="314" t="s">
        <v>1</v>
      </c>
      <c r="B7" s="314" t="s">
        <v>64</v>
      </c>
      <c r="C7" s="314" t="s">
        <v>11</v>
      </c>
      <c r="D7" s="314" t="s">
        <v>72</v>
      </c>
      <c r="E7" s="314" t="s">
        <v>65</v>
      </c>
      <c r="F7" s="314" t="s">
        <v>158</v>
      </c>
      <c r="G7" s="314"/>
      <c r="H7" s="314"/>
      <c r="I7" s="314"/>
      <c r="J7" s="357" t="s">
        <v>66</v>
      </c>
      <c r="K7" s="357"/>
      <c r="L7" s="357"/>
      <c r="M7" s="314" t="s">
        <v>135</v>
      </c>
      <c r="N7" s="314"/>
      <c r="O7" s="314"/>
      <c r="P7" s="314" t="s">
        <v>102</v>
      </c>
      <c r="Q7" s="314"/>
      <c r="R7" s="314"/>
      <c r="S7" s="357" t="s">
        <v>3</v>
      </c>
      <c r="W7" s="314" t="s">
        <v>3</v>
      </c>
    </row>
    <row r="8" spans="1:23" s="12" customFormat="1" ht="18" customHeight="1">
      <c r="A8" s="314"/>
      <c r="B8" s="314"/>
      <c r="C8" s="314"/>
      <c r="D8" s="314"/>
      <c r="E8" s="314"/>
      <c r="F8" s="314"/>
      <c r="G8" s="314" t="s">
        <v>18</v>
      </c>
      <c r="H8" s="314" t="s">
        <v>19</v>
      </c>
      <c r="I8" s="314"/>
      <c r="J8" s="357" t="s">
        <v>18</v>
      </c>
      <c r="K8" s="357" t="s">
        <v>19</v>
      </c>
      <c r="L8" s="357"/>
      <c r="M8" s="314" t="s">
        <v>18</v>
      </c>
      <c r="N8" s="314" t="s">
        <v>19</v>
      </c>
      <c r="O8" s="314"/>
      <c r="P8" s="314" t="s">
        <v>18</v>
      </c>
      <c r="Q8" s="314" t="s">
        <v>19</v>
      </c>
      <c r="R8" s="314"/>
      <c r="S8" s="357"/>
      <c r="W8" s="314"/>
    </row>
    <row r="9" spans="1:23" s="12" customFormat="1" ht="15" customHeight="1">
      <c r="A9" s="314"/>
      <c r="B9" s="314"/>
      <c r="C9" s="314"/>
      <c r="D9" s="314"/>
      <c r="E9" s="314"/>
      <c r="F9" s="314"/>
      <c r="G9" s="314"/>
      <c r="H9" s="314" t="s">
        <v>67</v>
      </c>
      <c r="I9" s="314" t="s">
        <v>68</v>
      </c>
      <c r="J9" s="357"/>
      <c r="K9" s="357" t="s">
        <v>67</v>
      </c>
      <c r="L9" s="357" t="s">
        <v>68</v>
      </c>
      <c r="M9" s="314"/>
      <c r="N9" s="314" t="s">
        <v>67</v>
      </c>
      <c r="O9" s="314" t="s">
        <v>68</v>
      </c>
      <c r="P9" s="314"/>
      <c r="Q9" s="314" t="s">
        <v>67</v>
      </c>
      <c r="R9" s="314" t="s">
        <v>68</v>
      </c>
      <c r="S9" s="357"/>
      <c r="W9" s="314"/>
    </row>
    <row r="10" spans="1:23" s="12" customFormat="1" ht="84" customHeight="1">
      <c r="A10" s="314"/>
      <c r="B10" s="314"/>
      <c r="C10" s="314"/>
      <c r="D10" s="314"/>
      <c r="E10" s="314"/>
      <c r="F10" s="314"/>
      <c r="G10" s="314"/>
      <c r="H10" s="314"/>
      <c r="I10" s="314"/>
      <c r="J10" s="357"/>
      <c r="K10" s="357"/>
      <c r="L10" s="357"/>
      <c r="M10" s="314"/>
      <c r="N10" s="314"/>
      <c r="O10" s="314"/>
      <c r="P10" s="314"/>
      <c r="Q10" s="314"/>
      <c r="R10" s="314"/>
      <c r="S10" s="357"/>
      <c r="W10" s="314"/>
    </row>
    <row r="11" spans="1:23" s="12" customFormat="1" ht="33" customHeight="1">
      <c r="A11" s="146"/>
      <c r="B11" s="146" t="s">
        <v>220</v>
      </c>
      <c r="C11" s="146"/>
      <c r="D11" s="146"/>
      <c r="E11" s="146"/>
      <c r="F11" s="146"/>
      <c r="G11" s="147">
        <f>G12+G38</f>
        <v>87043.2</v>
      </c>
      <c r="H11" s="147">
        <f aca="true" t="shared" si="0" ref="H11:R11">H12+H38</f>
        <v>80960</v>
      </c>
      <c r="I11" s="147">
        <f t="shared" si="0"/>
        <v>6083.2</v>
      </c>
      <c r="J11" s="147">
        <f t="shared" si="0"/>
        <v>6443.200000000001</v>
      </c>
      <c r="K11" s="147">
        <f t="shared" si="0"/>
        <v>5869</v>
      </c>
      <c r="L11" s="147">
        <f t="shared" si="0"/>
        <v>574.2</v>
      </c>
      <c r="M11" s="147">
        <f t="shared" si="0"/>
        <v>1165</v>
      </c>
      <c r="N11" s="147">
        <f t="shared" si="0"/>
        <v>1165</v>
      </c>
      <c r="O11" s="147">
        <f t="shared" si="0"/>
        <v>0</v>
      </c>
      <c r="P11" s="147">
        <f t="shared" si="0"/>
        <v>47178.8</v>
      </c>
      <c r="Q11" s="147">
        <f t="shared" si="0"/>
        <v>43780</v>
      </c>
      <c r="R11" s="147">
        <f t="shared" si="0"/>
        <v>3398.8</v>
      </c>
      <c r="S11" s="104"/>
      <c r="V11" s="31" t="e">
        <f>P11+#REF!</f>
        <v>#REF!</v>
      </c>
      <c r="W11" s="86"/>
    </row>
    <row r="12" spans="1:23" s="65" customFormat="1" ht="33" customHeight="1">
      <c r="A12" s="146"/>
      <c r="B12" s="146" t="s">
        <v>211</v>
      </c>
      <c r="C12" s="146"/>
      <c r="D12" s="146"/>
      <c r="E12" s="146"/>
      <c r="F12" s="146"/>
      <c r="G12" s="147">
        <f>G13+G22</f>
        <v>80600</v>
      </c>
      <c r="H12" s="147">
        <f aca="true" t="shared" si="1" ref="H12:R12">H13+H22</f>
        <v>75091</v>
      </c>
      <c r="I12" s="147">
        <f t="shared" si="1"/>
        <v>5509</v>
      </c>
      <c r="J12" s="147">
        <f t="shared" si="1"/>
        <v>0</v>
      </c>
      <c r="K12" s="147">
        <f t="shared" si="1"/>
        <v>0</v>
      </c>
      <c r="L12" s="147">
        <f t="shared" si="1"/>
        <v>0</v>
      </c>
      <c r="M12" s="147">
        <f t="shared" si="1"/>
        <v>0</v>
      </c>
      <c r="N12" s="147">
        <f t="shared" si="1"/>
        <v>0</v>
      </c>
      <c r="O12" s="147">
        <f t="shared" si="1"/>
        <v>0</v>
      </c>
      <c r="P12" s="147">
        <f t="shared" si="1"/>
        <v>42149</v>
      </c>
      <c r="Q12" s="147">
        <f t="shared" si="1"/>
        <v>39159</v>
      </c>
      <c r="R12" s="147">
        <f t="shared" si="1"/>
        <v>2990</v>
      </c>
      <c r="S12" s="104"/>
      <c r="V12" s="31"/>
      <c r="W12" s="86"/>
    </row>
    <row r="13" spans="1:23" s="65" customFormat="1" ht="33" customHeight="1">
      <c r="A13" s="24" t="s">
        <v>4</v>
      </c>
      <c r="B13" s="144" t="s">
        <v>212</v>
      </c>
      <c r="C13" s="24"/>
      <c r="D13" s="24"/>
      <c r="E13" s="24"/>
      <c r="F13" s="24"/>
      <c r="G13" s="145">
        <f>SUM(G14+G18)</f>
        <v>0</v>
      </c>
      <c r="H13" s="145">
        <f>SUM(H14+H18)</f>
        <v>0</v>
      </c>
      <c r="I13" s="145">
        <f aca="true" t="shared" si="2" ref="I13:R13">SUM(I14+I18)</f>
        <v>0</v>
      </c>
      <c r="J13" s="145">
        <f t="shared" si="2"/>
        <v>0</v>
      </c>
      <c r="K13" s="145">
        <f t="shared" si="2"/>
        <v>0</v>
      </c>
      <c r="L13" s="145">
        <f t="shared" si="2"/>
        <v>0</v>
      </c>
      <c r="M13" s="145">
        <f t="shared" si="2"/>
        <v>0</v>
      </c>
      <c r="N13" s="145">
        <f t="shared" si="2"/>
        <v>0</v>
      </c>
      <c r="O13" s="145">
        <f t="shared" si="2"/>
        <v>0</v>
      </c>
      <c r="P13" s="145">
        <f t="shared" si="2"/>
        <v>7110</v>
      </c>
      <c r="Q13" s="145">
        <f t="shared" si="2"/>
        <v>7110</v>
      </c>
      <c r="R13" s="145">
        <f t="shared" si="2"/>
        <v>0</v>
      </c>
      <c r="S13" s="104"/>
      <c r="V13" s="31" t="e">
        <f>Q1+#REF!</f>
        <v>#REF!</v>
      </c>
      <c r="W13" s="86"/>
    </row>
    <row r="14" spans="1:23" s="65" customFormat="1" ht="33" customHeight="1">
      <c r="A14" s="192">
        <v>1</v>
      </c>
      <c r="B14" s="60" t="s">
        <v>85</v>
      </c>
      <c r="C14" s="192"/>
      <c r="D14" s="192"/>
      <c r="E14" s="192"/>
      <c r="F14" s="192"/>
      <c r="G14" s="82"/>
      <c r="H14" s="82"/>
      <c r="I14" s="82"/>
      <c r="J14" s="134"/>
      <c r="K14" s="134"/>
      <c r="L14" s="134"/>
      <c r="M14" s="82"/>
      <c r="N14" s="82"/>
      <c r="O14" s="82"/>
      <c r="P14" s="82">
        <f>SUM(Q14:R14)</f>
        <v>2019</v>
      </c>
      <c r="Q14" s="82">
        <f>SUM(Q15:Q17)</f>
        <v>2019</v>
      </c>
      <c r="R14" s="82">
        <v>0</v>
      </c>
      <c r="S14" s="104"/>
      <c r="V14" s="31" t="e">
        <f>Q41+#REF!</f>
        <v>#REF!</v>
      </c>
      <c r="W14" s="86"/>
    </row>
    <row r="15" spans="1:27" ht="33" customHeight="1">
      <c r="A15" s="49" t="s">
        <v>5</v>
      </c>
      <c r="B15" s="62" t="s">
        <v>61</v>
      </c>
      <c r="C15" s="49"/>
      <c r="D15" s="49"/>
      <c r="E15" s="49"/>
      <c r="F15" s="93"/>
      <c r="G15" s="81"/>
      <c r="H15" s="81"/>
      <c r="I15" s="81"/>
      <c r="J15" s="135"/>
      <c r="K15" s="135"/>
      <c r="L15" s="135"/>
      <c r="M15" s="81"/>
      <c r="N15" s="81"/>
      <c r="O15" s="81"/>
      <c r="P15" s="81">
        <f aca="true" t="shared" si="3" ref="P15:P21">SUM(Q15:R15)</f>
        <v>673</v>
      </c>
      <c r="Q15" s="81">
        <v>673</v>
      </c>
      <c r="R15" s="81">
        <v>0</v>
      </c>
      <c r="S15" s="112"/>
      <c r="V15" s="47" t="e">
        <f>Q13+#REF!</f>
        <v>#REF!</v>
      </c>
      <c r="W15" s="83"/>
      <c r="AA15" s="168">
        <f>Q16+Q20+Q42+Q46+Q52+Q58</f>
        <v>2721</v>
      </c>
    </row>
    <row r="16" spans="1:27" s="45" customFormat="1" ht="33" customHeight="1">
      <c r="A16" s="53" t="s">
        <v>5</v>
      </c>
      <c r="B16" s="54" t="s">
        <v>62</v>
      </c>
      <c r="C16" s="53"/>
      <c r="D16" s="53"/>
      <c r="E16" s="53"/>
      <c r="F16" s="94"/>
      <c r="G16" s="95"/>
      <c r="H16" s="95"/>
      <c r="I16" s="95"/>
      <c r="J16" s="136"/>
      <c r="K16" s="136"/>
      <c r="L16" s="136"/>
      <c r="M16" s="95"/>
      <c r="N16" s="95"/>
      <c r="O16" s="95"/>
      <c r="P16" s="81">
        <f t="shared" si="3"/>
        <v>673</v>
      </c>
      <c r="Q16" s="81">
        <v>673</v>
      </c>
      <c r="R16" s="95">
        <v>0</v>
      </c>
      <c r="S16" s="119"/>
      <c r="V16" s="48" t="e">
        <f>V14+V15</f>
        <v>#REF!</v>
      </c>
      <c r="W16" s="87"/>
      <c r="AA16" s="285">
        <f>Q17+Q21+Q43+Q47+Q53+Q59</f>
        <v>2706</v>
      </c>
    </row>
    <row r="17" spans="1:23" s="45" customFormat="1" ht="33" customHeight="1">
      <c r="A17" s="53" t="s">
        <v>5</v>
      </c>
      <c r="B17" s="54" t="s">
        <v>60</v>
      </c>
      <c r="C17" s="53"/>
      <c r="D17" s="53"/>
      <c r="E17" s="53"/>
      <c r="F17" s="94"/>
      <c r="G17" s="95"/>
      <c r="H17" s="95"/>
      <c r="I17" s="95"/>
      <c r="J17" s="136"/>
      <c r="K17" s="136"/>
      <c r="L17" s="136"/>
      <c r="M17" s="95"/>
      <c r="N17" s="95"/>
      <c r="O17" s="95"/>
      <c r="P17" s="81">
        <f t="shared" si="3"/>
        <v>673</v>
      </c>
      <c r="Q17" s="81">
        <v>673</v>
      </c>
      <c r="R17" s="95">
        <v>0</v>
      </c>
      <c r="S17" s="119"/>
      <c r="V17" s="48" t="e">
        <f>R1+#REF!</f>
        <v>#REF!</v>
      </c>
      <c r="W17" s="87"/>
    </row>
    <row r="18" spans="1:23" s="65" customFormat="1" ht="33" customHeight="1">
      <c r="A18" s="192">
        <v>2</v>
      </c>
      <c r="B18" s="60" t="s">
        <v>86</v>
      </c>
      <c r="C18" s="192"/>
      <c r="D18" s="192"/>
      <c r="E18" s="192"/>
      <c r="F18" s="192"/>
      <c r="G18" s="82"/>
      <c r="H18" s="82"/>
      <c r="I18" s="82"/>
      <c r="J18" s="134"/>
      <c r="K18" s="134"/>
      <c r="L18" s="134"/>
      <c r="M18" s="82"/>
      <c r="N18" s="82"/>
      <c r="O18" s="82"/>
      <c r="P18" s="82">
        <f t="shared" si="3"/>
        <v>5091</v>
      </c>
      <c r="Q18" s="82">
        <f>SUM(Q19:Q21)</f>
        <v>5091</v>
      </c>
      <c r="R18" s="82">
        <v>0</v>
      </c>
      <c r="S18" s="104"/>
      <c r="W18" s="86"/>
    </row>
    <row r="19" spans="1:23" s="45" customFormat="1" ht="33" customHeight="1">
      <c r="A19" s="53" t="s">
        <v>5</v>
      </c>
      <c r="B19" s="54" t="s">
        <v>61</v>
      </c>
      <c r="C19" s="53"/>
      <c r="D19" s="53"/>
      <c r="E19" s="53"/>
      <c r="F19" s="94"/>
      <c r="G19" s="95"/>
      <c r="H19" s="95"/>
      <c r="I19" s="95"/>
      <c r="J19" s="136"/>
      <c r="K19" s="136"/>
      <c r="L19" s="136"/>
      <c r="M19" s="95"/>
      <c r="N19" s="95"/>
      <c r="O19" s="95"/>
      <c r="P19" s="81">
        <f t="shared" si="3"/>
        <v>1697</v>
      </c>
      <c r="Q19" s="95">
        <v>1697</v>
      </c>
      <c r="R19" s="95">
        <v>0</v>
      </c>
      <c r="S19" s="119"/>
      <c r="W19" s="87"/>
    </row>
    <row r="20" spans="1:23" s="45" customFormat="1" ht="33" customHeight="1">
      <c r="A20" s="53" t="s">
        <v>5</v>
      </c>
      <c r="B20" s="54" t="s">
        <v>62</v>
      </c>
      <c r="C20" s="53"/>
      <c r="D20" s="53"/>
      <c r="E20" s="53"/>
      <c r="F20" s="94"/>
      <c r="G20" s="95"/>
      <c r="H20" s="95"/>
      <c r="I20" s="95"/>
      <c r="J20" s="136"/>
      <c r="K20" s="136"/>
      <c r="L20" s="136"/>
      <c r="M20" s="95"/>
      <c r="N20" s="95"/>
      <c r="O20" s="95"/>
      <c r="P20" s="81">
        <f t="shared" si="3"/>
        <v>1697</v>
      </c>
      <c r="Q20" s="95">
        <v>1697</v>
      </c>
      <c r="R20" s="95">
        <v>0</v>
      </c>
      <c r="S20" s="119"/>
      <c r="W20" s="87"/>
    </row>
    <row r="21" spans="1:23" s="45" customFormat="1" ht="33" customHeight="1">
      <c r="A21" s="53" t="s">
        <v>5</v>
      </c>
      <c r="B21" s="54" t="s">
        <v>60</v>
      </c>
      <c r="C21" s="53"/>
      <c r="D21" s="53"/>
      <c r="E21" s="53"/>
      <c r="F21" s="94"/>
      <c r="G21" s="95"/>
      <c r="H21" s="95"/>
      <c r="I21" s="95"/>
      <c r="J21" s="136"/>
      <c r="K21" s="136"/>
      <c r="L21" s="136"/>
      <c r="M21" s="95"/>
      <c r="N21" s="95"/>
      <c r="O21" s="95"/>
      <c r="P21" s="81">
        <f t="shared" si="3"/>
        <v>1697</v>
      </c>
      <c r="Q21" s="95">
        <v>1697</v>
      </c>
      <c r="R21" s="95">
        <v>0</v>
      </c>
      <c r="S21" s="119"/>
      <c r="W21" s="87"/>
    </row>
    <row r="22" spans="1:23" s="65" customFormat="1" ht="33" customHeight="1">
      <c r="A22" s="200" t="s">
        <v>6</v>
      </c>
      <c r="B22" s="201" t="s">
        <v>174</v>
      </c>
      <c r="C22" s="200"/>
      <c r="D22" s="200"/>
      <c r="E22" s="200"/>
      <c r="F22" s="200"/>
      <c r="G22" s="202">
        <f aca="true" t="shared" si="4" ref="G22:P22">G23+G31</f>
        <v>80600</v>
      </c>
      <c r="H22" s="202">
        <f t="shared" si="4"/>
        <v>75091</v>
      </c>
      <c r="I22" s="202">
        <f t="shared" si="4"/>
        <v>5509</v>
      </c>
      <c r="J22" s="202">
        <f t="shared" si="4"/>
        <v>0</v>
      </c>
      <c r="K22" s="202">
        <f t="shared" si="4"/>
        <v>0</v>
      </c>
      <c r="L22" s="202">
        <f t="shared" si="4"/>
        <v>0</v>
      </c>
      <c r="M22" s="202">
        <f t="shared" si="4"/>
        <v>0</v>
      </c>
      <c r="N22" s="202">
        <f t="shared" si="4"/>
        <v>0</v>
      </c>
      <c r="O22" s="202">
        <f t="shared" si="4"/>
        <v>0</v>
      </c>
      <c r="P22" s="202">
        <f t="shared" si="4"/>
        <v>35039</v>
      </c>
      <c r="Q22" s="202">
        <f>Q23+Q31</f>
        <v>32049</v>
      </c>
      <c r="R22" s="202">
        <f>R23+R31</f>
        <v>2990</v>
      </c>
      <c r="S22" s="193"/>
      <c r="W22" s="191"/>
    </row>
    <row r="23" spans="1:23" s="65" customFormat="1" ht="21.75" customHeight="1">
      <c r="A23" s="200">
        <v>1</v>
      </c>
      <c r="B23" s="201" t="s">
        <v>46</v>
      </c>
      <c r="C23" s="200"/>
      <c r="D23" s="200"/>
      <c r="E23" s="200"/>
      <c r="F23" s="200"/>
      <c r="G23" s="202">
        <f>SUM(G24:G29)</f>
        <v>80600</v>
      </c>
      <c r="H23" s="202">
        <f aca="true" t="shared" si="5" ref="H23:R23">SUM(H24:H29)</f>
        <v>75091</v>
      </c>
      <c r="I23" s="202">
        <f t="shared" si="5"/>
        <v>5509</v>
      </c>
      <c r="J23" s="202">
        <f t="shared" si="5"/>
        <v>0</v>
      </c>
      <c r="K23" s="202">
        <f t="shared" si="5"/>
        <v>0</v>
      </c>
      <c r="L23" s="202">
        <f t="shared" si="5"/>
        <v>0</v>
      </c>
      <c r="M23" s="202">
        <f t="shared" si="5"/>
        <v>0</v>
      </c>
      <c r="N23" s="202">
        <f t="shared" si="5"/>
        <v>0</v>
      </c>
      <c r="O23" s="202">
        <f t="shared" si="5"/>
        <v>0</v>
      </c>
      <c r="P23" s="202">
        <f t="shared" si="5"/>
        <v>700</v>
      </c>
      <c r="Q23" s="202">
        <f t="shared" si="5"/>
        <v>700</v>
      </c>
      <c r="R23" s="202">
        <f t="shared" si="5"/>
        <v>0</v>
      </c>
      <c r="S23" s="234"/>
      <c r="W23" s="232"/>
    </row>
    <row r="24" spans="1:23" s="74" customFormat="1" ht="33">
      <c r="A24" s="206" t="s">
        <v>5</v>
      </c>
      <c r="B24" s="207" t="s">
        <v>213</v>
      </c>
      <c r="C24" s="208" t="s">
        <v>71</v>
      </c>
      <c r="D24" s="209" t="s">
        <v>62</v>
      </c>
      <c r="E24" s="210" t="s">
        <v>219</v>
      </c>
      <c r="F24" s="203"/>
      <c r="G24" s="199">
        <f aca="true" t="shared" si="6" ref="G24:G29">H24+I24</f>
        <v>14975</v>
      </c>
      <c r="H24" s="211">
        <v>14250</v>
      </c>
      <c r="I24" s="211">
        <f>350+375</f>
        <v>725</v>
      </c>
      <c r="J24" s="212"/>
      <c r="K24" s="212"/>
      <c r="L24" s="212"/>
      <c r="M24" s="199">
        <v>0</v>
      </c>
      <c r="N24" s="199"/>
      <c r="O24" s="199"/>
      <c r="P24" s="199">
        <v>120</v>
      </c>
      <c r="Q24" s="199">
        <v>120</v>
      </c>
      <c r="R24" s="199">
        <v>0</v>
      </c>
      <c r="S24" s="234"/>
      <c r="W24" s="233"/>
    </row>
    <row r="25" spans="1:23" s="74" customFormat="1" ht="33">
      <c r="A25" s="206" t="s">
        <v>5</v>
      </c>
      <c r="B25" s="207" t="s">
        <v>214</v>
      </c>
      <c r="C25" s="208" t="s">
        <v>71</v>
      </c>
      <c r="D25" s="209" t="s">
        <v>60</v>
      </c>
      <c r="E25" s="210" t="s">
        <v>144</v>
      </c>
      <c r="F25" s="203"/>
      <c r="G25" s="199">
        <f t="shared" si="6"/>
        <v>14975</v>
      </c>
      <c r="H25" s="211">
        <v>14250</v>
      </c>
      <c r="I25" s="211">
        <f>350+375</f>
        <v>725</v>
      </c>
      <c r="J25" s="212"/>
      <c r="K25" s="212"/>
      <c r="L25" s="212"/>
      <c r="M25" s="199"/>
      <c r="N25" s="199"/>
      <c r="O25" s="199"/>
      <c r="P25" s="199">
        <v>120</v>
      </c>
      <c r="Q25" s="199">
        <v>120</v>
      </c>
      <c r="R25" s="199">
        <v>0</v>
      </c>
      <c r="S25" s="234"/>
      <c r="W25" s="233"/>
    </row>
    <row r="26" spans="1:23" s="74" customFormat="1" ht="49.5">
      <c r="A26" s="206" t="s">
        <v>5</v>
      </c>
      <c r="B26" s="207" t="s">
        <v>215</v>
      </c>
      <c r="C26" s="208" t="s">
        <v>71</v>
      </c>
      <c r="D26" s="209" t="s">
        <v>62</v>
      </c>
      <c r="E26" s="210" t="s">
        <v>219</v>
      </c>
      <c r="F26" s="203"/>
      <c r="G26" s="199">
        <f t="shared" si="6"/>
        <v>14950</v>
      </c>
      <c r="H26" s="211">
        <v>13591</v>
      </c>
      <c r="I26" s="211">
        <f>951+408</f>
        <v>1359</v>
      </c>
      <c r="J26" s="212"/>
      <c r="K26" s="212"/>
      <c r="L26" s="212"/>
      <c r="M26" s="199"/>
      <c r="N26" s="199"/>
      <c r="O26" s="199"/>
      <c r="P26" s="199">
        <v>120</v>
      </c>
      <c r="Q26" s="199">
        <v>120</v>
      </c>
      <c r="R26" s="199">
        <v>0</v>
      </c>
      <c r="S26" s="234"/>
      <c r="W26" s="233"/>
    </row>
    <row r="27" spans="1:23" s="74" customFormat="1" ht="40.5" customHeight="1">
      <c r="A27" s="206" t="s">
        <v>5</v>
      </c>
      <c r="B27" s="207" t="s">
        <v>216</v>
      </c>
      <c r="C27" s="208" t="s">
        <v>71</v>
      </c>
      <c r="D27" s="209" t="s">
        <v>62</v>
      </c>
      <c r="E27" s="213">
        <v>2019</v>
      </c>
      <c r="F27" s="203"/>
      <c r="G27" s="199">
        <f t="shared" si="6"/>
        <v>6600</v>
      </c>
      <c r="H27" s="199">
        <v>6000</v>
      </c>
      <c r="I27" s="199">
        <f>420+180</f>
        <v>600</v>
      </c>
      <c r="J27" s="212"/>
      <c r="K27" s="212"/>
      <c r="L27" s="212"/>
      <c r="M27" s="199"/>
      <c r="N27" s="199"/>
      <c r="O27" s="199"/>
      <c r="P27" s="199">
        <v>100</v>
      </c>
      <c r="Q27" s="199">
        <v>100</v>
      </c>
      <c r="R27" s="199">
        <v>0</v>
      </c>
      <c r="S27" s="234"/>
      <c r="W27" s="233"/>
    </row>
    <row r="28" spans="1:23" s="74" customFormat="1" ht="33" customHeight="1">
      <c r="A28" s="206" t="s">
        <v>5</v>
      </c>
      <c r="B28" s="207" t="s">
        <v>217</v>
      </c>
      <c r="C28" s="208" t="s">
        <v>71</v>
      </c>
      <c r="D28" s="209" t="s">
        <v>60</v>
      </c>
      <c r="E28" s="210" t="s">
        <v>219</v>
      </c>
      <c r="F28" s="203"/>
      <c r="G28" s="199">
        <f t="shared" si="6"/>
        <v>14750</v>
      </c>
      <c r="H28" s="199">
        <v>14000</v>
      </c>
      <c r="I28" s="199">
        <f>375+375</f>
        <v>750</v>
      </c>
      <c r="J28" s="212"/>
      <c r="K28" s="212"/>
      <c r="L28" s="212"/>
      <c r="M28" s="199"/>
      <c r="N28" s="199"/>
      <c r="O28" s="199"/>
      <c r="P28" s="199">
        <v>120</v>
      </c>
      <c r="Q28" s="199">
        <v>120</v>
      </c>
      <c r="R28" s="199">
        <v>0</v>
      </c>
      <c r="S28" s="234"/>
      <c r="W28" s="233"/>
    </row>
    <row r="29" spans="1:23" s="74" customFormat="1" ht="33" customHeight="1">
      <c r="A29" s="206" t="s">
        <v>5</v>
      </c>
      <c r="B29" s="207" t="s">
        <v>218</v>
      </c>
      <c r="C29" s="208" t="s">
        <v>71</v>
      </c>
      <c r="D29" s="209" t="s">
        <v>62</v>
      </c>
      <c r="E29" s="210" t="s">
        <v>219</v>
      </c>
      <c r="F29" s="203"/>
      <c r="G29" s="199">
        <f t="shared" si="6"/>
        <v>14350</v>
      </c>
      <c r="H29" s="199">
        <v>13000</v>
      </c>
      <c r="I29" s="199">
        <f>945+405</f>
        <v>1350</v>
      </c>
      <c r="J29" s="212"/>
      <c r="K29" s="212"/>
      <c r="L29" s="212"/>
      <c r="M29" s="199"/>
      <c r="N29" s="199"/>
      <c r="O29" s="199"/>
      <c r="P29" s="199">
        <v>120</v>
      </c>
      <c r="Q29" s="199">
        <v>120</v>
      </c>
      <c r="R29" s="199">
        <v>0</v>
      </c>
      <c r="S29" s="234"/>
      <c r="W29" s="233"/>
    </row>
    <row r="30" spans="1:23" s="268" customFormat="1" ht="21.75" customHeight="1">
      <c r="A30" s="206">
        <v>2</v>
      </c>
      <c r="B30" s="264" t="s">
        <v>251</v>
      </c>
      <c r="C30" s="203"/>
      <c r="D30" s="265"/>
      <c r="E30" s="266"/>
      <c r="F30" s="203"/>
      <c r="G30" s="205">
        <f>G31</f>
        <v>0</v>
      </c>
      <c r="H30" s="205">
        <f aca="true" t="shared" si="7" ref="H30:R30">H31</f>
        <v>0</v>
      </c>
      <c r="I30" s="205">
        <f t="shared" si="7"/>
        <v>0</v>
      </c>
      <c r="J30" s="205">
        <f t="shared" si="7"/>
        <v>0</v>
      </c>
      <c r="K30" s="205">
        <f t="shared" si="7"/>
        <v>0</v>
      </c>
      <c r="L30" s="205">
        <f t="shared" si="7"/>
        <v>0</v>
      </c>
      <c r="M30" s="205">
        <f t="shared" si="7"/>
        <v>0</v>
      </c>
      <c r="N30" s="205">
        <f t="shared" si="7"/>
        <v>0</v>
      </c>
      <c r="O30" s="205">
        <f t="shared" si="7"/>
        <v>0</v>
      </c>
      <c r="P30" s="205">
        <f t="shared" si="7"/>
        <v>34339</v>
      </c>
      <c r="Q30" s="205">
        <f t="shared" si="7"/>
        <v>31349</v>
      </c>
      <c r="R30" s="205">
        <f t="shared" si="7"/>
        <v>2990</v>
      </c>
      <c r="S30" s="267"/>
      <c r="W30" s="203"/>
    </row>
    <row r="31" spans="1:23" s="74" customFormat="1" ht="39" customHeight="1">
      <c r="A31" s="203" t="s">
        <v>20</v>
      </c>
      <c r="B31" s="204" t="s">
        <v>265</v>
      </c>
      <c r="C31" s="203"/>
      <c r="D31" s="203"/>
      <c r="E31" s="203"/>
      <c r="F31" s="203"/>
      <c r="G31" s="205">
        <v>0</v>
      </c>
      <c r="H31" s="205">
        <v>0</v>
      </c>
      <c r="I31" s="205">
        <v>0</v>
      </c>
      <c r="J31" s="205">
        <f aca="true" t="shared" si="8" ref="J31:O31">SUM(J32:J37)</f>
        <v>0</v>
      </c>
      <c r="K31" s="205">
        <f t="shared" si="8"/>
        <v>0</v>
      </c>
      <c r="L31" s="205">
        <f t="shared" si="8"/>
        <v>0</v>
      </c>
      <c r="M31" s="205">
        <f t="shared" si="8"/>
        <v>0</v>
      </c>
      <c r="N31" s="205">
        <f t="shared" si="8"/>
        <v>0</v>
      </c>
      <c r="O31" s="205">
        <f t="shared" si="8"/>
        <v>0</v>
      </c>
      <c r="P31" s="205">
        <f aca="true" t="shared" si="9" ref="P31:P37">Q31+R31</f>
        <v>34339</v>
      </c>
      <c r="Q31" s="205">
        <f>SUM(Q32:Q37)</f>
        <v>31349</v>
      </c>
      <c r="R31" s="205">
        <f aca="true" t="shared" si="10" ref="R31:W31">SUM(R32:R37)</f>
        <v>2990</v>
      </c>
      <c r="S31" s="205">
        <f t="shared" si="10"/>
        <v>0</v>
      </c>
      <c r="T31" s="205">
        <f t="shared" si="10"/>
        <v>0</v>
      </c>
      <c r="U31" s="205">
        <f t="shared" si="10"/>
        <v>0</v>
      </c>
      <c r="V31" s="205">
        <f t="shared" si="10"/>
        <v>0</v>
      </c>
      <c r="W31" s="205">
        <f t="shared" si="10"/>
        <v>0</v>
      </c>
    </row>
    <row r="32" spans="1:23" s="74" customFormat="1" ht="33" hidden="1">
      <c r="A32" s="206" t="s">
        <v>5</v>
      </c>
      <c r="B32" s="207" t="s">
        <v>213</v>
      </c>
      <c r="C32" s="208" t="s">
        <v>71</v>
      </c>
      <c r="D32" s="209" t="s">
        <v>62</v>
      </c>
      <c r="E32" s="210" t="s">
        <v>219</v>
      </c>
      <c r="F32" s="203"/>
      <c r="G32" s="199">
        <f aca="true" t="shared" si="11" ref="G32:G37">H32+I32</f>
        <v>14975</v>
      </c>
      <c r="H32" s="211">
        <v>14250</v>
      </c>
      <c r="I32" s="211">
        <f>350+375</f>
        <v>725</v>
      </c>
      <c r="J32" s="212"/>
      <c r="K32" s="212"/>
      <c r="L32" s="212"/>
      <c r="M32" s="199">
        <v>0</v>
      </c>
      <c r="N32" s="199"/>
      <c r="O32" s="199"/>
      <c r="P32" s="199">
        <f t="shared" si="9"/>
        <v>5730</v>
      </c>
      <c r="Q32" s="199">
        <f>5500-Q24</f>
        <v>5380</v>
      </c>
      <c r="R32" s="199">
        <v>350</v>
      </c>
      <c r="S32" s="193"/>
      <c r="W32" s="192"/>
    </row>
    <row r="33" spans="1:23" s="74" customFormat="1" ht="33" hidden="1">
      <c r="A33" s="206" t="s">
        <v>5</v>
      </c>
      <c r="B33" s="207" t="s">
        <v>214</v>
      </c>
      <c r="C33" s="208" t="s">
        <v>71</v>
      </c>
      <c r="D33" s="209" t="s">
        <v>60</v>
      </c>
      <c r="E33" s="210" t="s">
        <v>144</v>
      </c>
      <c r="F33" s="203"/>
      <c r="G33" s="199">
        <f t="shared" si="11"/>
        <v>14975</v>
      </c>
      <c r="H33" s="211">
        <v>14250</v>
      </c>
      <c r="I33" s="211">
        <f>350+375</f>
        <v>725</v>
      </c>
      <c r="J33" s="212"/>
      <c r="K33" s="212"/>
      <c r="L33" s="212"/>
      <c r="M33" s="199"/>
      <c r="N33" s="199"/>
      <c r="O33" s="199"/>
      <c r="P33" s="199">
        <f t="shared" si="9"/>
        <v>5730</v>
      </c>
      <c r="Q33" s="199">
        <f>5500-120</f>
        <v>5380</v>
      </c>
      <c r="R33" s="199">
        <v>350</v>
      </c>
      <c r="S33" s="193"/>
      <c r="W33" s="192"/>
    </row>
    <row r="34" spans="1:23" s="74" customFormat="1" ht="49.5" hidden="1">
      <c r="A34" s="206" t="s">
        <v>5</v>
      </c>
      <c r="B34" s="207" t="s">
        <v>215</v>
      </c>
      <c r="C34" s="208" t="s">
        <v>71</v>
      </c>
      <c r="D34" s="209" t="s">
        <v>62</v>
      </c>
      <c r="E34" s="210" t="s">
        <v>219</v>
      </c>
      <c r="F34" s="203"/>
      <c r="G34" s="199">
        <f t="shared" si="11"/>
        <v>14950</v>
      </c>
      <c r="H34" s="211">
        <v>13591</v>
      </c>
      <c r="I34" s="211">
        <f>951+408</f>
        <v>1359</v>
      </c>
      <c r="J34" s="212"/>
      <c r="K34" s="212"/>
      <c r="L34" s="212"/>
      <c r="M34" s="199"/>
      <c r="N34" s="199"/>
      <c r="O34" s="199"/>
      <c r="P34" s="199">
        <f t="shared" si="9"/>
        <v>7030</v>
      </c>
      <c r="Q34" s="199">
        <f>6500-120</f>
        <v>6380</v>
      </c>
      <c r="R34" s="199">
        <v>650</v>
      </c>
      <c r="S34" s="193"/>
      <c r="W34" s="192"/>
    </row>
    <row r="35" spans="1:23" s="74" customFormat="1" ht="40.5" customHeight="1" hidden="1">
      <c r="A35" s="206" t="s">
        <v>5</v>
      </c>
      <c r="B35" s="207" t="s">
        <v>216</v>
      </c>
      <c r="C35" s="208" t="s">
        <v>71</v>
      </c>
      <c r="D35" s="209" t="s">
        <v>62</v>
      </c>
      <c r="E35" s="213">
        <v>2019</v>
      </c>
      <c r="F35" s="203"/>
      <c r="G35" s="199">
        <f t="shared" si="11"/>
        <v>6600</v>
      </c>
      <c r="H35" s="199">
        <v>6000</v>
      </c>
      <c r="I35" s="199">
        <f>420+180</f>
        <v>600</v>
      </c>
      <c r="J35" s="212"/>
      <c r="K35" s="212"/>
      <c r="L35" s="212"/>
      <c r="M35" s="199"/>
      <c r="N35" s="199"/>
      <c r="O35" s="199"/>
      <c r="P35" s="199">
        <f t="shared" si="9"/>
        <v>6500</v>
      </c>
      <c r="Q35" s="199">
        <f>6000-100</f>
        <v>5900</v>
      </c>
      <c r="R35" s="199">
        <v>600</v>
      </c>
      <c r="S35" s="193"/>
      <c r="W35" s="192"/>
    </row>
    <row r="36" spans="1:23" s="74" customFormat="1" ht="33" customHeight="1" hidden="1">
      <c r="A36" s="206" t="s">
        <v>5</v>
      </c>
      <c r="B36" s="207" t="s">
        <v>217</v>
      </c>
      <c r="C36" s="208" t="s">
        <v>71</v>
      </c>
      <c r="D36" s="209" t="s">
        <v>60</v>
      </c>
      <c r="E36" s="210" t="s">
        <v>219</v>
      </c>
      <c r="F36" s="203"/>
      <c r="G36" s="199">
        <f t="shared" si="11"/>
        <v>14750</v>
      </c>
      <c r="H36" s="199">
        <v>14000</v>
      </c>
      <c r="I36" s="199">
        <f>375+375</f>
        <v>750</v>
      </c>
      <c r="J36" s="212"/>
      <c r="K36" s="212"/>
      <c r="L36" s="212"/>
      <c r="M36" s="199"/>
      <c r="N36" s="199"/>
      <c r="O36" s="199"/>
      <c r="P36" s="199">
        <f t="shared" si="9"/>
        <v>4740</v>
      </c>
      <c r="Q36" s="199">
        <f>4500-120</f>
        <v>4380</v>
      </c>
      <c r="R36" s="199">
        <v>360</v>
      </c>
      <c r="S36" s="193"/>
      <c r="W36" s="192"/>
    </row>
    <row r="37" spans="1:23" s="74" customFormat="1" ht="33" customHeight="1" hidden="1">
      <c r="A37" s="206" t="s">
        <v>5</v>
      </c>
      <c r="B37" s="207" t="s">
        <v>218</v>
      </c>
      <c r="C37" s="208" t="s">
        <v>71</v>
      </c>
      <c r="D37" s="209" t="s">
        <v>62</v>
      </c>
      <c r="E37" s="210" t="s">
        <v>219</v>
      </c>
      <c r="F37" s="203"/>
      <c r="G37" s="199">
        <f t="shared" si="11"/>
        <v>14350</v>
      </c>
      <c r="H37" s="199">
        <v>13000</v>
      </c>
      <c r="I37" s="199">
        <f>945+405</f>
        <v>1350</v>
      </c>
      <c r="J37" s="212"/>
      <c r="K37" s="212"/>
      <c r="L37" s="212"/>
      <c r="M37" s="199"/>
      <c r="N37" s="199"/>
      <c r="O37" s="199"/>
      <c r="P37" s="199">
        <f t="shared" si="9"/>
        <v>4609</v>
      </c>
      <c r="Q37" s="199">
        <f>4049-120</f>
        <v>3929</v>
      </c>
      <c r="R37" s="199">
        <v>680</v>
      </c>
      <c r="S37" s="193"/>
      <c r="W37" s="192"/>
    </row>
    <row r="38" spans="1:23" s="65" customFormat="1" ht="33" customHeight="1">
      <c r="A38" s="146" t="s">
        <v>209</v>
      </c>
      <c r="B38" s="146" t="s">
        <v>210</v>
      </c>
      <c r="C38" s="146"/>
      <c r="D38" s="146"/>
      <c r="E38" s="146"/>
      <c r="F38" s="146"/>
      <c r="G38" s="147">
        <f aca="true" t="shared" si="12" ref="G38:R38">G39+G60</f>
        <v>6443.200000000001</v>
      </c>
      <c r="H38" s="147">
        <f t="shared" si="12"/>
        <v>5869</v>
      </c>
      <c r="I38" s="147">
        <f t="shared" si="12"/>
        <v>574.2</v>
      </c>
      <c r="J38" s="147">
        <f t="shared" si="12"/>
        <v>6443.200000000001</v>
      </c>
      <c r="K38" s="147">
        <f t="shared" si="12"/>
        <v>5869</v>
      </c>
      <c r="L38" s="147">
        <f t="shared" si="12"/>
        <v>574.2</v>
      </c>
      <c r="M38" s="147">
        <f t="shared" si="12"/>
        <v>1165</v>
      </c>
      <c r="N38" s="147">
        <f t="shared" si="12"/>
        <v>1165</v>
      </c>
      <c r="O38" s="147">
        <f t="shared" si="12"/>
        <v>0</v>
      </c>
      <c r="P38" s="147">
        <f t="shared" si="12"/>
        <v>5029.8</v>
      </c>
      <c r="Q38" s="147">
        <f t="shared" si="12"/>
        <v>4621</v>
      </c>
      <c r="R38" s="147">
        <f t="shared" si="12"/>
        <v>408.8</v>
      </c>
      <c r="S38" s="104"/>
      <c r="V38" s="31"/>
      <c r="W38" s="86"/>
    </row>
    <row r="39" spans="1:23" s="12" customFormat="1" ht="33" customHeight="1">
      <c r="A39" s="24" t="s">
        <v>4</v>
      </c>
      <c r="B39" s="144" t="s">
        <v>208</v>
      </c>
      <c r="C39" s="24"/>
      <c r="D39" s="24"/>
      <c r="E39" s="24"/>
      <c r="F39" s="24"/>
      <c r="G39" s="145">
        <f aca="true" t="shared" si="13" ref="G39:R39">G40+G44+G48+G54+G55</f>
        <v>0</v>
      </c>
      <c r="H39" s="145">
        <f t="shared" si="13"/>
        <v>0</v>
      </c>
      <c r="I39" s="145">
        <f t="shared" si="13"/>
        <v>0</v>
      </c>
      <c r="J39" s="145">
        <f t="shared" si="13"/>
        <v>0</v>
      </c>
      <c r="K39" s="145">
        <f t="shared" si="13"/>
        <v>0</v>
      </c>
      <c r="L39" s="145">
        <f t="shared" si="13"/>
        <v>0</v>
      </c>
      <c r="M39" s="145">
        <f t="shared" si="13"/>
        <v>0</v>
      </c>
      <c r="N39" s="145">
        <f t="shared" si="13"/>
        <v>0</v>
      </c>
      <c r="O39" s="145">
        <f t="shared" si="13"/>
        <v>0</v>
      </c>
      <c r="P39" s="145">
        <f t="shared" si="13"/>
        <v>1571</v>
      </c>
      <c r="Q39" s="145">
        <f t="shared" si="13"/>
        <v>1571</v>
      </c>
      <c r="R39" s="145">
        <f t="shared" si="13"/>
        <v>0</v>
      </c>
      <c r="S39" s="104"/>
      <c r="V39" s="31" t="e">
        <f>Q11+#REF!</f>
        <v>#REF!</v>
      </c>
      <c r="W39" s="86"/>
    </row>
    <row r="40" spans="1:23" s="12" customFormat="1" ht="33" customHeight="1">
      <c r="A40" s="59">
        <v>1</v>
      </c>
      <c r="B40" s="60" t="s">
        <v>85</v>
      </c>
      <c r="C40" s="126"/>
      <c r="D40" s="110"/>
      <c r="E40" s="126"/>
      <c r="F40" s="59"/>
      <c r="G40" s="82"/>
      <c r="H40" s="82"/>
      <c r="I40" s="82"/>
      <c r="J40" s="134"/>
      <c r="K40" s="134"/>
      <c r="L40" s="134"/>
      <c r="M40" s="82"/>
      <c r="N40" s="82"/>
      <c r="O40" s="82"/>
      <c r="P40" s="82">
        <f aca="true" t="shared" si="14" ref="P40:P54">SUM(Q40:R40)</f>
        <v>222</v>
      </c>
      <c r="Q40" s="82">
        <f>SUM(Q41:Q43)</f>
        <v>222</v>
      </c>
      <c r="R40" s="82">
        <v>0</v>
      </c>
      <c r="S40" s="104"/>
      <c r="V40" s="31" t="e">
        <f>Q60+#REF!</f>
        <v>#REF!</v>
      </c>
      <c r="W40" s="86"/>
    </row>
    <row r="41" spans="1:23" ht="33" customHeight="1">
      <c r="A41" s="49" t="s">
        <v>5</v>
      </c>
      <c r="B41" s="62" t="s">
        <v>61</v>
      </c>
      <c r="C41" s="49"/>
      <c r="D41" s="49"/>
      <c r="E41" s="49"/>
      <c r="F41" s="93"/>
      <c r="G41" s="81"/>
      <c r="H41" s="81"/>
      <c r="I41" s="81"/>
      <c r="J41" s="135"/>
      <c r="K41" s="135"/>
      <c r="L41" s="135"/>
      <c r="M41" s="81"/>
      <c r="N41" s="81"/>
      <c r="O41" s="81"/>
      <c r="P41" s="81">
        <f t="shared" si="14"/>
        <v>75</v>
      </c>
      <c r="Q41" s="81">
        <v>75</v>
      </c>
      <c r="R41" s="81">
        <v>0</v>
      </c>
      <c r="S41" s="112"/>
      <c r="V41" s="47" t="e">
        <f>Q39+#REF!</f>
        <v>#REF!</v>
      </c>
      <c r="W41" s="83"/>
    </row>
    <row r="42" spans="1:23" s="45" customFormat="1" ht="33" customHeight="1">
      <c r="A42" s="53" t="s">
        <v>5</v>
      </c>
      <c r="B42" s="54" t="s">
        <v>62</v>
      </c>
      <c r="C42" s="53"/>
      <c r="D42" s="53"/>
      <c r="E42" s="53"/>
      <c r="F42" s="94"/>
      <c r="G42" s="95"/>
      <c r="H42" s="95"/>
      <c r="I42" s="95"/>
      <c r="J42" s="136"/>
      <c r="K42" s="136"/>
      <c r="L42" s="136"/>
      <c r="M42" s="95"/>
      <c r="N42" s="95"/>
      <c r="O42" s="95"/>
      <c r="P42" s="81">
        <f t="shared" si="14"/>
        <v>75</v>
      </c>
      <c r="Q42" s="95">
        <v>75</v>
      </c>
      <c r="R42" s="95">
        <v>0</v>
      </c>
      <c r="S42" s="119"/>
      <c r="V42" s="48" t="e">
        <f>V40+V41</f>
        <v>#REF!</v>
      </c>
      <c r="W42" s="87"/>
    </row>
    <row r="43" spans="1:23" s="45" customFormat="1" ht="33" customHeight="1">
      <c r="A43" s="53" t="s">
        <v>5</v>
      </c>
      <c r="B43" s="54" t="s">
        <v>60</v>
      </c>
      <c r="C43" s="53"/>
      <c r="D43" s="53"/>
      <c r="E43" s="53"/>
      <c r="F43" s="94"/>
      <c r="G43" s="95"/>
      <c r="H43" s="95"/>
      <c r="I43" s="95"/>
      <c r="J43" s="136"/>
      <c r="K43" s="136"/>
      <c r="L43" s="136"/>
      <c r="M43" s="95"/>
      <c r="N43" s="95"/>
      <c r="O43" s="95"/>
      <c r="P43" s="81">
        <f t="shared" si="14"/>
        <v>72</v>
      </c>
      <c r="Q43" s="95">
        <v>72</v>
      </c>
      <c r="R43" s="95">
        <v>0</v>
      </c>
      <c r="S43" s="119"/>
      <c r="V43" s="48" t="e">
        <f>R11+#REF!</f>
        <v>#REF!</v>
      </c>
      <c r="W43" s="87"/>
    </row>
    <row r="44" spans="1:23" s="12" customFormat="1" ht="33" customHeight="1">
      <c r="A44" s="59">
        <v>2</v>
      </c>
      <c r="B44" s="60" t="s">
        <v>86</v>
      </c>
      <c r="C44" s="126"/>
      <c r="D44" s="110"/>
      <c r="E44" s="126"/>
      <c r="F44" s="59"/>
      <c r="G44" s="82"/>
      <c r="H44" s="82"/>
      <c r="I44" s="82"/>
      <c r="J44" s="134"/>
      <c r="K44" s="134"/>
      <c r="L44" s="134"/>
      <c r="M44" s="82"/>
      <c r="N44" s="82"/>
      <c r="O44" s="82"/>
      <c r="P44" s="82">
        <f t="shared" si="14"/>
        <v>789</v>
      </c>
      <c r="Q44" s="82">
        <f>SUM(Q45:Q47)</f>
        <v>789</v>
      </c>
      <c r="R44" s="82">
        <v>0</v>
      </c>
      <c r="S44" s="104"/>
      <c r="W44" s="86"/>
    </row>
    <row r="45" spans="1:23" s="45" customFormat="1" ht="33" customHeight="1">
      <c r="A45" s="53" t="s">
        <v>5</v>
      </c>
      <c r="B45" s="54" t="s">
        <v>61</v>
      </c>
      <c r="C45" s="53"/>
      <c r="D45" s="53"/>
      <c r="E45" s="53"/>
      <c r="F45" s="94"/>
      <c r="G45" s="95"/>
      <c r="H45" s="95"/>
      <c r="I45" s="95"/>
      <c r="J45" s="136"/>
      <c r="K45" s="136"/>
      <c r="L45" s="136"/>
      <c r="M45" s="95"/>
      <c r="N45" s="95"/>
      <c r="O45" s="95"/>
      <c r="P45" s="81">
        <f t="shared" si="14"/>
        <v>267</v>
      </c>
      <c r="Q45" s="95">
        <v>267</v>
      </c>
      <c r="R45" s="95">
        <v>0</v>
      </c>
      <c r="S45" s="119"/>
      <c r="W45" s="87"/>
    </row>
    <row r="46" spans="1:23" s="45" customFormat="1" ht="33" customHeight="1">
      <c r="A46" s="53" t="s">
        <v>5</v>
      </c>
      <c r="B46" s="54" t="s">
        <v>62</v>
      </c>
      <c r="C46" s="53"/>
      <c r="D46" s="53"/>
      <c r="E46" s="53"/>
      <c r="F46" s="94"/>
      <c r="G46" s="95"/>
      <c r="H46" s="95"/>
      <c r="I46" s="95"/>
      <c r="J46" s="136"/>
      <c r="K46" s="136"/>
      <c r="L46" s="136"/>
      <c r="M46" s="95"/>
      <c r="N46" s="95"/>
      <c r="O46" s="95"/>
      <c r="P46" s="81">
        <f t="shared" si="14"/>
        <v>267</v>
      </c>
      <c r="Q46" s="95">
        <v>267</v>
      </c>
      <c r="R46" s="95">
        <v>0</v>
      </c>
      <c r="S46" s="119"/>
      <c r="W46" s="87"/>
    </row>
    <row r="47" spans="1:23" s="45" customFormat="1" ht="33" customHeight="1">
      <c r="A47" s="53" t="s">
        <v>5</v>
      </c>
      <c r="B47" s="54" t="s">
        <v>60</v>
      </c>
      <c r="C47" s="53"/>
      <c r="D47" s="53"/>
      <c r="E47" s="53"/>
      <c r="F47" s="94"/>
      <c r="G47" s="95"/>
      <c r="H47" s="95"/>
      <c r="I47" s="95"/>
      <c r="J47" s="136"/>
      <c r="K47" s="136"/>
      <c r="L47" s="136"/>
      <c r="M47" s="95"/>
      <c r="N47" s="95"/>
      <c r="O47" s="95"/>
      <c r="P47" s="81">
        <f t="shared" si="14"/>
        <v>255</v>
      </c>
      <c r="Q47" s="95">
        <v>255</v>
      </c>
      <c r="R47" s="95">
        <v>0</v>
      </c>
      <c r="S47" s="119"/>
      <c r="W47" s="87"/>
    </row>
    <row r="48" spans="1:23" s="17" customFormat="1" ht="33" customHeight="1">
      <c r="A48" s="96">
        <v>3</v>
      </c>
      <c r="B48" s="97" t="s">
        <v>87</v>
      </c>
      <c r="C48" s="96"/>
      <c r="D48" s="96"/>
      <c r="E48" s="96"/>
      <c r="F48" s="96"/>
      <c r="G48" s="98"/>
      <c r="H48" s="98"/>
      <c r="I48" s="98"/>
      <c r="J48" s="137"/>
      <c r="K48" s="137"/>
      <c r="L48" s="137"/>
      <c r="M48" s="98"/>
      <c r="N48" s="98"/>
      <c r="O48" s="98"/>
      <c r="P48" s="98">
        <f t="shared" si="14"/>
        <v>62</v>
      </c>
      <c r="Q48" s="98">
        <f>SUM(Q49:Q53)</f>
        <v>62</v>
      </c>
      <c r="R48" s="98">
        <v>0</v>
      </c>
      <c r="S48" s="120"/>
      <c r="W48" s="88"/>
    </row>
    <row r="49" spans="1:23" s="230" customFormat="1" ht="33" customHeight="1">
      <c r="A49" s="224" t="s">
        <v>5</v>
      </c>
      <c r="B49" s="225" t="s">
        <v>225</v>
      </c>
      <c r="C49" s="226"/>
      <c r="D49" s="226"/>
      <c r="E49" s="226"/>
      <c r="F49" s="226"/>
      <c r="G49" s="227"/>
      <c r="H49" s="227"/>
      <c r="I49" s="227"/>
      <c r="J49" s="228"/>
      <c r="K49" s="228"/>
      <c r="L49" s="228"/>
      <c r="M49" s="227"/>
      <c r="N49" s="227"/>
      <c r="O49" s="227"/>
      <c r="P49" s="227">
        <v>35</v>
      </c>
      <c r="Q49" s="227">
        <v>35</v>
      </c>
      <c r="R49" s="227"/>
      <c r="S49" s="229"/>
      <c r="W49" s="231"/>
    </row>
    <row r="50" spans="1:23" s="230" customFormat="1" ht="33" customHeight="1">
      <c r="A50" s="224" t="s">
        <v>5</v>
      </c>
      <c r="B50" s="225" t="s">
        <v>224</v>
      </c>
      <c r="C50" s="226"/>
      <c r="D50" s="226"/>
      <c r="E50" s="226"/>
      <c r="F50" s="226"/>
      <c r="G50" s="227"/>
      <c r="H50" s="227"/>
      <c r="I50" s="227"/>
      <c r="J50" s="228"/>
      <c r="K50" s="228"/>
      <c r="L50" s="228"/>
      <c r="M50" s="227"/>
      <c r="N50" s="227"/>
      <c r="O50" s="227"/>
      <c r="P50" s="227">
        <v>15</v>
      </c>
      <c r="Q50" s="227">
        <v>15</v>
      </c>
      <c r="R50" s="227"/>
      <c r="S50" s="229"/>
      <c r="W50" s="231"/>
    </row>
    <row r="51" spans="1:23" s="230" customFormat="1" ht="33" customHeight="1">
      <c r="A51" s="53" t="s">
        <v>5</v>
      </c>
      <c r="B51" s="54" t="s">
        <v>61</v>
      </c>
      <c r="C51" s="226"/>
      <c r="D51" s="226"/>
      <c r="E51" s="226"/>
      <c r="F51" s="226"/>
      <c r="G51" s="227"/>
      <c r="H51" s="227"/>
      <c r="I51" s="227"/>
      <c r="J51" s="228"/>
      <c r="K51" s="228"/>
      <c r="L51" s="228"/>
      <c r="M51" s="227"/>
      <c r="N51" s="227"/>
      <c r="O51" s="227"/>
      <c r="P51" s="227">
        <v>4</v>
      </c>
      <c r="Q51" s="227">
        <v>4</v>
      </c>
      <c r="R51" s="227"/>
      <c r="S51" s="229"/>
      <c r="W51" s="231"/>
    </row>
    <row r="52" spans="1:23" s="230" customFormat="1" ht="33" customHeight="1">
      <c r="A52" s="53" t="s">
        <v>5</v>
      </c>
      <c r="B52" s="54" t="s">
        <v>62</v>
      </c>
      <c r="C52" s="226"/>
      <c r="D52" s="226"/>
      <c r="E52" s="226"/>
      <c r="F52" s="226"/>
      <c r="G52" s="227"/>
      <c r="H52" s="227"/>
      <c r="I52" s="227"/>
      <c r="J52" s="228"/>
      <c r="K52" s="228"/>
      <c r="L52" s="228"/>
      <c r="M52" s="227"/>
      <c r="N52" s="227"/>
      <c r="O52" s="227"/>
      <c r="P52" s="227">
        <v>4</v>
      </c>
      <c r="Q52" s="227">
        <v>4</v>
      </c>
      <c r="R52" s="227"/>
      <c r="S52" s="229"/>
      <c r="W52" s="231"/>
    </row>
    <row r="53" spans="1:23" s="230" customFormat="1" ht="33" customHeight="1">
      <c r="A53" s="53" t="s">
        <v>5</v>
      </c>
      <c r="B53" s="54" t="s">
        <v>60</v>
      </c>
      <c r="C53" s="226"/>
      <c r="D53" s="226"/>
      <c r="E53" s="226"/>
      <c r="F53" s="226"/>
      <c r="G53" s="227"/>
      <c r="H53" s="227"/>
      <c r="I53" s="227"/>
      <c r="J53" s="228"/>
      <c r="K53" s="228"/>
      <c r="L53" s="228"/>
      <c r="M53" s="227"/>
      <c r="N53" s="227"/>
      <c r="O53" s="227"/>
      <c r="P53" s="227">
        <v>4</v>
      </c>
      <c r="Q53" s="227">
        <v>4</v>
      </c>
      <c r="R53" s="227"/>
      <c r="S53" s="229"/>
      <c r="W53" s="231"/>
    </row>
    <row r="54" spans="1:23" s="17" customFormat="1" ht="57" customHeight="1">
      <c r="A54" s="96">
        <v>4</v>
      </c>
      <c r="B54" s="97" t="s">
        <v>226</v>
      </c>
      <c r="C54" s="96"/>
      <c r="D54" s="96"/>
      <c r="E54" s="96"/>
      <c r="F54" s="96"/>
      <c r="G54" s="98"/>
      <c r="H54" s="98"/>
      <c r="I54" s="98"/>
      <c r="J54" s="137"/>
      <c r="K54" s="137"/>
      <c r="L54" s="137"/>
      <c r="M54" s="98"/>
      <c r="N54" s="98"/>
      <c r="O54" s="98"/>
      <c r="P54" s="98">
        <f t="shared" si="14"/>
        <v>441</v>
      </c>
      <c r="Q54" s="98">
        <v>441</v>
      </c>
      <c r="R54" s="98"/>
      <c r="S54" s="120"/>
      <c r="W54" s="88"/>
    </row>
    <row r="55" spans="1:23" s="17" customFormat="1" ht="47.25" customHeight="1">
      <c r="A55" s="96">
        <v>5</v>
      </c>
      <c r="B55" s="97" t="s">
        <v>88</v>
      </c>
      <c r="C55" s="96"/>
      <c r="D55" s="96"/>
      <c r="E55" s="96"/>
      <c r="F55" s="96"/>
      <c r="G55" s="98"/>
      <c r="H55" s="98"/>
      <c r="I55" s="98"/>
      <c r="J55" s="137"/>
      <c r="K55" s="137"/>
      <c r="L55" s="137"/>
      <c r="M55" s="98"/>
      <c r="N55" s="98"/>
      <c r="O55" s="98"/>
      <c r="P55" s="98">
        <f>Q55+R55</f>
        <v>57</v>
      </c>
      <c r="Q55" s="98">
        <f>SUM(Q56:Q59)</f>
        <v>57</v>
      </c>
      <c r="R55" s="98">
        <v>0</v>
      </c>
      <c r="S55" s="120"/>
      <c r="W55" s="88"/>
    </row>
    <row r="56" spans="1:23" s="230" customFormat="1" ht="33" customHeight="1">
      <c r="A56" s="224" t="s">
        <v>5</v>
      </c>
      <c r="B56" s="225" t="s">
        <v>225</v>
      </c>
      <c r="C56" s="226"/>
      <c r="D56" s="226"/>
      <c r="E56" s="226"/>
      <c r="F56" s="226"/>
      <c r="G56" s="227"/>
      <c r="H56" s="227"/>
      <c r="I56" s="227"/>
      <c r="J56" s="228"/>
      <c r="K56" s="228"/>
      <c r="L56" s="228"/>
      <c r="M56" s="227"/>
      <c r="N56" s="227"/>
      <c r="O56" s="227"/>
      <c r="P56" s="227">
        <v>42</v>
      </c>
      <c r="Q56" s="227">
        <v>42</v>
      </c>
      <c r="R56" s="227"/>
      <c r="S56" s="229"/>
      <c r="W56" s="231"/>
    </row>
    <row r="57" spans="1:23" s="230" customFormat="1" ht="33" customHeight="1">
      <c r="A57" s="53" t="s">
        <v>5</v>
      </c>
      <c r="B57" s="54" t="s">
        <v>61</v>
      </c>
      <c r="C57" s="226"/>
      <c r="D57" s="226"/>
      <c r="E57" s="226"/>
      <c r="F57" s="226"/>
      <c r="G57" s="227"/>
      <c r="H57" s="227"/>
      <c r="I57" s="227"/>
      <c r="J57" s="228"/>
      <c r="K57" s="228"/>
      <c r="L57" s="228"/>
      <c r="M57" s="227"/>
      <c r="N57" s="227"/>
      <c r="O57" s="227"/>
      <c r="P57" s="227">
        <v>5</v>
      </c>
      <c r="Q57" s="227">
        <v>5</v>
      </c>
      <c r="R57" s="227"/>
      <c r="S57" s="229"/>
      <c r="W57" s="231"/>
    </row>
    <row r="58" spans="1:23" s="230" customFormat="1" ht="33" customHeight="1">
      <c r="A58" s="53" t="s">
        <v>5</v>
      </c>
      <c r="B58" s="54" t="s">
        <v>62</v>
      </c>
      <c r="C58" s="226"/>
      <c r="D58" s="226"/>
      <c r="E58" s="226"/>
      <c r="F58" s="226"/>
      <c r="G58" s="227"/>
      <c r="H58" s="227"/>
      <c r="I58" s="227"/>
      <c r="J58" s="228"/>
      <c r="K58" s="228"/>
      <c r="L58" s="228"/>
      <c r="M58" s="227"/>
      <c r="N58" s="227"/>
      <c r="O58" s="227"/>
      <c r="P58" s="227">
        <v>5</v>
      </c>
      <c r="Q58" s="227">
        <v>5</v>
      </c>
      <c r="R58" s="227"/>
      <c r="S58" s="229"/>
      <c r="W58" s="231"/>
    </row>
    <row r="59" spans="1:23" s="230" customFormat="1" ht="33" customHeight="1">
      <c r="A59" s="53" t="s">
        <v>5</v>
      </c>
      <c r="B59" s="54" t="s">
        <v>60</v>
      </c>
      <c r="C59" s="226"/>
      <c r="D59" s="226"/>
      <c r="E59" s="226"/>
      <c r="F59" s="226"/>
      <c r="G59" s="227"/>
      <c r="H59" s="227"/>
      <c r="I59" s="227"/>
      <c r="J59" s="228"/>
      <c r="K59" s="228"/>
      <c r="L59" s="228"/>
      <c r="M59" s="227"/>
      <c r="N59" s="227"/>
      <c r="O59" s="227"/>
      <c r="P59" s="227">
        <v>5</v>
      </c>
      <c r="Q59" s="227">
        <v>5</v>
      </c>
      <c r="R59" s="227"/>
      <c r="S59" s="229"/>
      <c r="W59" s="231"/>
    </row>
    <row r="60" spans="1:23" s="65" customFormat="1" ht="33" customHeight="1">
      <c r="A60" s="24" t="s">
        <v>6</v>
      </c>
      <c r="B60" s="144" t="s">
        <v>174</v>
      </c>
      <c r="C60" s="24"/>
      <c r="D60" s="24"/>
      <c r="E60" s="24"/>
      <c r="F60" s="24"/>
      <c r="G60" s="145">
        <f>G61+G64</f>
        <v>6443.200000000001</v>
      </c>
      <c r="H60" s="145">
        <f aca="true" t="shared" si="15" ref="H60:R60">H61+H64</f>
        <v>5869</v>
      </c>
      <c r="I60" s="145">
        <f t="shared" si="15"/>
        <v>574.2</v>
      </c>
      <c r="J60" s="145">
        <f t="shared" si="15"/>
        <v>6443.200000000001</v>
      </c>
      <c r="K60" s="145">
        <f t="shared" si="15"/>
        <v>5869</v>
      </c>
      <c r="L60" s="145">
        <f t="shared" si="15"/>
        <v>574.2</v>
      </c>
      <c r="M60" s="145">
        <f t="shared" si="15"/>
        <v>1165</v>
      </c>
      <c r="N60" s="145">
        <f t="shared" si="15"/>
        <v>1165</v>
      </c>
      <c r="O60" s="145">
        <f t="shared" si="15"/>
        <v>0</v>
      </c>
      <c r="P60" s="145">
        <f t="shared" si="15"/>
        <v>3458.8</v>
      </c>
      <c r="Q60" s="145">
        <f t="shared" si="15"/>
        <v>3050</v>
      </c>
      <c r="R60" s="145">
        <f t="shared" si="15"/>
        <v>408.8</v>
      </c>
      <c r="S60" s="145" t="e">
        <f>#REF!+S65+S68</f>
        <v>#REF!</v>
      </c>
      <c r="T60" s="145" t="e">
        <f>#REF!+T65+T68</f>
        <v>#REF!</v>
      </c>
      <c r="U60" s="145" t="e">
        <f>#REF!+U65+U68</f>
        <v>#REF!</v>
      </c>
      <c r="V60" s="145" t="e">
        <f>#REF!+V65+V68</f>
        <v>#REF!</v>
      </c>
      <c r="W60" s="145" t="e">
        <f>#REF!+W65+W68</f>
        <v>#REF!</v>
      </c>
    </row>
    <row r="61" spans="1:23" s="65" customFormat="1" ht="19.5" customHeight="1">
      <c r="A61" s="24">
        <v>1</v>
      </c>
      <c r="B61" s="144" t="s">
        <v>46</v>
      </c>
      <c r="C61" s="24"/>
      <c r="D61" s="24"/>
      <c r="E61" s="24"/>
      <c r="F61" s="24"/>
      <c r="G61" s="145">
        <f>G62+G63</f>
        <v>2423.3</v>
      </c>
      <c r="H61" s="145">
        <f aca="true" t="shared" si="16" ref="H61:R61">H62+H63</f>
        <v>2203</v>
      </c>
      <c r="I61" s="145">
        <f t="shared" si="16"/>
        <v>220.3</v>
      </c>
      <c r="J61" s="145">
        <f t="shared" si="16"/>
        <v>2423.3</v>
      </c>
      <c r="K61" s="145">
        <f t="shared" si="16"/>
        <v>2203</v>
      </c>
      <c r="L61" s="145">
        <f t="shared" si="16"/>
        <v>220.3</v>
      </c>
      <c r="M61" s="145">
        <f t="shared" si="16"/>
        <v>0</v>
      </c>
      <c r="N61" s="145">
        <f t="shared" si="16"/>
        <v>0</v>
      </c>
      <c r="O61" s="145">
        <f t="shared" si="16"/>
        <v>0</v>
      </c>
      <c r="P61" s="145">
        <f t="shared" si="16"/>
        <v>200</v>
      </c>
      <c r="Q61" s="145">
        <f t="shared" si="16"/>
        <v>200</v>
      </c>
      <c r="R61" s="145">
        <f t="shared" si="16"/>
        <v>0</v>
      </c>
      <c r="S61" s="145"/>
      <c r="T61" s="269"/>
      <c r="U61" s="270"/>
      <c r="V61" s="271"/>
      <c r="W61" s="145"/>
    </row>
    <row r="62" spans="1:23" s="73" customFormat="1" ht="44.25" customHeight="1">
      <c r="A62" s="62">
        <v>2</v>
      </c>
      <c r="B62" s="62" t="s">
        <v>124</v>
      </c>
      <c r="C62" s="49" t="s">
        <v>71</v>
      </c>
      <c r="D62" s="49" t="s">
        <v>61</v>
      </c>
      <c r="E62" s="49" t="s">
        <v>144</v>
      </c>
      <c r="F62" s="62"/>
      <c r="G62" s="81">
        <v>1307.9</v>
      </c>
      <c r="H62" s="81">
        <v>1189</v>
      </c>
      <c r="I62" s="81">
        <v>118.9</v>
      </c>
      <c r="J62" s="135">
        <v>1307.9</v>
      </c>
      <c r="K62" s="135">
        <v>1189</v>
      </c>
      <c r="L62" s="135">
        <v>118.9</v>
      </c>
      <c r="M62" s="81"/>
      <c r="N62" s="81"/>
      <c r="O62" s="81"/>
      <c r="P62" s="78">
        <f>SUM(Q62:R62)</f>
        <v>100</v>
      </c>
      <c r="Q62" s="81">
        <v>100</v>
      </c>
      <c r="R62" s="81">
        <v>0</v>
      </c>
      <c r="S62" s="121"/>
      <c r="W62" s="49"/>
    </row>
    <row r="63" spans="1:23" s="122" customFormat="1" ht="36.75" customHeight="1">
      <c r="A63" s="109">
        <v>3</v>
      </c>
      <c r="B63" s="109" t="s">
        <v>121</v>
      </c>
      <c r="C63" s="35" t="s">
        <v>71</v>
      </c>
      <c r="D63" s="35" t="s">
        <v>62</v>
      </c>
      <c r="E63" s="35" t="s">
        <v>144</v>
      </c>
      <c r="F63" s="109"/>
      <c r="G63" s="77">
        <v>1115.4</v>
      </c>
      <c r="H63" s="77">
        <v>1014</v>
      </c>
      <c r="I63" s="77">
        <v>101.4</v>
      </c>
      <c r="J63" s="112">
        <v>1115.4</v>
      </c>
      <c r="K63" s="112">
        <v>1014</v>
      </c>
      <c r="L63" s="112">
        <v>101.4</v>
      </c>
      <c r="M63" s="77"/>
      <c r="N63" s="77"/>
      <c r="O63" s="77"/>
      <c r="P63" s="78">
        <f>SUM(Q63:R63)</f>
        <v>100</v>
      </c>
      <c r="Q63" s="77">
        <v>100</v>
      </c>
      <c r="R63" s="77">
        <v>0</v>
      </c>
      <c r="S63" s="109"/>
      <c r="W63" s="109"/>
    </row>
    <row r="64" spans="1:23" s="65" customFormat="1" ht="19.5" customHeight="1">
      <c r="A64" s="24">
        <v>2</v>
      </c>
      <c r="B64" s="144" t="s">
        <v>251</v>
      </c>
      <c r="C64" s="24"/>
      <c r="D64" s="24"/>
      <c r="E64" s="24"/>
      <c r="F64" s="24"/>
      <c r="G64" s="145">
        <f>G65+G68+G70</f>
        <v>4019.9</v>
      </c>
      <c r="H64" s="145">
        <f aca="true" t="shared" si="17" ref="H64:R64">H65+H68+H70</f>
        <v>3666</v>
      </c>
      <c r="I64" s="145">
        <f t="shared" si="17"/>
        <v>353.9</v>
      </c>
      <c r="J64" s="145">
        <f t="shared" si="17"/>
        <v>4019.9</v>
      </c>
      <c r="K64" s="145">
        <f t="shared" si="17"/>
        <v>3666</v>
      </c>
      <c r="L64" s="145">
        <f t="shared" si="17"/>
        <v>353.9</v>
      </c>
      <c r="M64" s="145">
        <f t="shared" si="17"/>
        <v>1165</v>
      </c>
      <c r="N64" s="145">
        <f t="shared" si="17"/>
        <v>1165</v>
      </c>
      <c r="O64" s="145">
        <f t="shared" si="17"/>
        <v>0</v>
      </c>
      <c r="P64" s="145">
        <f t="shared" si="17"/>
        <v>3258.8</v>
      </c>
      <c r="Q64" s="145">
        <f t="shared" si="17"/>
        <v>2850</v>
      </c>
      <c r="R64" s="145">
        <f t="shared" si="17"/>
        <v>408.8</v>
      </c>
      <c r="S64" s="145"/>
      <c r="T64" s="269"/>
      <c r="U64" s="270"/>
      <c r="V64" s="271"/>
      <c r="W64" s="145"/>
    </row>
    <row r="65" spans="1:23" s="12" customFormat="1" ht="33" customHeight="1">
      <c r="A65" s="294" t="s">
        <v>20</v>
      </c>
      <c r="B65" s="60" t="s">
        <v>114</v>
      </c>
      <c r="C65" s="126"/>
      <c r="D65" s="110"/>
      <c r="E65" s="126"/>
      <c r="F65" s="59"/>
      <c r="G65" s="82">
        <f>G66+G67</f>
        <v>2225.3</v>
      </c>
      <c r="H65" s="82">
        <f aca="true" t="shared" si="18" ref="H65:R65">H66+H67</f>
        <v>2023</v>
      </c>
      <c r="I65" s="82">
        <f t="shared" si="18"/>
        <v>202.29999999999995</v>
      </c>
      <c r="J65" s="82">
        <f t="shared" si="18"/>
        <v>2225.3</v>
      </c>
      <c r="K65" s="82">
        <f t="shared" si="18"/>
        <v>2023</v>
      </c>
      <c r="L65" s="82">
        <f t="shared" si="18"/>
        <v>202.29999999999995</v>
      </c>
      <c r="M65" s="82">
        <f t="shared" si="18"/>
        <v>1038</v>
      </c>
      <c r="N65" s="82">
        <f t="shared" si="18"/>
        <v>1038</v>
      </c>
      <c r="O65" s="82">
        <f t="shared" si="18"/>
        <v>0</v>
      </c>
      <c r="P65" s="82">
        <f t="shared" si="18"/>
        <v>1187.3</v>
      </c>
      <c r="Q65" s="82">
        <f t="shared" si="18"/>
        <v>985</v>
      </c>
      <c r="R65" s="82">
        <f t="shared" si="18"/>
        <v>202.3</v>
      </c>
      <c r="S65" s="111"/>
      <c r="T65" s="359"/>
      <c r="U65" s="314"/>
      <c r="W65" s="89"/>
    </row>
    <row r="66" spans="1:23" s="73" customFormat="1" ht="33" customHeight="1">
      <c r="A66" s="62">
        <v>1</v>
      </c>
      <c r="B66" s="62" t="s">
        <v>74</v>
      </c>
      <c r="C66" s="49" t="s">
        <v>71</v>
      </c>
      <c r="D66" s="49" t="s">
        <v>61</v>
      </c>
      <c r="E66" s="49" t="s">
        <v>75</v>
      </c>
      <c r="F66" s="62"/>
      <c r="G66" s="81">
        <v>1345.3</v>
      </c>
      <c r="H66" s="81">
        <v>1223</v>
      </c>
      <c r="I66" s="81">
        <f>G66-H66</f>
        <v>122.29999999999995</v>
      </c>
      <c r="J66" s="135">
        <v>1345.3</v>
      </c>
      <c r="K66" s="135">
        <v>1223</v>
      </c>
      <c r="L66" s="135">
        <f>J66-K66</f>
        <v>122.29999999999995</v>
      </c>
      <c r="M66" s="79">
        <f>N66</f>
        <v>818</v>
      </c>
      <c r="N66" s="79">
        <f>708+110</f>
        <v>818</v>
      </c>
      <c r="O66" s="79">
        <v>0</v>
      </c>
      <c r="P66" s="79">
        <f>SUM(Q66:R66)</f>
        <v>527.3</v>
      </c>
      <c r="Q66" s="79">
        <v>405</v>
      </c>
      <c r="R66" s="79">
        <v>122.3</v>
      </c>
      <c r="S66" s="121"/>
      <c r="T66" s="71">
        <v>110</v>
      </c>
      <c r="U66" s="72">
        <v>110</v>
      </c>
      <c r="W66" s="49" t="s">
        <v>125</v>
      </c>
    </row>
    <row r="67" spans="1:23" s="122" customFormat="1" ht="33" customHeight="1">
      <c r="A67" s="109">
        <v>2</v>
      </c>
      <c r="B67" s="109" t="s">
        <v>76</v>
      </c>
      <c r="C67" s="35" t="s">
        <v>71</v>
      </c>
      <c r="D67" s="35" t="s">
        <v>62</v>
      </c>
      <c r="E67" s="35" t="s">
        <v>75</v>
      </c>
      <c r="F67" s="109"/>
      <c r="G67" s="78">
        <v>880</v>
      </c>
      <c r="H67" s="78">
        <v>800</v>
      </c>
      <c r="I67" s="78">
        <f>G67-H67</f>
        <v>80</v>
      </c>
      <c r="J67" s="135">
        <v>880</v>
      </c>
      <c r="K67" s="135">
        <v>800</v>
      </c>
      <c r="L67" s="135">
        <f>J67-K67</f>
        <v>80</v>
      </c>
      <c r="M67" s="77">
        <f>N67</f>
        <v>220</v>
      </c>
      <c r="N67" s="77">
        <f>169+51</f>
        <v>220</v>
      </c>
      <c r="O67" s="77">
        <v>0</v>
      </c>
      <c r="P67" s="77">
        <f>SUM(Q67:R67)</f>
        <v>660</v>
      </c>
      <c r="Q67" s="77">
        <v>580</v>
      </c>
      <c r="R67" s="77">
        <v>80</v>
      </c>
      <c r="S67" s="35"/>
      <c r="T67" s="123">
        <v>51</v>
      </c>
      <c r="U67" s="124">
        <v>51</v>
      </c>
      <c r="W67" s="35" t="s">
        <v>126</v>
      </c>
    </row>
    <row r="68" spans="1:23" s="74" customFormat="1" ht="33" customHeight="1">
      <c r="A68" s="294" t="s">
        <v>23</v>
      </c>
      <c r="B68" s="60" t="s">
        <v>115</v>
      </c>
      <c r="C68" s="126"/>
      <c r="D68" s="110"/>
      <c r="E68" s="126"/>
      <c r="F68" s="59"/>
      <c r="G68" s="82">
        <f>G69</f>
        <v>1794.6</v>
      </c>
      <c r="H68" s="82">
        <f aca="true" t="shared" si="19" ref="H68:R68">H69</f>
        <v>1643</v>
      </c>
      <c r="I68" s="82">
        <f t="shared" si="19"/>
        <v>151.6</v>
      </c>
      <c r="J68" s="82">
        <f t="shared" si="19"/>
        <v>1794.6</v>
      </c>
      <c r="K68" s="82">
        <f t="shared" si="19"/>
        <v>1643</v>
      </c>
      <c r="L68" s="82">
        <f t="shared" si="19"/>
        <v>151.6</v>
      </c>
      <c r="M68" s="82">
        <f t="shared" si="19"/>
        <v>127</v>
      </c>
      <c r="N68" s="82">
        <f t="shared" si="19"/>
        <v>127</v>
      </c>
      <c r="O68" s="82">
        <f t="shared" si="19"/>
        <v>0</v>
      </c>
      <c r="P68" s="82">
        <f t="shared" si="19"/>
        <v>1080.2</v>
      </c>
      <c r="Q68" s="82">
        <f t="shared" si="19"/>
        <v>982</v>
      </c>
      <c r="R68" s="82">
        <f t="shared" si="19"/>
        <v>98.2</v>
      </c>
      <c r="S68" s="111"/>
      <c r="W68" s="59"/>
    </row>
    <row r="69" spans="1:23" s="122" customFormat="1" ht="40.5" customHeight="1">
      <c r="A69" s="109">
        <v>1</v>
      </c>
      <c r="B69" s="109" t="s">
        <v>73</v>
      </c>
      <c r="C69" s="35" t="s">
        <v>71</v>
      </c>
      <c r="D69" s="35" t="s">
        <v>60</v>
      </c>
      <c r="E69" s="35" t="s">
        <v>144</v>
      </c>
      <c r="F69" s="109"/>
      <c r="G69" s="78">
        <v>1794.6</v>
      </c>
      <c r="H69" s="78">
        <v>1643</v>
      </c>
      <c r="I69" s="78">
        <v>151.6</v>
      </c>
      <c r="J69" s="135">
        <v>1794.6</v>
      </c>
      <c r="K69" s="135">
        <v>1643</v>
      </c>
      <c r="L69" s="135">
        <v>151.6</v>
      </c>
      <c r="M69" s="78">
        <v>127</v>
      </c>
      <c r="N69" s="78">
        <v>127</v>
      </c>
      <c r="O69" s="78">
        <v>0</v>
      </c>
      <c r="P69" s="78">
        <f>SUM(Q69:R69)</f>
        <v>1080.2</v>
      </c>
      <c r="Q69" s="78">
        <v>982</v>
      </c>
      <c r="R69" s="78">
        <f>Q69/10</f>
        <v>98.2</v>
      </c>
      <c r="S69" s="35"/>
      <c r="W69" s="35"/>
    </row>
    <row r="70" spans="1:23" s="275" customFormat="1" ht="37.5" customHeight="1">
      <c r="A70" s="272" t="s">
        <v>24</v>
      </c>
      <c r="B70" s="272" t="s">
        <v>265</v>
      </c>
      <c r="C70" s="273"/>
      <c r="D70" s="273"/>
      <c r="E70" s="273"/>
      <c r="F70" s="272"/>
      <c r="G70" s="274"/>
      <c r="H70" s="274"/>
      <c r="I70" s="274"/>
      <c r="J70" s="212"/>
      <c r="K70" s="212"/>
      <c r="L70" s="212"/>
      <c r="M70" s="274"/>
      <c r="N70" s="274"/>
      <c r="O70" s="274"/>
      <c r="P70" s="274">
        <f>P71+P72</f>
        <v>991.3</v>
      </c>
      <c r="Q70" s="274">
        <f>Q71+Q72</f>
        <v>883</v>
      </c>
      <c r="R70" s="274">
        <f>R71+R72</f>
        <v>108.3</v>
      </c>
      <c r="S70" s="273"/>
      <c r="W70" s="273"/>
    </row>
    <row r="71" spans="1:23" s="73" customFormat="1" ht="44.25" customHeight="1" hidden="1">
      <c r="A71" s="62">
        <v>2</v>
      </c>
      <c r="B71" s="62" t="s">
        <v>124</v>
      </c>
      <c r="C71" s="49" t="s">
        <v>71</v>
      </c>
      <c r="D71" s="49" t="s">
        <v>61</v>
      </c>
      <c r="E71" s="49" t="s">
        <v>144</v>
      </c>
      <c r="F71" s="62"/>
      <c r="G71" s="81"/>
      <c r="H71" s="81"/>
      <c r="I71" s="81"/>
      <c r="J71" s="135">
        <v>1307.9</v>
      </c>
      <c r="K71" s="135">
        <v>1189</v>
      </c>
      <c r="L71" s="135">
        <v>118.9</v>
      </c>
      <c r="M71" s="81"/>
      <c r="N71" s="81"/>
      <c r="O71" s="81"/>
      <c r="P71" s="78">
        <f>SUM(Q71:R71)</f>
        <v>591.9</v>
      </c>
      <c r="Q71" s="81">
        <f>629-100</f>
        <v>529</v>
      </c>
      <c r="R71" s="81">
        <f>629/10</f>
        <v>62.9</v>
      </c>
      <c r="S71" s="121"/>
      <c r="W71" s="49"/>
    </row>
    <row r="72" spans="1:23" s="122" customFormat="1" ht="33" hidden="1">
      <c r="A72" s="109">
        <v>3</v>
      </c>
      <c r="B72" s="109" t="s">
        <v>121</v>
      </c>
      <c r="C72" s="35" t="s">
        <v>71</v>
      </c>
      <c r="D72" s="35" t="s">
        <v>62</v>
      </c>
      <c r="E72" s="35" t="s">
        <v>144</v>
      </c>
      <c r="F72" s="109"/>
      <c r="G72" s="77"/>
      <c r="H72" s="77"/>
      <c r="I72" s="77"/>
      <c r="J72" s="112">
        <v>1115.4</v>
      </c>
      <c r="K72" s="112">
        <v>1014</v>
      </c>
      <c r="L72" s="112">
        <v>101.4</v>
      </c>
      <c r="M72" s="77"/>
      <c r="N72" s="77"/>
      <c r="O72" s="77"/>
      <c r="P72" s="78">
        <f>SUM(Q72:R72)</f>
        <v>399.4</v>
      </c>
      <c r="Q72" s="77">
        <f>454-100</f>
        <v>354</v>
      </c>
      <c r="R72" s="77">
        <f>454/10</f>
        <v>45.4</v>
      </c>
      <c r="S72" s="109"/>
      <c r="W72" s="109"/>
    </row>
    <row r="74" spans="1:18" ht="33.75" customHeight="1">
      <c r="A74" s="358" t="s">
        <v>273</v>
      </c>
      <c r="B74" s="358"/>
      <c r="C74" s="358"/>
      <c r="D74" s="358"/>
      <c r="E74" s="358"/>
      <c r="F74" s="358"/>
      <c r="G74" s="358"/>
      <c r="H74" s="358"/>
      <c r="I74" s="358"/>
      <c r="J74" s="358"/>
      <c r="K74" s="358"/>
      <c r="L74" s="358"/>
      <c r="M74" s="358"/>
      <c r="N74" s="358"/>
      <c r="O74" s="358"/>
      <c r="P74" s="358"/>
      <c r="Q74" s="358"/>
      <c r="R74" s="358"/>
    </row>
  </sheetData>
  <sheetProtection/>
  <mergeCells count="36">
    <mergeCell ref="A74:R74"/>
    <mergeCell ref="I9:I10"/>
    <mergeCell ref="M8:M10"/>
    <mergeCell ref="A4:R4"/>
    <mergeCell ref="T65:U65"/>
    <mergeCell ref="F8:F10"/>
    <mergeCell ref="G8:G10"/>
    <mergeCell ref="J7:L7"/>
    <mergeCell ref="A5:R5"/>
    <mergeCell ref="F7:I7"/>
    <mergeCell ref="M7:O7"/>
    <mergeCell ref="H8:I8"/>
    <mergeCell ref="A1:S1"/>
    <mergeCell ref="P6:S6"/>
    <mergeCell ref="A7:A10"/>
    <mergeCell ref="B7:B10"/>
    <mergeCell ref="C7:C10"/>
    <mergeCell ref="A2:R2"/>
    <mergeCell ref="H9:H10"/>
    <mergeCell ref="O9:O10"/>
    <mergeCell ref="J8:J10"/>
    <mergeCell ref="K8:L8"/>
    <mergeCell ref="L9:L10"/>
    <mergeCell ref="N8:O8"/>
    <mergeCell ref="P8:P10"/>
    <mergeCell ref="K9:K10"/>
    <mergeCell ref="W7:W10"/>
    <mergeCell ref="S7:S10"/>
    <mergeCell ref="Q8:R8"/>
    <mergeCell ref="Q9:Q10"/>
    <mergeCell ref="R9:R10"/>
    <mergeCell ref="A3:R3"/>
    <mergeCell ref="D7:D10"/>
    <mergeCell ref="E7:E10"/>
    <mergeCell ref="P7:R7"/>
    <mergeCell ref="N9:N10"/>
  </mergeCells>
  <printOptions/>
  <pageMargins left="0.33" right="0.2362204724409449" top="1.05" bottom="0.5905511811023623" header="0.75" footer="0.28"/>
  <pageSetup horizontalDpi="600" verticalDpi="600" orientation="landscape" paperSize="9" scale="80" r:id="rId1"/>
  <headerFooter>
    <oddHeader>&amp;R&amp;12Biểu số 04/ĐT-GNBV</oddHeader>
    <oddFooter>&amp;R&amp;12Trang &amp;P/&amp;N</oddFooter>
  </headerFooter>
</worksheet>
</file>

<file path=xl/worksheets/sheet6.xml><?xml version="1.0" encoding="utf-8"?>
<worksheet xmlns="http://schemas.openxmlformats.org/spreadsheetml/2006/main" xmlns:r="http://schemas.openxmlformats.org/officeDocument/2006/relationships">
  <sheetPr codeName="Sheet3">
    <tabColor rgb="FF00B050"/>
  </sheetPr>
  <dimension ref="A1:T18"/>
  <sheetViews>
    <sheetView showZeros="0" zoomScale="85" zoomScaleNormal="85" zoomScalePageLayoutView="0" workbookViewId="0" topLeftCell="A1">
      <pane xSplit="2" ySplit="10" topLeftCell="C15" activePane="bottomRight" state="frozen"/>
      <selection pane="topLeft" activeCell="A1" sqref="A1"/>
      <selection pane="topRight" activeCell="C1" sqref="C1"/>
      <selection pane="bottomLeft" activeCell="A10" sqref="A10"/>
      <selection pane="bottomRight" activeCell="A1" sqref="A1:R18"/>
    </sheetView>
  </sheetViews>
  <sheetFormatPr defaultColWidth="9.140625" defaultRowHeight="15"/>
  <cols>
    <col min="1" max="1" width="5.8515625" style="10" customWidth="1"/>
    <col min="2" max="2" width="47.8515625" style="8" customWidth="1"/>
    <col min="3" max="3" width="11.8515625" style="10" customWidth="1"/>
    <col min="4" max="4" width="12.8515625" style="10" customWidth="1"/>
    <col min="5" max="5" width="8.421875" style="10" customWidth="1"/>
    <col min="6" max="6" width="13.7109375" style="10" customWidth="1"/>
    <col min="7" max="7" width="12.7109375" style="8" customWidth="1"/>
    <col min="8" max="8" width="13.421875" style="8" customWidth="1"/>
    <col min="9" max="9" width="14.00390625" style="99" customWidth="1"/>
    <col min="10" max="10" width="11.7109375" style="99" customWidth="1"/>
    <col min="11" max="13" width="10.140625" style="75" hidden="1" customWidth="1"/>
    <col min="14" max="14" width="1.421875" style="75" hidden="1" customWidth="1"/>
    <col min="15" max="18" width="10.140625" style="8" customWidth="1"/>
    <col min="19" max="20" width="0" style="8" hidden="1" customWidth="1"/>
    <col min="21" max="16384" width="9.140625" style="8" customWidth="1"/>
  </cols>
  <sheetData>
    <row r="1" spans="1:18" ht="34.5" customHeight="1">
      <c r="A1" s="330" t="s">
        <v>89</v>
      </c>
      <c r="B1" s="330"/>
      <c r="C1" s="330"/>
      <c r="D1" s="330"/>
      <c r="E1" s="330"/>
      <c r="F1" s="330"/>
      <c r="G1" s="330"/>
      <c r="H1" s="330"/>
      <c r="I1" s="330"/>
      <c r="J1" s="330"/>
      <c r="K1" s="330"/>
      <c r="L1" s="330"/>
      <c r="M1" s="330"/>
      <c r="N1" s="330"/>
      <c r="O1" s="330"/>
      <c r="P1" s="330"/>
      <c r="Q1" s="330"/>
      <c r="R1" s="330"/>
    </row>
    <row r="2" spans="1:18" ht="34.5" customHeight="1">
      <c r="A2" s="331" t="str">
        <f>'B.01_TH'!A2:K2</f>
        <v>(Kèm theo kế hoạch đầu tư công của UBND huyện Ia H'Drai)</v>
      </c>
      <c r="B2" s="331"/>
      <c r="C2" s="331"/>
      <c r="D2" s="331"/>
      <c r="E2" s="331"/>
      <c r="F2" s="331"/>
      <c r="G2" s="331"/>
      <c r="H2" s="331"/>
      <c r="I2" s="331"/>
      <c r="J2" s="331"/>
      <c r="K2" s="331"/>
      <c r="L2" s="331"/>
      <c r="M2" s="331"/>
      <c r="N2" s="331"/>
      <c r="O2" s="331"/>
      <c r="P2" s="331"/>
      <c r="Q2" s="331"/>
      <c r="R2" s="331"/>
    </row>
    <row r="3" spans="1:18" ht="34.5" customHeight="1" hidden="1">
      <c r="A3" s="331" t="str">
        <f>'B.01_TH'!A3:K3</f>
        <v>(Kèm theo Quyết định số        /QĐ-UBND ngày      /12/2018 của UBND huyện Ia H'Drai)</v>
      </c>
      <c r="B3" s="331"/>
      <c r="C3" s="331"/>
      <c r="D3" s="331"/>
      <c r="E3" s="331"/>
      <c r="F3" s="331"/>
      <c r="G3" s="331"/>
      <c r="H3" s="331"/>
      <c r="I3" s="331"/>
      <c r="J3" s="331"/>
      <c r="K3" s="331"/>
      <c r="L3" s="331"/>
      <c r="M3" s="331"/>
      <c r="N3" s="331"/>
      <c r="O3" s="331"/>
      <c r="P3" s="331"/>
      <c r="Q3" s="331"/>
      <c r="R3" s="331"/>
    </row>
    <row r="4" spans="1:18" ht="34.5" customHeight="1" hidden="1">
      <c r="A4" s="331" t="str">
        <f>'B.01_TH'!A4:K4</f>
        <v>(Kèm theo Nghị quyết số       /NQ-HĐND ngày         tháng 12 năm 2018 của Hội đồng nhân dân huyện Ia H'Drai)</v>
      </c>
      <c r="B4" s="331"/>
      <c r="C4" s="331"/>
      <c r="D4" s="331"/>
      <c r="E4" s="331"/>
      <c r="F4" s="331"/>
      <c r="G4" s="331"/>
      <c r="H4" s="331"/>
      <c r="I4" s="331"/>
      <c r="J4" s="331"/>
      <c r="K4" s="331"/>
      <c r="L4" s="331"/>
      <c r="M4" s="331"/>
      <c r="N4" s="331"/>
      <c r="O4" s="331"/>
      <c r="P4" s="331"/>
      <c r="Q4" s="331"/>
      <c r="R4" s="331"/>
    </row>
    <row r="5" spans="1:18" ht="34.5" customHeight="1" hidden="1">
      <c r="A5" s="331" t="s">
        <v>196</v>
      </c>
      <c r="B5" s="331"/>
      <c r="C5" s="331"/>
      <c r="D5" s="331"/>
      <c r="E5" s="331"/>
      <c r="F5" s="331"/>
      <c r="G5" s="331"/>
      <c r="H5" s="331"/>
      <c r="I5" s="331"/>
      <c r="J5" s="331"/>
      <c r="K5" s="331"/>
      <c r="L5" s="331"/>
      <c r="M5" s="331"/>
      <c r="N5" s="331"/>
      <c r="O5" s="331"/>
      <c r="P5" s="331"/>
      <c r="Q5" s="331"/>
      <c r="R5" s="331"/>
    </row>
    <row r="6" spans="14:18" ht="34.5" customHeight="1">
      <c r="N6" s="329" t="s">
        <v>39</v>
      </c>
      <c r="O6" s="329"/>
      <c r="P6" s="329"/>
      <c r="Q6" s="329"/>
      <c r="R6" s="329"/>
    </row>
    <row r="7" spans="1:18" s="12" customFormat="1" ht="49.5" customHeight="1">
      <c r="A7" s="314" t="s">
        <v>1</v>
      </c>
      <c r="B7" s="314" t="s">
        <v>40</v>
      </c>
      <c r="C7" s="314" t="s">
        <v>11</v>
      </c>
      <c r="D7" s="314" t="s">
        <v>41</v>
      </c>
      <c r="E7" s="314" t="s">
        <v>69</v>
      </c>
      <c r="F7" s="314" t="s">
        <v>13</v>
      </c>
      <c r="G7" s="314"/>
      <c r="H7" s="314"/>
      <c r="I7" s="360" t="s">
        <v>42</v>
      </c>
      <c r="J7" s="360"/>
      <c r="K7" s="357" t="s">
        <v>70</v>
      </c>
      <c r="L7" s="357"/>
      <c r="M7" s="357" t="s">
        <v>44</v>
      </c>
      <c r="N7" s="357"/>
      <c r="O7" s="314" t="s">
        <v>135</v>
      </c>
      <c r="P7" s="314"/>
      <c r="Q7" s="314" t="s">
        <v>102</v>
      </c>
      <c r="R7" s="314"/>
    </row>
    <row r="8" spans="1:18" s="12" customFormat="1" ht="43.5" customHeight="1">
      <c r="A8" s="314"/>
      <c r="B8" s="314"/>
      <c r="C8" s="314"/>
      <c r="D8" s="314"/>
      <c r="E8" s="314"/>
      <c r="F8" s="314" t="s">
        <v>17</v>
      </c>
      <c r="G8" s="314" t="s">
        <v>14</v>
      </c>
      <c r="H8" s="314" t="s">
        <v>15</v>
      </c>
      <c r="I8" s="360" t="s">
        <v>18</v>
      </c>
      <c r="J8" s="360" t="s">
        <v>15</v>
      </c>
      <c r="K8" s="357" t="s">
        <v>18</v>
      </c>
      <c r="L8" s="357" t="s">
        <v>15</v>
      </c>
      <c r="M8" s="357" t="s">
        <v>18</v>
      </c>
      <c r="N8" s="357" t="s">
        <v>15</v>
      </c>
      <c r="O8" s="314" t="s">
        <v>18</v>
      </c>
      <c r="P8" s="314" t="s">
        <v>15</v>
      </c>
      <c r="Q8" s="314" t="s">
        <v>18</v>
      </c>
      <c r="R8" s="314" t="s">
        <v>15</v>
      </c>
    </row>
    <row r="9" spans="1:18" s="12" customFormat="1" ht="43.5" customHeight="1">
      <c r="A9" s="314"/>
      <c r="B9" s="314"/>
      <c r="C9" s="314"/>
      <c r="D9" s="314"/>
      <c r="E9" s="314"/>
      <c r="F9" s="314"/>
      <c r="G9" s="314"/>
      <c r="H9" s="314"/>
      <c r="I9" s="360"/>
      <c r="J9" s="360"/>
      <c r="K9" s="357"/>
      <c r="L9" s="357"/>
      <c r="M9" s="357"/>
      <c r="N9" s="357"/>
      <c r="O9" s="314"/>
      <c r="P9" s="314"/>
      <c r="Q9" s="314"/>
      <c r="R9" s="314"/>
    </row>
    <row r="10" spans="1:18" s="25" customFormat="1" ht="16.5" customHeight="1" hidden="1">
      <c r="A10" s="26">
        <v>1</v>
      </c>
      <c r="B10" s="26">
        <v>2</v>
      </c>
      <c r="C10" s="26">
        <v>3</v>
      </c>
      <c r="D10" s="26">
        <v>4</v>
      </c>
      <c r="E10" s="26">
        <v>5</v>
      </c>
      <c r="F10" s="26">
        <v>6</v>
      </c>
      <c r="G10" s="26">
        <v>7</v>
      </c>
      <c r="H10" s="26">
        <v>8</v>
      </c>
      <c r="I10" s="223">
        <v>9</v>
      </c>
      <c r="J10" s="223">
        <v>10</v>
      </c>
      <c r="K10" s="26">
        <v>11</v>
      </c>
      <c r="L10" s="26">
        <v>12</v>
      </c>
      <c r="M10" s="26">
        <v>13</v>
      </c>
      <c r="N10" s="26">
        <v>14</v>
      </c>
      <c r="O10" s="26">
        <v>15</v>
      </c>
      <c r="P10" s="26">
        <v>16</v>
      </c>
      <c r="Q10" s="26">
        <v>15</v>
      </c>
      <c r="R10" s="29">
        <v>16</v>
      </c>
    </row>
    <row r="11" spans="1:18" s="12" customFormat="1" ht="27.75" customHeight="1">
      <c r="A11" s="106"/>
      <c r="B11" s="106" t="s">
        <v>159</v>
      </c>
      <c r="C11" s="106"/>
      <c r="D11" s="106"/>
      <c r="E11" s="106"/>
      <c r="F11" s="106"/>
      <c r="G11" s="107">
        <f>G12+G15</f>
        <v>193540.66999999998</v>
      </c>
      <c r="H11" s="107">
        <f aca="true" t="shared" si="0" ref="H11:R11">H12+H15</f>
        <v>193540.66999999998</v>
      </c>
      <c r="I11" s="107">
        <f t="shared" si="0"/>
        <v>193540.66999999998</v>
      </c>
      <c r="J11" s="107">
        <f t="shared" si="0"/>
        <v>193540.66999999998</v>
      </c>
      <c r="K11" s="107">
        <f t="shared" si="0"/>
        <v>0</v>
      </c>
      <c r="L11" s="107">
        <f t="shared" si="0"/>
        <v>0</v>
      </c>
      <c r="M11" s="107">
        <f t="shared" si="0"/>
        <v>0</v>
      </c>
      <c r="N11" s="107">
        <f t="shared" si="0"/>
        <v>0</v>
      </c>
      <c r="O11" s="107">
        <f t="shared" si="0"/>
        <v>73252.39893</v>
      </c>
      <c r="P11" s="107">
        <f t="shared" si="0"/>
        <v>73252.39893</v>
      </c>
      <c r="Q11" s="107">
        <f t="shared" si="0"/>
        <v>31000</v>
      </c>
      <c r="R11" s="107">
        <f t="shared" si="0"/>
        <v>31000</v>
      </c>
    </row>
    <row r="12" spans="1:18" s="65" customFormat="1" ht="30.75" customHeight="1">
      <c r="A12" s="142" t="s">
        <v>4</v>
      </c>
      <c r="B12" s="130" t="s">
        <v>160</v>
      </c>
      <c r="C12" s="129"/>
      <c r="D12" s="129"/>
      <c r="E12" s="129"/>
      <c r="F12" s="129"/>
      <c r="G12" s="131">
        <f>G14</f>
        <v>114353</v>
      </c>
      <c r="H12" s="131">
        <f>H14</f>
        <v>114353</v>
      </c>
      <c r="I12" s="131">
        <f>I14</f>
        <v>114353</v>
      </c>
      <c r="J12" s="131">
        <f>J14</f>
        <v>114353</v>
      </c>
      <c r="K12" s="131">
        <f aca="true" t="shared" si="1" ref="K12:R12">K14</f>
        <v>0</v>
      </c>
      <c r="L12" s="131">
        <f t="shared" si="1"/>
        <v>0</v>
      </c>
      <c r="M12" s="131">
        <f t="shared" si="1"/>
        <v>0</v>
      </c>
      <c r="N12" s="131">
        <f t="shared" si="1"/>
        <v>0</v>
      </c>
      <c r="O12" s="131">
        <f t="shared" si="1"/>
        <v>73252.39893</v>
      </c>
      <c r="P12" s="131">
        <f t="shared" si="1"/>
        <v>73252.39893</v>
      </c>
      <c r="Q12" s="131">
        <f t="shared" si="1"/>
        <v>19000</v>
      </c>
      <c r="R12" s="131">
        <f t="shared" si="1"/>
        <v>19000</v>
      </c>
    </row>
    <row r="13" spans="1:18" s="10" customFormat="1" ht="83.25" customHeight="1">
      <c r="A13" s="35">
        <v>1</v>
      </c>
      <c r="B13" s="109" t="s">
        <v>169</v>
      </c>
      <c r="C13" s="35" t="s">
        <v>71</v>
      </c>
      <c r="D13" s="35" t="s">
        <v>166</v>
      </c>
      <c r="E13" s="35" t="s">
        <v>167</v>
      </c>
      <c r="F13" s="35" t="s">
        <v>232</v>
      </c>
      <c r="G13" s="141">
        <v>79000</v>
      </c>
      <c r="H13" s="141">
        <v>79000</v>
      </c>
      <c r="I13" s="141">
        <v>0</v>
      </c>
      <c r="J13" s="141">
        <v>0</v>
      </c>
      <c r="K13" s="112">
        <f>L13</f>
        <v>453.706</v>
      </c>
      <c r="L13" s="112">
        <v>453.706</v>
      </c>
      <c r="M13" s="112">
        <f>N13</f>
        <v>5900</v>
      </c>
      <c r="N13" s="112">
        <v>5900</v>
      </c>
      <c r="O13" s="77"/>
      <c r="P13" s="77"/>
      <c r="Q13" s="77"/>
      <c r="R13" s="77"/>
    </row>
    <row r="14" spans="1:20" s="10" customFormat="1" ht="83.25" customHeight="1">
      <c r="A14" s="35" t="s">
        <v>168</v>
      </c>
      <c r="B14" s="109" t="s">
        <v>170</v>
      </c>
      <c r="C14" s="35" t="s">
        <v>71</v>
      </c>
      <c r="D14" s="35" t="s">
        <v>166</v>
      </c>
      <c r="E14" s="35" t="s">
        <v>167</v>
      </c>
      <c r="F14" s="35" t="s">
        <v>231</v>
      </c>
      <c r="G14" s="141">
        <v>114353</v>
      </c>
      <c r="H14" s="141">
        <v>114353</v>
      </c>
      <c r="I14" s="141">
        <v>114353</v>
      </c>
      <c r="J14" s="141">
        <v>114353</v>
      </c>
      <c r="K14" s="112"/>
      <c r="L14" s="112"/>
      <c r="M14" s="112"/>
      <c r="N14" s="112"/>
      <c r="O14" s="77">
        <f>P14</f>
        <v>73252.39893</v>
      </c>
      <c r="P14" s="77">
        <f>'[3]Tổng hợp 5.11.18'!$M$13</f>
        <v>73252.39893</v>
      </c>
      <c r="Q14" s="77">
        <f>R14</f>
        <v>19000</v>
      </c>
      <c r="R14" s="77">
        <v>19000</v>
      </c>
      <c r="S14" s="143">
        <f>H14-P14</f>
        <v>41100.601070000004</v>
      </c>
      <c r="T14" s="143">
        <f>S14-R14</f>
        <v>22100.601070000004</v>
      </c>
    </row>
    <row r="15" spans="1:18" s="65" customFormat="1" ht="27.75" customHeight="1">
      <c r="A15" s="142" t="s">
        <v>6</v>
      </c>
      <c r="B15" s="130" t="s">
        <v>161</v>
      </c>
      <c r="C15" s="129"/>
      <c r="D15" s="129"/>
      <c r="E15" s="129"/>
      <c r="F15" s="129"/>
      <c r="G15" s="131">
        <f>G16</f>
        <v>79187.67</v>
      </c>
      <c r="H15" s="131">
        <f aca="true" t="shared" si="2" ref="H15:R15">H16</f>
        <v>79187.67</v>
      </c>
      <c r="I15" s="131">
        <f t="shared" si="2"/>
        <v>79187.67</v>
      </c>
      <c r="J15" s="131">
        <f t="shared" si="2"/>
        <v>79187.67</v>
      </c>
      <c r="K15" s="131">
        <f t="shared" si="2"/>
        <v>0</v>
      </c>
      <c r="L15" s="131">
        <f t="shared" si="2"/>
        <v>0</v>
      </c>
      <c r="M15" s="131">
        <f t="shared" si="2"/>
        <v>0</v>
      </c>
      <c r="N15" s="131">
        <f t="shared" si="2"/>
        <v>0</v>
      </c>
      <c r="O15" s="131">
        <v>0</v>
      </c>
      <c r="P15" s="131">
        <f t="shared" si="2"/>
        <v>0</v>
      </c>
      <c r="Q15" s="131">
        <f t="shared" si="2"/>
        <v>12000</v>
      </c>
      <c r="R15" s="131">
        <f t="shared" si="2"/>
        <v>12000</v>
      </c>
    </row>
    <row r="16" spans="1:18" s="122" customFormat="1" ht="83.25" customHeight="1">
      <c r="A16" s="35">
        <v>1</v>
      </c>
      <c r="B16" s="109" t="s">
        <v>171</v>
      </c>
      <c r="C16" s="35" t="s">
        <v>71</v>
      </c>
      <c r="D16" s="35" t="s">
        <v>166</v>
      </c>
      <c r="E16" s="35" t="s">
        <v>144</v>
      </c>
      <c r="F16" s="109"/>
      <c r="G16" s="77">
        <f>H16</f>
        <v>79187.67</v>
      </c>
      <c r="H16" s="77">
        <v>79187.67</v>
      </c>
      <c r="I16" s="79">
        <v>79187.67</v>
      </c>
      <c r="J16" s="79">
        <v>79187.67</v>
      </c>
      <c r="K16" s="77">
        <v>0</v>
      </c>
      <c r="L16" s="77">
        <v>0</v>
      </c>
      <c r="M16" s="77">
        <v>0</v>
      </c>
      <c r="N16" s="77">
        <v>0</v>
      </c>
      <c r="O16" s="77"/>
      <c r="P16" s="77"/>
      <c r="Q16" s="77">
        <f>R16</f>
        <v>12000</v>
      </c>
      <c r="R16" s="77">
        <v>12000</v>
      </c>
    </row>
    <row r="17" spans="1:18" ht="49.5" customHeight="1">
      <c r="A17" s="10" t="s">
        <v>162</v>
      </c>
      <c r="B17" s="361" t="s">
        <v>173</v>
      </c>
      <c r="C17" s="361"/>
      <c r="D17" s="361"/>
      <c r="E17" s="361"/>
      <c r="F17" s="361"/>
      <c r="G17" s="361"/>
      <c r="H17" s="361"/>
      <c r="I17" s="361"/>
      <c r="J17" s="361"/>
      <c r="K17" s="361"/>
      <c r="L17" s="361"/>
      <c r="M17" s="361"/>
      <c r="N17" s="361"/>
      <c r="O17" s="361"/>
      <c r="P17" s="361"/>
      <c r="Q17" s="361"/>
      <c r="R17" s="361"/>
    </row>
    <row r="18" spans="1:18" ht="36" customHeight="1">
      <c r="A18" s="10" t="s">
        <v>172</v>
      </c>
      <c r="B18" s="361" t="s">
        <v>165</v>
      </c>
      <c r="C18" s="361"/>
      <c r="D18" s="361"/>
      <c r="E18" s="361"/>
      <c r="F18" s="361"/>
      <c r="G18" s="361"/>
      <c r="H18" s="361"/>
      <c r="I18" s="361"/>
      <c r="J18" s="361"/>
      <c r="K18" s="361"/>
      <c r="L18" s="361"/>
      <c r="M18" s="361"/>
      <c r="N18" s="361"/>
      <c r="O18" s="361"/>
      <c r="P18" s="361"/>
      <c r="Q18" s="361"/>
      <c r="R18" s="361"/>
    </row>
  </sheetData>
  <sheetProtection/>
  <mergeCells count="32">
    <mergeCell ref="A1:R1"/>
    <mergeCell ref="A4:R4"/>
    <mergeCell ref="N6:R6"/>
    <mergeCell ref="A7:A9"/>
    <mergeCell ref="I7:J7"/>
    <mergeCell ref="A3:R3"/>
    <mergeCell ref="B17:R17"/>
    <mergeCell ref="M8:M9"/>
    <mergeCell ref="A2:R2"/>
    <mergeCell ref="M7:N7"/>
    <mergeCell ref="K7:L7"/>
    <mergeCell ref="L8:L9"/>
    <mergeCell ref="N8:N9"/>
    <mergeCell ref="F7:H7"/>
    <mergeCell ref="B18:R18"/>
    <mergeCell ref="O8:O9"/>
    <mergeCell ref="P8:P9"/>
    <mergeCell ref="F8:F9"/>
    <mergeCell ref="C7:C9"/>
    <mergeCell ref="G8:G9"/>
    <mergeCell ref="B7:B9"/>
    <mergeCell ref="I8:I9"/>
    <mergeCell ref="Q8:Q9"/>
    <mergeCell ref="H8:H9"/>
    <mergeCell ref="A5:R5"/>
    <mergeCell ref="K8:K9"/>
    <mergeCell ref="O7:P7"/>
    <mergeCell ref="J8:J9"/>
    <mergeCell ref="Q7:R7"/>
    <mergeCell ref="D7:D9"/>
    <mergeCell ref="E7:E9"/>
    <mergeCell ref="R8:R9"/>
  </mergeCells>
  <printOptions/>
  <pageMargins left="0.3937007874015748" right="0.17" top="1.0236220472440944" bottom="0.5511811023622047" header="0.7480314960629921" footer="0.1968503937007874"/>
  <pageSetup horizontalDpi="600" verticalDpi="600" orientation="landscape" paperSize="9" scale="73" r:id="rId3"/>
  <headerFooter>
    <oddHeader>&amp;R&amp;12Biểu số 05/ĐT-PTQĐ</oddHeader>
    <oddFooter>&amp;R&amp;".VnArial,Regular"&amp;12Trang &amp;P/&amp;N</oddFooter>
  </headerFooter>
  <legacyDrawing r:id="rId2"/>
</worksheet>
</file>

<file path=xl/worksheets/sheet7.xml><?xml version="1.0" encoding="utf-8"?>
<worksheet xmlns="http://schemas.openxmlformats.org/spreadsheetml/2006/main" xmlns:r="http://schemas.openxmlformats.org/officeDocument/2006/relationships">
  <sheetPr>
    <tabColor theme="3"/>
  </sheetPr>
  <dimension ref="A1:I8"/>
  <sheetViews>
    <sheetView showZeros="0" zoomScale="80" zoomScaleNormal="80" zoomScalePageLayoutView="0" workbookViewId="0" topLeftCell="A1">
      <selection activeCell="A1" sqref="A1:H8"/>
    </sheetView>
  </sheetViews>
  <sheetFormatPr defaultColWidth="9.00390625" defaultRowHeight="15"/>
  <cols>
    <col min="1" max="1" width="9.00390625" style="1" customWidth="1"/>
    <col min="2" max="2" width="48.57421875" style="1" customWidth="1"/>
    <col min="3" max="3" width="14.140625" style="1" customWidth="1"/>
    <col min="4" max="5" width="12.8515625" style="1" customWidth="1"/>
    <col min="6" max="6" width="12.00390625" style="1" customWidth="1"/>
    <col min="7" max="7" width="11.8515625" style="1" customWidth="1"/>
    <col min="8" max="8" width="11.140625" style="1" customWidth="1"/>
    <col min="9" max="16384" width="9.00390625" style="1" customWidth="1"/>
  </cols>
  <sheetData>
    <row r="1" spans="1:9" ht="59.25" customHeight="1">
      <c r="A1" s="330" t="s">
        <v>182</v>
      </c>
      <c r="B1" s="330"/>
      <c r="C1" s="330"/>
      <c r="D1" s="330"/>
      <c r="E1" s="330"/>
      <c r="F1" s="330"/>
      <c r="G1" s="330"/>
      <c r="H1" s="330"/>
      <c r="I1" s="65"/>
    </row>
    <row r="2" spans="1:9" ht="31.5" customHeight="1">
      <c r="A2" s="332" t="str">
        <f>'B.01_TH'!A2:K2</f>
        <v>(Kèm theo kế hoạch đầu tư công của UBND huyện Ia H'Drai)</v>
      </c>
      <c r="B2" s="332"/>
      <c r="C2" s="332"/>
      <c r="D2" s="332"/>
      <c r="E2" s="332"/>
      <c r="F2" s="332"/>
      <c r="G2" s="332"/>
      <c r="H2" s="332"/>
      <c r="I2" s="65"/>
    </row>
    <row r="3" spans="1:9" ht="30" customHeight="1" hidden="1">
      <c r="A3" s="332" t="str">
        <f>'B.01_TH'!A3:K3</f>
        <v>(Kèm theo Quyết định số        /QĐ-UBND ngày      /12/2018 của UBND huyện Ia H'Drai)</v>
      </c>
      <c r="B3" s="332"/>
      <c r="C3" s="332"/>
      <c r="D3" s="332"/>
      <c r="E3" s="332"/>
      <c r="F3" s="332"/>
      <c r="G3" s="332"/>
      <c r="H3" s="332"/>
      <c r="I3" s="65"/>
    </row>
    <row r="4" spans="1:9" ht="30" customHeight="1" hidden="1">
      <c r="A4" s="332" t="str">
        <f>'B.01_TH'!A4:K4</f>
        <v>(Kèm theo Nghị quyết số       /NQ-HĐND ngày         tháng 12 năm 2018 của Hội đồng nhân dân huyện Ia H'Drai)</v>
      </c>
      <c r="B4" s="332"/>
      <c r="C4" s="332"/>
      <c r="D4" s="332"/>
      <c r="E4" s="332"/>
      <c r="F4" s="332"/>
      <c r="G4" s="332"/>
      <c r="H4" s="332"/>
      <c r="I4" s="65"/>
    </row>
    <row r="5" spans="1:9" ht="30" customHeight="1" hidden="1">
      <c r="A5" s="332" t="s">
        <v>196</v>
      </c>
      <c r="B5" s="332"/>
      <c r="C5" s="332"/>
      <c r="D5" s="332"/>
      <c r="E5" s="332"/>
      <c r="F5" s="332"/>
      <c r="G5" s="332"/>
      <c r="H5" s="332"/>
      <c r="I5" s="65"/>
    </row>
    <row r="6" spans="1:9" ht="30" customHeight="1">
      <c r="A6" s="10"/>
      <c r="B6" s="8"/>
      <c r="C6" s="10"/>
      <c r="D6" s="10"/>
      <c r="E6" s="168"/>
      <c r="F6" s="168"/>
      <c r="G6" s="127"/>
      <c r="H6" s="177" t="s">
        <v>187</v>
      </c>
      <c r="I6" s="127"/>
    </row>
    <row r="7" spans="1:9" ht="66" customHeight="1">
      <c r="A7" s="125" t="s">
        <v>1</v>
      </c>
      <c r="B7" s="125" t="s">
        <v>40</v>
      </c>
      <c r="C7" s="125" t="s">
        <v>12</v>
      </c>
      <c r="D7" s="125" t="s">
        <v>41</v>
      </c>
      <c r="E7" s="149" t="s">
        <v>183</v>
      </c>
      <c r="F7" s="149" t="s">
        <v>184</v>
      </c>
      <c r="G7" s="149" t="s">
        <v>185</v>
      </c>
      <c r="H7" s="148" t="s">
        <v>3</v>
      </c>
      <c r="I7" s="170"/>
    </row>
    <row r="8" spans="1:9" ht="115.5" customHeight="1">
      <c r="A8" s="21">
        <v>1</v>
      </c>
      <c r="B8" s="174" t="s">
        <v>186</v>
      </c>
      <c r="C8" s="21" t="s">
        <v>61</v>
      </c>
      <c r="D8" s="21" t="s">
        <v>61</v>
      </c>
      <c r="E8" s="175">
        <v>20</v>
      </c>
      <c r="F8" s="175">
        <v>19</v>
      </c>
      <c r="G8" s="175">
        <v>1</v>
      </c>
      <c r="H8" s="176"/>
      <c r="I8" s="170"/>
    </row>
  </sheetData>
  <sheetProtection/>
  <mergeCells count="5">
    <mergeCell ref="A1:H1"/>
    <mergeCell ref="A2:H2"/>
    <mergeCell ref="A3:H3"/>
    <mergeCell ref="A4:H4"/>
    <mergeCell ref="A5:H5"/>
  </mergeCells>
  <printOptions/>
  <pageMargins left="0.393700787401575" right="0.3" top="1.41732283464567" bottom="0.708661417322835" header="0.984251968503937" footer="0.433070866141732"/>
  <pageSetup horizontalDpi="600" verticalDpi="600" orientation="landscape" paperSize="9" scale="105" r:id="rId1"/>
  <headerFooter>
    <oddHeader>&amp;RBiểu số 06/ĐT-CCCM</oddHeader>
    <oddFooter>&amp;R&amp;12Trang &amp;P/&amp;N</oddFooter>
  </headerFooter>
</worksheet>
</file>

<file path=xl/worksheets/sheet8.xml><?xml version="1.0" encoding="utf-8"?>
<worksheet xmlns="http://schemas.openxmlformats.org/spreadsheetml/2006/main" xmlns:r="http://schemas.openxmlformats.org/officeDocument/2006/relationships">
  <dimension ref="A2:D14"/>
  <sheetViews>
    <sheetView zoomScalePageLayoutView="0" workbookViewId="0" topLeftCell="A1">
      <selection activeCell="A1" sqref="A1:D14"/>
    </sheetView>
  </sheetViews>
  <sheetFormatPr defaultColWidth="9.140625" defaultRowHeight="15"/>
  <cols>
    <col min="1" max="1" width="5.57421875" style="0" customWidth="1"/>
    <col min="2" max="2" width="68.00390625" style="0" customWidth="1"/>
    <col min="3" max="3" width="30.8515625" style="0" customWidth="1"/>
    <col min="4" max="4" width="25.7109375" style="0" customWidth="1"/>
  </cols>
  <sheetData>
    <row r="2" spans="1:4" ht="15">
      <c r="A2" s="276" t="s">
        <v>268</v>
      </c>
      <c r="B2" s="276" t="s">
        <v>266</v>
      </c>
      <c r="C2" s="276" t="s">
        <v>14</v>
      </c>
      <c r="D2" s="276" t="s">
        <v>267</v>
      </c>
    </row>
    <row r="3" spans="1:4" ht="15">
      <c r="A3" s="277">
        <v>1</v>
      </c>
      <c r="B3" s="279" t="s">
        <v>50</v>
      </c>
      <c r="C3" s="282">
        <v>1590000000</v>
      </c>
      <c r="D3" s="282">
        <v>176343000</v>
      </c>
    </row>
    <row r="4" spans="1:4" ht="15">
      <c r="A4" s="277">
        <v>2</v>
      </c>
      <c r="B4" s="279" t="s">
        <v>269</v>
      </c>
      <c r="C4" s="282">
        <v>5481990000</v>
      </c>
      <c r="D4" s="282">
        <v>348541295</v>
      </c>
    </row>
    <row r="5" spans="1:4" ht="15">
      <c r="A5" s="277">
        <v>3</v>
      </c>
      <c r="B5" s="280" t="s">
        <v>96</v>
      </c>
      <c r="C5" s="282">
        <v>1958000000</v>
      </c>
      <c r="D5" s="282">
        <v>255891445</v>
      </c>
    </row>
    <row r="6" spans="1:4" ht="30">
      <c r="A6" s="277">
        <v>4</v>
      </c>
      <c r="B6" s="280" t="s">
        <v>270</v>
      </c>
      <c r="C6" s="282">
        <v>3780000000</v>
      </c>
      <c r="D6" s="282">
        <v>346002892</v>
      </c>
    </row>
    <row r="7" spans="1:4" ht="15">
      <c r="A7" s="277">
        <v>5</v>
      </c>
      <c r="B7" s="279" t="s">
        <v>47</v>
      </c>
      <c r="C7" s="282">
        <v>4453496000</v>
      </c>
      <c r="D7" s="282">
        <v>207223000</v>
      </c>
    </row>
    <row r="8" spans="1:4" ht="15">
      <c r="A8" s="277">
        <v>6</v>
      </c>
      <c r="B8" s="279" t="s">
        <v>53</v>
      </c>
      <c r="C8" s="282">
        <v>3386867679</v>
      </c>
      <c r="D8" s="282">
        <v>355968758</v>
      </c>
    </row>
    <row r="9" spans="1:4" ht="15">
      <c r="A9" s="277">
        <v>7</v>
      </c>
      <c r="B9" s="279" t="s">
        <v>54</v>
      </c>
      <c r="C9" s="278">
        <v>3214313324</v>
      </c>
      <c r="D9" s="282">
        <v>294327057</v>
      </c>
    </row>
    <row r="10" spans="1:4" ht="15">
      <c r="A10" s="277">
        <v>8</v>
      </c>
      <c r="B10" s="281" t="s">
        <v>243</v>
      </c>
      <c r="C10" s="282">
        <v>775000000</v>
      </c>
      <c r="D10" s="282">
        <v>1222400</v>
      </c>
    </row>
    <row r="11" spans="1:4" ht="15">
      <c r="A11" s="277">
        <v>9</v>
      </c>
      <c r="B11" s="279" t="s">
        <v>147</v>
      </c>
      <c r="C11" s="282">
        <v>4045571616</v>
      </c>
      <c r="D11" s="282">
        <v>114153074</v>
      </c>
    </row>
    <row r="12" spans="1:4" ht="15">
      <c r="A12" s="277">
        <v>10</v>
      </c>
      <c r="B12" s="279" t="s">
        <v>271</v>
      </c>
      <c r="C12" s="282">
        <v>3456626461</v>
      </c>
      <c r="D12" s="282">
        <v>6593102</v>
      </c>
    </row>
    <row r="13" spans="1:4" ht="15">
      <c r="A13" s="277">
        <v>11</v>
      </c>
      <c r="B13" s="279" t="s">
        <v>272</v>
      </c>
      <c r="C13" s="282">
        <v>3411481000</v>
      </c>
      <c r="D13" s="282">
        <v>26875880</v>
      </c>
    </row>
    <row r="14" spans="1:4" ht="15">
      <c r="A14" s="277">
        <v>12</v>
      </c>
      <c r="B14" s="279" t="s">
        <v>57</v>
      </c>
      <c r="C14" s="282">
        <v>4466642000</v>
      </c>
      <c r="D14" s="282">
        <v>331083000</v>
      </c>
    </row>
  </sheetData>
  <sheetProtection/>
  <printOptions/>
  <pageMargins left="0.42"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Luc</dc:creator>
  <cp:keywords/>
  <dc:description/>
  <cp:lastModifiedBy>User</cp:lastModifiedBy>
  <cp:lastPrinted>2018-12-11T07:34:15Z</cp:lastPrinted>
  <dcterms:created xsi:type="dcterms:W3CDTF">2017-11-20T03:08:12Z</dcterms:created>
  <dcterms:modified xsi:type="dcterms:W3CDTF">2018-12-11T07:53:49Z</dcterms:modified>
  <cp:category/>
  <cp:version/>
  <cp:contentType/>
  <cp:contentStatus/>
</cp:coreProperties>
</file>