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\AppData\Roaming\VNPT Plugin\Files\"/>
    </mc:Choice>
  </mc:AlternateContent>
  <bookViews>
    <workbookView xWindow="0" yWindow="0" windowWidth="20175" windowHeight="7020"/>
  </bookViews>
  <sheets>
    <sheet name="Tổng hợp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'Tổng hợp'!$B$4:$M$27</definedName>
  </definedNames>
  <calcPr calcId="152511"/>
</workbook>
</file>

<file path=xl/calcChain.xml><?xml version="1.0" encoding="utf-8"?>
<calcChain xmlns="http://schemas.openxmlformats.org/spreadsheetml/2006/main">
  <c r="H13" i="1" l="1"/>
  <c r="H27" i="1"/>
  <c r="H22" i="1"/>
  <c r="H20" i="1"/>
  <c r="K27" i="1"/>
  <c r="K7" i="1" l="1"/>
  <c r="H25" i="1"/>
  <c r="H19" i="1"/>
  <c r="H18" i="1"/>
  <c r="H17" i="1"/>
  <c r="H16" i="1"/>
  <c r="H15" i="1"/>
  <c r="H12" i="1"/>
  <c r="H11" i="1"/>
  <c r="H10" i="1"/>
  <c r="H9" i="1"/>
  <c r="H8" i="1" l="1"/>
  <c r="H7" i="1" s="1"/>
  <c r="E26" i="1"/>
  <c r="H26" i="1"/>
  <c r="J26" i="1"/>
  <c r="K26" i="1"/>
  <c r="E24" i="1"/>
  <c r="H24" i="1"/>
  <c r="J24" i="1"/>
  <c r="K24" i="1"/>
  <c r="E21" i="1"/>
  <c r="H21" i="1"/>
  <c r="J21" i="1"/>
  <c r="K21" i="1"/>
  <c r="K6" i="1" s="1"/>
  <c r="F17" i="1" l="1"/>
  <c r="D17" i="1"/>
  <c r="F20" i="1"/>
  <c r="D20" i="1"/>
  <c r="C20" i="1" s="1"/>
  <c r="G20" i="1" s="1"/>
  <c r="F18" i="1"/>
  <c r="D18" i="1"/>
  <c r="F8" i="1"/>
  <c r="D8" i="1"/>
  <c r="J23" i="1"/>
  <c r="J14" i="1"/>
  <c r="J7" i="1" s="1"/>
  <c r="J6" i="1" s="1"/>
  <c r="L23" i="1"/>
  <c r="D13" i="1"/>
  <c r="F27" i="1"/>
  <c r="F26" i="1" s="1"/>
  <c r="D27" i="1"/>
  <c r="F25" i="1"/>
  <c r="F24" i="1" s="1"/>
  <c r="D25" i="1"/>
  <c r="F22" i="1"/>
  <c r="F21" i="1" s="1"/>
  <c r="D22" i="1"/>
  <c r="D21" i="1" s="1"/>
  <c r="F19" i="1"/>
  <c r="D19" i="1"/>
  <c r="C19" i="1" s="1"/>
  <c r="L19" i="1" s="1"/>
  <c r="F16" i="1"/>
  <c r="C18" i="1"/>
  <c r="D16" i="1"/>
  <c r="C16" i="1" s="1"/>
  <c r="L16" i="1" s="1"/>
  <c r="F15" i="1"/>
  <c r="D15" i="1"/>
  <c r="L18" i="1" l="1"/>
  <c r="I18" i="1"/>
  <c r="G18" i="1"/>
  <c r="C25" i="1"/>
  <c r="G25" i="1" s="1"/>
  <c r="G24" i="1" s="1"/>
  <c r="D24" i="1"/>
  <c r="C27" i="1"/>
  <c r="D26" i="1"/>
  <c r="L14" i="1"/>
  <c r="C17" i="1"/>
  <c r="I20" i="1"/>
  <c r="L20" i="1"/>
  <c r="G19" i="1"/>
  <c r="G27" i="1"/>
  <c r="G26" i="1" s="1"/>
  <c r="G16" i="1"/>
  <c r="I19" i="1"/>
  <c r="I16" i="1"/>
  <c r="G17" i="1"/>
  <c r="C22" i="1"/>
  <c r="I22" i="1" s="1"/>
  <c r="I21" i="1" s="1"/>
  <c r="F13" i="1"/>
  <c r="E13" i="1"/>
  <c r="E7" i="1" s="1"/>
  <c r="E6" i="1" s="1"/>
  <c r="C10" i="1"/>
  <c r="L10" i="1" s="1"/>
  <c r="C11" i="1"/>
  <c r="L11" i="1" s="1"/>
  <c r="C12" i="1"/>
  <c r="L12" i="1" s="1"/>
  <c r="C15" i="1"/>
  <c r="I15" i="1" s="1"/>
  <c r="C8" i="1"/>
  <c r="F9" i="1"/>
  <c r="F7" i="1" s="1"/>
  <c r="F6" i="1" s="1"/>
  <c r="D9" i="1"/>
  <c r="C9" i="1" s="1"/>
  <c r="I12" i="1"/>
  <c r="F12" i="1"/>
  <c r="I11" i="1"/>
  <c r="F11" i="1"/>
  <c r="I10" i="1"/>
  <c r="F10" i="1"/>
  <c r="I25" i="1" l="1"/>
  <c r="I24" i="1" s="1"/>
  <c r="L9" i="1"/>
  <c r="I9" i="1"/>
  <c r="G9" i="1"/>
  <c r="G8" i="1"/>
  <c r="I8" i="1"/>
  <c r="L8" i="1"/>
  <c r="L22" i="1"/>
  <c r="L21" i="1" s="1"/>
  <c r="C21" i="1"/>
  <c r="L27" i="1"/>
  <c r="L26" i="1" s="1"/>
  <c r="I27" i="1"/>
  <c r="I26" i="1" s="1"/>
  <c r="C26" i="1"/>
  <c r="L25" i="1"/>
  <c r="L24" i="1" s="1"/>
  <c r="C24" i="1"/>
  <c r="D7" i="1"/>
  <c r="D6" i="1" s="1"/>
  <c r="I17" i="1"/>
  <c r="L17" i="1"/>
  <c r="G15" i="1"/>
  <c r="L15" i="1"/>
  <c r="G22" i="1"/>
  <c r="G21" i="1" s="1"/>
  <c r="G11" i="1"/>
  <c r="G12" i="1"/>
  <c r="G10" i="1"/>
  <c r="C13" i="1"/>
  <c r="C7" i="1" s="1"/>
  <c r="C6" i="1" s="1"/>
  <c r="I13" i="1" l="1"/>
  <c r="L13" i="1"/>
  <c r="L7" i="1" s="1"/>
  <c r="L6" i="1" s="1"/>
  <c r="G13" i="1"/>
  <c r="G7" i="1" l="1"/>
  <c r="G6" i="1" s="1"/>
  <c r="I7" i="1"/>
  <c r="I6" i="1" s="1"/>
  <c r="H6" i="1"/>
</calcChain>
</file>

<file path=xl/sharedStrings.xml><?xml version="1.0" encoding="utf-8"?>
<sst xmlns="http://schemas.openxmlformats.org/spreadsheetml/2006/main" count="45" uniqueCount="43">
  <si>
    <t>STT</t>
  </si>
  <si>
    <t>Đơn vị</t>
  </si>
  <si>
    <t>Kinh phí cấp đầu năm</t>
  </si>
  <si>
    <t>Kinh phí tiền lương đã sử dụng đến 31/7/2020</t>
  </si>
  <si>
    <t>Kinh phí điều chỉnh (tăng/giảm)</t>
  </si>
  <si>
    <t>Ghi chú</t>
  </si>
  <si>
    <t>I</t>
  </si>
  <si>
    <t>Kinh phí còn lại</t>
  </si>
  <si>
    <t>Quản lý hành chính</t>
  </si>
  <si>
    <t>Văn phòng Huyện ủy</t>
  </si>
  <si>
    <t>Ủy ban MTTQ huyện</t>
  </si>
  <si>
    <t xml:space="preserve">Đoàn Thanh niên </t>
  </si>
  <si>
    <t>Hội phụ nữ huyện</t>
  </si>
  <si>
    <t>Hội Nông dân</t>
  </si>
  <si>
    <t>Văn phòng HĐND - UBND 
huyện</t>
  </si>
  <si>
    <t>Phòng Tài chính - Kế hoạch</t>
  </si>
  <si>
    <t>Phòng Kinh tế - hạ tầng</t>
  </si>
  <si>
    <t>Phòng Nông nghiệp và PTNT</t>
  </si>
  <si>
    <t>Phòng giáo dục và đào tạo</t>
  </si>
  <si>
    <t>Phòng Tư Pháp</t>
  </si>
  <si>
    <t>Phòng Lao động Thương Binh
 và xã hội</t>
  </si>
  <si>
    <t>II</t>
  </si>
  <si>
    <t>Sự nghiệp văn hóa</t>
  </si>
  <si>
    <t>Trung tâm Văn hóa thể thao 
du lịch và truyền thông huyện</t>
  </si>
  <si>
    <t>III</t>
  </si>
  <si>
    <t>Sự nghiệp phát thanh</t>
  </si>
  <si>
    <t>Sự nghiệp kinh tế</t>
  </si>
  <si>
    <t>Trung tâm dịch vụ nông nghiệp</t>
  </si>
  <si>
    <t>Kinh phí bổ sung (+), thu hồi (-)</t>
  </si>
  <si>
    <t xml:space="preserve">                          </t>
  </si>
  <si>
    <t>Tổng kinh phí tiền lương đã cấp</t>
  </si>
  <si>
    <t>Trong đó</t>
  </si>
  <si>
    <t>Kinh phí điều chỉnh</t>
  </si>
  <si>
    <t>Điều chỉnh tăng</t>
  </si>
  <si>
    <t>Điều chỉnh giảm</t>
  </si>
  <si>
    <t>Kinh phí tiền lương sau điều chỉnh</t>
  </si>
  <si>
    <t xml:space="preserve">Trong đó: Định mức chi thường xuyên </t>
  </si>
  <si>
    <t>Trong đó: Phụ cấp ủy viên Ban chấp hành chi bộ</t>
  </si>
  <si>
    <t>Tổng cộng</t>
  </si>
  <si>
    <t>Nhu cầu kinh phí năm 2020</t>
  </si>
  <si>
    <t>Đvt: Đồng</t>
  </si>
  <si>
    <t>ĐiỀU CHỈNH KINH PHÍ TIỀN LƯƠNG, CÁC KHOẢN THEO LƯƠNG VÀ CHI KHÁC CỦA CÁC ĐƠN VỊ NĂM 2020</t>
  </si>
  <si>
    <t>(Kèm theo Nghị quyết số      /NQ-HĐND  ngày     /08/2020 của Hội đồng nhân dân huyện Ia H'Drai)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</si>
</sst>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_(* #,##0_);_(* \(#,##0\);_(* &quot;-&quot;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1" xfId="1" applyNumberFormat="1" applyFont="1" applyBorder="1"/>
    <xf numFmtId="165" fontId="2" fillId="0" borderId="0" xfId="1" applyNumberFormat="1" applyFont="1"/>
    <xf numFmtId="166" fontId="2" fillId="0" borderId="0" xfId="1" applyNumberFormat="1" applyFont="1"/>
    <xf numFmtId="166" fontId="2" fillId="0" borderId="1" xfId="1" applyNumberFormat="1" applyFont="1" applyBorder="1"/>
    <xf numFmtId="166" fontId="5" fillId="0" borderId="1" xfId="1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7" fontId="6" fillId="0" borderId="1" xfId="0" applyNumberFormat="1" applyFont="1" applyBorder="1" applyAlignment="1">
      <alignment vertical="center" wrapText="1"/>
    </xf>
    <xf numFmtId="166" fontId="7" fillId="0" borderId="1" xfId="1" applyNumberFormat="1" applyFont="1" applyBorder="1"/>
    <xf numFmtId="165" fontId="7" fillId="0" borderId="1" xfId="1" applyNumberFormat="1" applyFont="1" applyBorder="1"/>
    <xf numFmtId="0" fontId="7" fillId="0" borderId="0" xfId="0" applyFont="1"/>
    <xf numFmtId="166" fontId="5" fillId="0" borderId="1" xfId="1" applyNumberFormat="1" applyFont="1" applyBorder="1"/>
    <xf numFmtId="165" fontId="5" fillId="0" borderId="1" xfId="1" applyNumberFormat="1" applyFont="1" applyBorder="1"/>
    <xf numFmtId="0" fontId="5" fillId="0" borderId="0" xfId="0" applyFont="1"/>
    <xf numFmtId="167" fontId="3" fillId="0" borderId="1" xfId="0" applyNumberFormat="1" applyFont="1" applyBorder="1" applyAlignment="1">
      <alignment vertical="center" wrapText="1"/>
    </xf>
    <xf numFmtId="166" fontId="2" fillId="0" borderId="0" xfId="0" applyNumberFormat="1" applyFont="1"/>
    <xf numFmtId="166" fontId="8" fillId="0" borderId="1" xfId="1" applyNumberFormat="1" applyFont="1" applyBorder="1"/>
    <xf numFmtId="165" fontId="8" fillId="0" borderId="1" xfId="1" applyNumberFormat="1" applyFont="1" applyBorder="1"/>
    <xf numFmtId="0" fontId="8" fillId="0" borderId="0" xfId="0" applyFont="1"/>
    <xf numFmtId="166" fontId="9" fillId="0" borderId="1" xfId="1" applyNumberFormat="1" applyFont="1" applyBorder="1"/>
    <xf numFmtId="165" fontId="9" fillId="0" borderId="1" xfId="1" applyNumberFormat="1" applyFont="1" applyBorder="1"/>
    <xf numFmtId="0" fontId="9" fillId="0" borderId="0" xfId="0" applyFont="1"/>
    <xf numFmtId="0" fontId="10" fillId="0" borderId="0" xfId="0" applyFont="1"/>
    <xf numFmtId="166" fontId="5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66" fontId="7" fillId="0" borderId="0" xfId="0" applyNumberFormat="1" applyFont="1"/>
    <xf numFmtId="164" fontId="2" fillId="0" borderId="1" xfId="1" applyNumberFormat="1" applyFont="1" applyBorder="1"/>
    <xf numFmtId="166" fontId="2" fillId="2" borderId="0" xfId="1" applyNumberFormat="1" applyFont="1" applyFill="1"/>
    <xf numFmtId="166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/>
    <xf numFmtId="166" fontId="2" fillId="2" borderId="1" xfId="1" applyNumberFormat="1" applyFont="1" applyFill="1" applyBorder="1"/>
    <xf numFmtId="166" fontId="7" fillId="2" borderId="1" xfId="1" applyNumberFormat="1" applyFont="1" applyFill="1" applyBorder="1"/>
    <xf numFmtId="167" fontId="3" fillId="2" borderId="1" xfId="0" applyNumberFormat="1" applyFont="1" applyFill="1" applyBorder="1" applyAlignment="1">
      <alignment vertical="center" wrapText="1"/>
    </xf>
    <xf numFmtId="166" fontId="8" fillId="2" borderId="1" xfId="1" applyNumberFormat="1" applyFont="1" applyFill="1" applyBorder="1"/>
    <xf numFmtId="166" fontId="9" fillId="2" borderId="1" xfId="1" applyNumberFormat="1" applyFont="1" applyFill="1" applyBorder="1"/>
    <xf numFmtId="0" fontId="5" fillId="0" borderId="0" xfId="0" applyFont="1" applyAlignment="1">
      <alignment horizontal="center"/>
    </xf>
    <xf numFmtId="166" fontId="5" fillId="2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3" xfId="1" applyNumberFormat="1" applyFont="1" applyBorder="1" applyAlignment="1">
      <alignment horizontal="center" vertical="center" wrapText="1"/>
    </xf>
    <xf numFmtId="166" fontId="5" fillId="0" borderId="4" xfId="1" applyNumberFormat="1" applyFont="1" applyBorder="1" applyAlignment="1">
      <alignment horizontal="center" vertical="center" wrapText="1"/>
    </xf>
    <xf numFmtId="166" fontId="5" fillId="0" borderId="5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nhu%20c&#7847;u%20ti&#7873;n%20l&#432;&#417;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hu%20c&#7847;u%20ti&#7873;n%20l&#432;&#417;ng%202020%20pg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hu%20c&#7847;u%20ti&#7873;n%20l&#432;&#417;ng%20T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Lao%20&#273;&#7897;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&#272;TH.nhu%20c&#7847;u%20ti&#7873;n%20l&#432;&#417;ng%20(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hu%20c&#7847;u%20ti&#7873;n%20l&#432;&#417;ng%202020.TTDV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nhu%20c&#7847;u%20ti&#7873;n%20l&#432;&#417;ng%20n&#259;m%202020%20UBM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&#225;o%20c&#225;o%20&#273;&#417;n%20v&#7883;/nhu%20c&#7847;u%20ti&#7873;n%20l&#432;&#417;ng%20n&#259;m%202020H&#2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&#225;o%20c&#225;o%20&#273;&#417;n%20v&#7883;/nhu%20c&#7847;u%20ti&#7873;n%20l&#432;&#417;ng%20n&#259;m%202020P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&#225;o%20c&#225;o%20&#273;&#417;n%20v&#7883;/nhu%20c&#7847;u%20ti&#7873;n%20l&#432;&#417;ng%20n&#259;m%202020N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nhu%20c&#7847;u%20ti&#7873;n%20l&#432;&#417;ng%20U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hu%20c&#7847;u%20ti&#7873;n%20l&#432;&#417;ng%20TCK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hu%20c&#7847;u%20ti&#7873;n%20l&#432;&#417;ng%202020%20KTH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&#225;o%20c&#225;o%20&#273;&#417;n%20v&#7883;/N&#244;ng%20nghi&#7879;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>
        <row r="10">
          <cell r="C10">
            <v>5716201000</v>
          </cell>
        </row>
        <row r="13">
          <cell r="C13">
            <v>5700519047</v>
          </cell>
        </row>
        <row r="14">
          <cell r="C14">
            <v>3087618449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  <sheetName val="Sheet1"/>
    </sheetNames>
    <sheetDataSet>
      <sheetData sheetId="0">
        <row r="12">
          <cell r="C12">
            <v>675613680</v>
          </cell>
        </row>
        <row r="13">
          <cell r="C13">
            <v>389017000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>
        <row r="9">
          <cell r="C9">
            <v>197360000</v>
          </cell>
        </row>
        <row r="12">
          <cell r="C12">
            <v>146832795</v>
          </cell>
        </row>
        <row r="13">
          <cell r="C13">
            <v>99700370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o động"/>
      <sheetName val="Lao động,1"/>
    </sheetNames>
    <sheetDataSet>
      <sheetData sheetId="0">
        <row r="9">
          <cell r="C9">
            <v>519088000</v>
          </cell>
        </row>
        <row r="12">
          <cell r="C12">
            <v>436843785</v>
          </cell>
        </row>
        <row r="13">
          <cell r="C13">
            <v>242399160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>
        <row r="10">
          <cell r="C10">
            <v>579682000</v>
          </cell>
        </row>
        <row r="13">
          <cell r="C13">
            <v>569679126</v>
          </cell>
        </row>
        <row r="14">
          <cell r="C14">
            <v>310189814</v>
          </cell>
        </row>
        <row r="18">
          <cell r="C18">
            <v>425699000</v>
          </cell>
        </row>
        <row r="21">
          <cell r="C21">
            <v>413746326</v>
          </cell>
        </row>
        <row r="22">
          <cell r="C22">
            <v>209269209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</sheetNames>
    <sheetDataSet>
      <sheetData sheetId="0">
        <row r="9">
          <cell r="C9">
            <v>642282000</v>
          </cell>
        </row>
        <row r="12">
          <cell r="C12">
            <v>516917390.5</v>
          </cell>
        </row>
        <row r="13">
          <cell r="C13">
            <v>222108865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  <sheetName val="Sheet1"/>
    </sheetNames>
    <sheetDataSet>
      <sheetData sheetId="0">
        <row r="8">
          <cell r="C8">
            <v>623708000</v>
          </cell>
        </row>
        <row r="12">
          <cell r="C12">
            <v>656534172.5</v>
          </cell>
        </row>
        <row r="13">
          <cell r="C13">
            <v>356052641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  <sheetName val="Sheet1"/>
    </sheetNames>
    <sheetDataSet>
      <sheetData sheetId="0" refreshError="1">
        <row r="12">
          <cell r="C12">
            <v>347099970</v>
          </cell>
        </row>
        <row r="13">
          <cell r="C13">
            <v>186196736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  <sheetName val="Sheet1"/>
    </sheetNames>
    <sheetDataSet>
      <sheetData sheetId="0" refreshError="1">
        <row r="12">
          <cell r="C12">
            <v>326448570</v>
          </cell>
        </row>
        <row r="13">
          <cell r="C13">
            <v>190428333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  <sheetName val="Sheet1"/>
    </sheetNames>
    <sheetDataSet>
      <sheetData sheetId="0" refreshError="1">
        <row r="12">
          <cell r="C12">
            <v>183664477.5</v>
          </cell>
        </row>
        <row r="13">
          <cell r="C13">
            <v>105739338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 refreshError="1">
        <row r="9">
          <cell r="C9">
            <v>1170291000</v>
          </cell>
        </row>
        <row r="10">
          <cell r="C10">
            <v>55503245</v>
          </cell>
        </row>
        <row r="13">
          <cell r="C13">
            <v>660945897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>
        <row r="9">
          <cell r="C9">
            <v>727856000</v>
          </cell>
        </row>
        <row r="12">
          <cell r="C12">
            <v>572700380</v>
          </cell>
        </row>
        <row r="13">
          <cell r="C13">
            <v>252439897.49999994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2"/>
    </sheetNames>
    <sheetDataSet>
      <sheetData sheetId="0">
        <row r="9">
          <cell r="C9">
            <v>786888000</v>
          </cell>
        </row>
        <row r="12">
          <cell r="C12">
            <v>791868322.5</v>
          </cell>
        </row>
        <row r="13">
          <cell r="C13">
            <v>384713499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ông nghiệp"/>
      <sheetName val="Nông nghiệp,1"/>
    </sheetNames>
    <sheetDataSet>
      <sheetData sheetId="0">
        <row r="9">
          <cell r="C9">
            <v>586496000</v>
          </cell>
        </row>
        <row r="12">
          <cell r="C12">
            <v>615121170</v>
          </cell>
        </row>
        <row r="13">
          <cell r="C13">
            <v>355935670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80" zoomScaleNormal="80" workbookViewId="0">
      <pane ySplit="5" topLeftCell="A6" activePane="bottomLeft" state="frozen"/>
      <selection pane="bottomLeft" activeCell="J5" sqref="J5"/>
    </sheetView>
  </sheetViews>
  <sheetFormatPr defaultColWidth="9.140625" defaultRowHeight="15" x14ac:dyDescent="0.25"/>
  <cols>
    <col min="1" max="1" width="6.140625" style="1" customWidth="1"/>
    <col min="2" max="2" width="32.5703125" style="1" customWidth="1"/>
    <col min="3" max="3" width="17.85546875" style="1" customWidth="1"/>
    <col min="4" max="4" width="16.42578125" style="10" customWidth="1"/>
    <col min="5" max="5" width="15.28515625" style="10" customWidth="1"/>
    <col min="6" max="6" width="15.140625" style="41" hidden="1" customWidth="1"/>
    <col min="7" max="7" width="15.28515625" style="41" hidden="1" customWidth="1"/>
    <col min="8" max="8" width="16" style="41" hidden="1" customWidth="1"/>
    <col min="9" max="9" width="13.5703125" style="41" hidden="1" customWidth="1"/>
    <col min="10" max="10" width="14.7109375" style="10" customWidth="1"/>
    <col min="11" max="11" width="15" style="10" customWidth="1"/>
    <col min="12" max="12" width="17.140625" style="10" customWidth="1"/>
    <col min="13" max="13" width="15.28515625" style="9" customWidth="1"/>
    <col min="14" max="14" width="15.140625" style="1" bestFit="1" customWidth="1"/>
    <col min="15" max="16384" width="9.140625" style="1"/>
  </cols>
  <sheetData>
    <row r="1" spans="1:14" ht="30" customHeight="1" x14ac:dyDescent="0.2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30" customHeight="1" x14ac:dyDescent="0.25">
      <c r="A2" s="60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x14ac:dyDescent="0.25">
      <c r="K3" s="10" t="s">
        <v>40</v>
      </c>
    </row>
    <row r="4" spans="1:14" x14ac:dyDescent="0.25">
      <c r="A4" s="54" t="s">
        <v>0</v>
      </c>
      <c r="B4" s="55" t="s">
        <v>1</v>
      </c>
      <c r="C4" s="54" t="s">
        <v>30</v>
      </c>
      <c r="D4" s="53" t="s">
        <v>31</v>
      </c>
      <c r="E4" s="53"/>
      <c r="F4" s="51" t="s">
        <v>3</v>
      </c>
      <c r="G4" s="51" t="s">
        <v>7</v>
      </c>
      <c r="H4" s="51" t="s">
        <v>39</v>
      </c>
      <c r="I4" s="51" t="s">
        <v>28</v>
      </c>
      <c r="J4" s="56" t="s">
        <v>32</v>
      </c>
      <c r="K4" s="57"/>
      <c r="L4" s="58" t="s">
        <v>35</v>
      </c>
      <c r="M4" s="52" t="s">
        <v>5</v>
      </c>
    </row>
    <row r="5" spans="1:14" s="7" customFormat="1" ht="42.75" x14ac:dyDescent="0.25">
      <c r="A5" s="54"/>
      <c r="B5" s="55"/>
      <c r="C5" s="54"/>
      <c r="D5" s="12" t="s">
        <v>2</v>
      </c>
      <c r="E5" s="14" t="s">
        <v>4</v>
      </c>
      <c r="F5" s="51"/>
      <c r="G5" s="51"/>
      <c r="H5" s="51"/>
      <c r="I5" s="51"/>
      <c r="J5" s="15" t="s">
        <v>33</v>
      </c>
      <c r="K5" s="15" t="s">
        <v>34</v>
      </c>
      <c r="L5" s="59"/>
      <c r="M5" s="52"/>
    </row>
    <row r="6" spans="1:14" s="7" customFormat="1" ht="14.25" x14ac:dyDescent="0.25">
      <c r="A6" s="17"/>
      <c r="B6" s="18" t="s">
        <v>38</v>
      </c>
      <c r="C6" s="15">
        <f t="shared" ref="C6:E6" si="0">C7+C21+C24+C26</f>
        <v>13410237000</v>
      </c>
      <c r="D6" s="15">
        <f t="shared" si="0"/>
        <v>13410237000</v>
      </c>
      <c r="E6" s="15">
        <f t="shared" si="0"/>
        <v>0</v>
      </c>
      <c r="F6" s="42">
        <f>F7+F21+F24+F26</f>
        <v>7052754878.5</v>
      </c>
      <c r="G6" s="42">
        <f>G7+G21+G24+G26</f>
        <v>6357482121.5</v>
      </c>
      <c r="H6" s="42">
        <f>H7+H21+H24+H26</f>
        <v>13410237000.5</v>
      </c>
      <c r="I6" s="43">
        <f>I7+I21+I24+I26-0.5</f>
        <v>0</v>
      </c>
      <c r="J6" s="15">
        <f>J7+J21+J24+J26</f>
        <v>331488000</v>
      </c>
      <c r="K6" s="15">
        <f>K7+K21+K24+K26</f>
        <v>-331488000</v>
      </c>
      <c r="L6" s="15">
        <f>L7+L21+L24+L26</f>
        <v>13410237000</v>
      </c>
      <c r="M6" s="16"/>
      <c r="N6" s="37"/>
    </row>
    <row r="7" spans="1:14" s="27" customFormat="1" ht="15.75" x14ac:dyDescent="0.2">
      <c r="A7" s="2" t="s">
        <v>6</v>
      </c>
      <c r="B7" s="3" t="s">
        <v>8</v>
      </c>
      <c r="C7" s="25">
        <f>SUM(C8:C20)-C14</f>
        <v>11762574000</v>
      </c>
      <c r="D7" s="25">
        <f t="shared" ref="D7:F7" si="1">SUM(D8:D20)-D14</f>
        <v>11762574000</v>
      </c>
      <c r="E7" s="25">
        <f t="shared" si="1"/>
        <v>0</v>
      </c>
      <c r="F7" s="44">
        <f t="shared" si="1"/>
        <v>6311186990.5</v>
      </c>
      <c r="G7" s="44">
        <f>SUM(G8:G20)-G14</f>
        <v>5451387009.5</v>
      </c>
      <c r="H7" s="44">
        <f>SUM(H8:H20)-H14</f>
        <v>11816590887</v>
      </c>
      <c r="I7" s="44">
        <f>SUM(I8:I20)-I14</f>
        <v>54016887</v>
      </c>
      <c r="J7" s="25">
        <f>SUM(J8:J20)-J14</f>
        <v>327465000</v>
      </c>
      <c r="K7" s="25">
        <f>SUM(K8:K20)-K14</f>
        <v>-273448113</v>
      </c>
      <c r="L7" s="25">
        <f t="shared" ref="L7" si="2">SUM(L8:L20)-L14</f>
        <v>11816590887</v>
      </c>
      <c r="M7" s="26"/>
      <c r="N7" s="38"/>
    </row>
    <row r="8" spans="1:14" ht="15.75" x14ac:dyDescent="0.25">
      <c r="A8" s="4">
        <v>1</v>
      </c>
      <c r="B8" s="5" t="s">
        <v>9</v>
      </c>
      <c r="C8" s="13">
        <f>D8+E8</f>
        <v>5716201000</v>
      </c>
      <c r="D8" s="11">
        <f>'[1]01'!$C$10</f>
        <v>5716201000</v>
      </c>
      <c r="E8" s="11"/>
      <c r="F8" s="45">
        <f>'[1]01'!$C$14</f>
        <v>3087618449</v>
      </c>
      <c r="G8" s="45">
        <f>C8-F8</f>
        <v>2628582551</v>
      </c>
      <c r="H8" s="45">
        <f>'[1]01'!$C$13+15681953</f>
        <v>5716201000</v>
      </c>
      <c r="I8" s="45">
        <f>H8-C8</f>
        <v>0</v>
      </c>
      <c r="J8" s="11"/>
      <c r="K8" s="11"/>
      <c r="L8" s="11">
        <f>C8+J8+K8</f>
        <v>5716201000</v>
      </c>
      <c r="M8" s="8"/>
      <c r="N8" s="10"/>
    </row>
    <row r="9" spans="1:14" ht="15.75" x14ac:dyDescent="0.25">
      <c r="A9" s="4">
        <v>2</v>
      </c>
      <c r="B9" s="5" t="s">
        <v>10</v>
      </c>
      <c r="C9" s="13">
        <f>D9+E9</f>
        <v>623708000</v>
      </c>
      <c r="D9" s="11">
        <f>'[2]01'!$C$8</f>
        <v>623708000</v>
      </c>
      <c r="E9" s="11"/>
      <c r="F9" s="45">
        <f>'[2]01'!$C$13</f>
        <v>356052641</v>
      </c>
      <c r="G9" s="45">
        <f>C9-F9</f>
        <v>267655359</v>
      </c>
      <c r="H9" s="45">
        <f>'[2]01'!$C$12+3827.5</f>
        <v>656538000</v>
      </c>
      <c r="I9" s="45">
        <f>H9-C9</f>
        <v>32830000</v>
      </c>
      <c r="J9" s="11">
        <v>32830000</v>
      </c>
      <c r="K9" s="11"/>
      <c r="L9" s="11">
        <f>C9+J9+K9</f>
        <v>656538000</v>
      </c>
      <c r="M9" s="8"/>
    </row>
    <row r="10" spans="1:14" ht="15.75" x14ac:dyDescent="0.25">
      <c r="A10" s="4">
        <v>3</v>
      </c>
      <c r="B10" s="5" t="s">
        <v>11</v>
      </c>
      <c r="C10" s="13">
        <f t="shared" ref="C10:C27" si="3">D10+E10</f>
        <v>347100000</v>
      </c>
      <c r="D10" s="11">
        <v>347100000</v>
      </c>
      <c r="E10" s="11"/>
      <c r="F10" s="45">
        <f>'[3]01'!$C$13</f>
        <v>186196736</v>
      </c>
      <c r="G10" s="45">
        <f t="shared" ref="G10:G27" si="4">C10-F10</f>
        <v>160903264</v>
      </c>
      <c r="H10" s="45">
        <f>'[3]01'!$C$12+30</f>
        <v>347100000</v>
      </c>
      <c r="I10" s="45">
        <f t="shared" ref="I10:I25" si="5">H10-C10</f>
        <v>0</v>
      </c>
      <c r="J10" s="11"/>
      <c r="K10" s="11"/>
      <c r="L10" s="11">
        <f t="shared" ref="L10:L27" si="6">C10+J10+K10</f>
        <v>347100000</v>
      </c>
      <c r="M10" s="8"/>
    </row>
    <row r="11" spans="1:14" ht="15.75" x14ac:dyDescent="0.25">
      <c r="A11" s="4">
        <v>4</v>
      </c>
      <c r="B11" s="5" t="s">
        <v>12</v>
      </c>
      <c r="C11" s="13">
        <f t="shared" si="3"/>
        <v>326449000</v>
      </c>
      <c r="D11" s="11">
        <v>326449000</v>
      </c>
      <c r="E11" s="11"/>
      <c r="F11" s="45">
        <f>'[4]01'!$C$13</f>
        <v>190428333</v>
      </c>
      <c r="G11" s="45">
        <f t="shared" si="4"/>
        <v>136020667</v>
      </c>
      <c r="H11" s="45">
        <f>'[4]01'!$C$12+430</f>
        <v>326449000</v>
      </c>
      <c r="I11" s="45">
        <f t="shared" si="5"/>
        <v>0</v>
      </c>
      <c r="J11" s="11"/>
      <c r="K11" s="11"/>
      <c r="L11" s="11">
        <f t="shared" si="6"/>
        <v>326449000</v>
      </c>
      <c r="M11" s="8"/>
    </row>
    <row r="12" spans="1:14" ht="15.75" x14ac:dyDescent="0.25">
      <c r="A12" s="4">
        <v>5</v>
      </c>
      <c r="B12" s="5" t="s">
        <v>13</v>
      </c>
      <c r="C12" s="13">
        <f t="shared" si="3"/>
        <v>281716000</v>
      </c>
      <c r="D12" s="11">
        <v>281716000</v>
      </c>
      <c r="E12" s="11"/>
      <c r="F12" s="45">
        <f>'[5]01'!$C$13</f>
        <v>105739338</v>
      </c>
      <c r="G12" s="45">
        <f t="shared" si="4"/>
        <v>175976662</v>
      </c>
      <c r="H12" s="45">
        <f>'[5]01'!$C$12+8000000</f>
        <v>191664477.5</v>
      </c>
      <c r="I12" s="45">
        <f t="shared" si="5"/>
        <v>-90051522.5</v>
      </c>
      <c r="J12" s="11"/>
      <c r="K12" s="11">
        <v>-90051523</v>
      </c>
      <c r="L12" s="11">
        <f>C12+J12+K12</f>
        <v>191664477</v>
      </c>
      <c r="M12" s="8"/>
      <c r="N12" s="29"/>
    </row>
    <row r="13" spans="1:14" ht="31.5" x14ac:dyDescent="0.25">
      <c r="A13" s="4">
        <v>6</v>
      </c>
      <c r="B13" s="5" t="s">
        <v>14</v>
      </c>
      <c r="C13" s="13">
        <f t="shared" si="3"/>
        <v>1039842245</v>
      </c>
      <c r="D13" s="11">
        <f>'[6]01'!$C$9-185952000</f>
        <v>984339000</v>
      </c>
      <c r="E13" s="11">
        <f>'[6]01'!$C$10</f>
        <v>55503245</v>
      </c>
      <c r="F13" s="45">
        <f>'[6]01'!$C$13</f>
        <v>660945897</v>
      </c>
      <c r="G13" s="45">
        <f t="shared" si="4"/>
        <v>378896348</v>
      </c>
      <c r="H13" s="45">
        <f>1021362965+222747584+H14+1696</f>
        <v>1290612245</v>
      </c>
      <c r="I13" s="45">
        <f>H13-C13</f>
        <v>250770000</v>
      </c>
      <c r="J13" s="11">
        <v>250770000</v>
      </c>
      <c r="K13" s="11"/>
      <c r="L13" s="11">
        <f>C13+J13+K13</f>
        <v>1290612245</v>
      </c>
      <c r="M13" s="8"/>
    </row>
    <row r="14" spans="1:14" s="24" customFormat="1" ht="31.5" x14ac:dyDescent="0.25">
      <c r="A14" s="19"/>
      <c r="B14" s="20" t="s">
        <v>36</v>
      </c>
      <c r="C14" s="21"/>
      <c r="D14" s="22"/>
      <c r="E14" s="22"/>
      <c r="F14" s="46"/>
      <c r="G14" s="46"/>
      <c r="H14" s="46">
        <v>46500000</v>
      </c>
      <c r="I14" s="46">
        <v>46500000</v>
      </c>
      <c r="J14" s="22">
        <f>I14</f>
        <v>46500000</v>
      </c>
      <c r="K14" s="22"/>
      <c r="L14" s="22">
        <f t="shared" si="6"/>
        <v>46500000</v>
      </c>
      <c r="M14" s="23"/>
      <c r="N14" s="39"/>
    </row>
    <row r="15" spans="1:14" ht="15.75" x14ac:dyDescent="0.25">
      <c r="A15" s="4">
        <v>7</v>
      </c>
      <c r="B15" s="6" t="s">
        <v>15</v>
      </c>
      <c r="C15" s="13">
        <f t="shared" si="3"/>
        <v>672352755</v>
      </c>
      <c r="D15" s="11">
        <f>'[7]01'!$C$9</f>
        <v>727856000</v>
      </c>
      <c r="E15" s="11">
        <v>-55503245</v>
      </c>
      <c r="F15" s="45">
        <f>'[7]01'!$C$13</f>
        <v>252439897.49999994</v>
      </c>
      <c r="G15" s="45">
        <f t="shared" si="4"/>
        <v>419912857.50000006</v>
      </c>
      <c r="H15" s="45">
        <f>'[7]01'!$C$12+9000000</f>
        <v>581700380</v>
      </c>
      <c r="I15" s="45">
        <f>H15-C15</f>
        <v>-90652375</v>
      </c>
      <c r="J15" s="11"/>
      <c r="K15" s="11">
        <v>-90652375</v>
      </c>
      <c r="L15" s="11">
        <f t="shared" si="6"/>
        <v>581700380</v>
      </c>
      <c r="M15" s="8"/>
    </row>
    <row r="16" spans="1:14" ht="15.75" x14ac:dyDescent="0.25">
      <c r="A16" s="4">
        <v>8</v>
      </c>
      <c r="B16" s="6" t="s">
        <v>16</v>
      </c>
      <c r="C16" s="13">
        <f t="shared" si="3"/>
        <v>786888000</v>
      </c>
      <c r="D16" s="11">
        <f>'[8]01'!$C$9</f>
        <v>786888000</v>
      </c>
      <c r="E16" s="11"/>
      <c r="F16" s="45">
        <f>'[8]01'!$C$13</f>
        <v>384713499</v>
      </c>
      <c r="G16" s="45">
        <f t="shared" si="4"/>
        <v>402174501</v>
      </c>
      <c r="H16" s="45">
        <f>'[8]01'!$C$12+9677</f>
        <v>791877999.5</v>
      </c>
      <c r="I16" s="45">
        <f>H16-C16</f>
        <v>4989999.5</v>
      </c>
      <c r="J16" s="11">
        <v>4990000</v>
      </c>
      <c r="K16" s="11"/>
      <c r="L16" s="11">
        <f t="shared" si="6"/>
        <v>791878000</v>
      </c>
      <c r="M16" s="8"/>
      <c r="N16" s="29"/>
    </row>
    <row r="17" spans="1:14" ht="15.75" x14ac:dyDescent="0.25">
      <c r="A17" s="4">
        <v>9</v>
      </c>
      <c r="B17" s="6" t="s">
        <v>17</v>
      </c>
      <c r="C17" s="13">
        <f t="shared" si="3"/>
        <v>586496000</v>
      </c>
      <c r="D17" s="11">
        <f>'[9]Nông nghiệp'!$C$9</f>
        <v>586496000</v>
      </c>
      <c r="E17" s="11"/>
      <c r="F17" s="45">
        <f>'[9]Nông nghiệp'!$C$13</f>
        <v>355935670</v>
      </c>
      <c r="G17" s="45">
        <f t="shared" si="4"/>
        <v>230560330</v>
      </c>
      <c r="H17" s="45">
        <f>'[9]Nông nghiệp'!$C$12+4830</f>
        <v>615126000</v>
      </c>
      <c r="I17" s="45">
        <f t="shared" si="5"/>
        <v>28630000</v>
      </c>
      <c r="J17" s="11">
        <v>28630000</v>
      </c>
      <c r="K17" s="11"/>
      <c r="L17" s="11">
        <f t="shared" si="6"/>
        <v>615126000</v>
      </c>
      <c r="M17" s="8"/>
      <c r="N17" s="29"/>
    </row>
    <row r="18" spans="1:14" ht="15.75" x14ac:dyDescent="0.25">
      <c r="A18" s="4">
        <v>10</v>
      </c>
      <c r="B18" s="6" t="s">
        <v>18</v>
      </c>
      <c r="C18" s="13">
        <f t="shared" si="3"/>
        <v>665373000</v>
      </c>
      <c r="D18" s="11">
        <f>665373000</f>
        <v>665373000</v>
      </c>
      <c r="E18" s="11"/>
      <c r="F18" s="45">
        <f>'[10]01'!$C$13</f>
        <v>389017000</v>
      </c>
      <c r="G18" s="45">
        <f t="shared" si="4"/>
        <v>276356000</v>
      </c>
      <c r="H18" s="45">
        <f>'[10]01'!$C$12+4320</f>
        <v>675618000</v>
      </c>
      <c r="I18" s="45">
        <f>H18-C18</f>
        <v>10245000</v>
      </c>
      <c r="J18" s="11">
        <v>10245000</v>
      </c>
      <c r="K18" s="11"/>
      <c r="L18" s="11">
        <f t="shared" si="6"/>
        <v>675618000</v>
      </c>
      <c r="M18" s="8"/>
      <c r="N18" s="29"/>
    </row>
    <row r="19" spans="1:14" ht="15.75" x14ac:dyDescent="0.25">
      <c r="A19" s="4">
        <v>13</v>
      </c>
      <c r="B19" s="6" t="s">
        <v>19</v>
      </c>
      <c r="C19" s="13">
        <f t="shared" si="3"/>
        <v>197360000</v>
      </c>
      <c r="D19" s="11">
        <f>'[11]01'!$C$9</f>
        <v>197360000</v>
      </c>
      <c r="E19" s="11"/>
      <c r="F19" s="45">
        <f>'[11]01'!$C$13</f>
        <v>99700370</v>
      </c>
      <c r="G19" s="45">
        <f t="shared" si="4"/>
        <v>97659630</v>
      </c>
      <c r="H19" s="45">
        <f>'[11]01'!$C$12+27205</f>
        <v>146860000</v>
      </c>
      <c r="I19" s="45">
        <f t="shared" si="5"/>
        <v>-50500000</v>
      </c>
      <c r="J19" s="11"/>
      <c r="K19" s="11">
        <v>-50500000</v>
      </c>
      <c r="L19" s="11">
        <f t="shared" si="6"/>
        <v>146860000</v>
      </c>
      <c r="M19" s="8"/>
      <c r="N19" s="29"/>
    </row>
    <row r="20" spans="1:14" ht="31.5" x14ac:dyDescent="0.25">
      <c r="A20" s="4">
        <v>14</v>
      </c>
      <c r="B20" s="5" t="s">
        <v>20</v>
      </c>
      <c r="C20" s="13">
        <f t="shared" si="3"/>
        <v>519088000</v>
      </c>
      <c r="D20" s="11">
        <f>'[12]Lao động'!$C$9</f>
        <v>519088000</v>
      </c>
      <c r="E20" s="11"/>
      <c r="F20" s="45">
        <f>'[12]Lao động'!$C$13</f>
        <v>242399160</v>
      </c>
      <c r="G20" s="45">
        <f>C20-F20</f>
        <v>276688840</v>
      </c>
      <c r="H20" s="45">
        <f>'[12]Lao động'!$C$12+40000000</f>
        <v>476843785</v>
      </c>
      <c r="I20" s="45">
        <f t="shared" si="5"/>
        <v>-42244215</v>
      </c>
      <c r="J20" s="11"/>
      <c r="K20" s="11">
        <v>-42244215</v>
      </c>
      <c r="L20" s="11">
        <f t="shared" si="6"/>
        <v>476843785</v>
      </c>
      <c r="M20" s="8"/>
      <c r="N20" s="29"/>
    </row>
    <row r="21" spans="1:14" s="27" customFormat="1" ht="15.75" x14ac:dyDescent="0.2">
      <c r="A21" s="2" t="s">
        <v>21</v>
      </c>
      <c r="B21" s="3" t="s">
        <v>22</v>
      </c>
      <c r="C21" s="28">
        <f>C22</f>
        <v>579682000</v>
      </c>
      <c r="D21" s="28">
        <f t="shared" ref="D21:L21" si="7">D22</f>
        <v>579682000</v>
      </c>
      <c r="E21" s="28">
        <f t="shared" si="7"/>
        <v>0</v>
      </c>
      <c r="F21" s="47">
        <f t="shared" si="7"/>
        <v>310189814</v>
      </c>
      <c r="G21" s="47">
        <f t="shared" si="7"/>
        <v>269492186</v>
      </c>
      <c r="H21" s="47">
        <f t="shared" si="7"/>
        <v>583705000</v>
      </c>
      <c r="I21" s="47">
        <f>I22</f>
        <v>4023000</v>
      </c>
      <c r="J21" s="28">
        <f t="shared" si="7"/>
        <v>4023000</v>
      </c>
      <c r="K21" s="28">
        <f t="shared" si="7"/>
        <v>0</v>
      </c>
      <c r="L21" s="28">
        <f t="shared" si="7"/>
        <v>583705000</v>
      </c>
      <c r="M21" s="28"/>
    </row>
    <row r="22" spans="1:14" s="32" customFormat="1" ht="31.5" x14ac:dyDescent="0.25">
      <c r="A22" s="4">
        <v>1</v>
      </c>
      <c r="B22" s="5" t="s">
        <v>23</v>
      </c>
      <c r="C22" s="13">
        <f t="shared" si="3"/>
        <v>579682000</v>
      </c>
      <c r="D22" s="30">
        <f>'[13]01'!$C$10</f>
        <v>579682000</v>
      </c>
      <c r="E22" s="30"/>
      <c r="F22" s="48">
        <f>'[13]01'!$C$14</f>
        <v>310189814</v>
      </c>
      <c r="G22" s="48">
        <f t="shared" si="4"/>
        <v>269492186</v>
      </c>
      <c r="H22" s="48">
        <f>'[13]01'!$C$13+10002874+4023000</f>
        <v>583705000</v>
      </c>
      <c r="I22" s="48">
        <f>H22-C22</f>
        <v>4023000</v>
      </c>
      <c r="J22" s="30">
        <v>4023000</v>
      </c>
      <c r="K22" s="30"/>
      <c r="L22" s="30">
        <f t="shared" si="6"/>
        <v>583705000</v>
      </c>
      <c r="M22" s="31"/>
    </row>
    <row r="23" spans="1:14" s="35" customFormat="1" ht="31.5" x14ac:dyDescent="0.25">
      <c r="A23" s="19"/>
      <c r="B23" s="20" t="s">
        <v>37</v>
      </c>
      <c r="C23" s="21"/>
      <c r="D23" s="33"/>
      <c r="E23" s="33"/>
      <c r="F23" s="49"/>
      <c r="G23" s="49"/>
      <c r="H23" s="49">
        <v>4023000</v>
      </c>
      <c r="I23" s="49">
        <v>4023000</v>
      </c>
      <c r="J23" s="33">
        <f>I23</f>
        <v>4023000</v>
      </c>
      <c r="K23" s="33"/>
      <c r="L23" s="30">
        <f t="shared" si="6"/>
        <v>4023000</v>
      </c>
      <c r="M23" s="34"/>
    </row>
    <row r="24" spans="1:14" s="36" customFormat="1" ht="15.75" x14ac:dyDescent="0.2">
      <c r="A24" s="2" t="s">
        <v>24</v>
      </c>
      <c r="B24" s="3" t="s">
        <v>25</v>
      </c>
      <c r="C24" s="28">
        <f>C25</f>
        <v>425699000</v>
      </c>
      <c r="D24" s="28">
        <f t="shared" ref="D24:L24" si="8">D25</f>
        <v>425699000</v>
      </c>
      <c r="E24" s="28">
        <f t="shared" si="8"/>
        <v>0</v>
      </c>
      <c r="F24" s="47">
        <f t="shared" si="8"/>
        <v>209269209</v>
      </c>
      <c r="G24" s="47">
        <f t="shared" si="8"/>
        <v>216429791</v>
      </c>
      <c r="H24" s="47">
        <f t="shared" si="8"/>
        <v>425699000</v>
      </c>
      <c r="I24" s="47">
        <f t="shared" si="8"/>
        <v>0</v>
      </c>
      <c r="J24" s="28">
        <f t="shared" si="8"/>
        <v>0</v>
      </c>
      <c r="K24" s="28">
        <f t="shared" si="8"/>
        <v>0</v>
      </c>
      <c r="L24" s="28">
        <f t="shared" si="8"/>
        <v>425699000</v>
      </c>
      <c r="M24" s="28"/>
    </row>
    <row r="25" spans="1:14" s="32" customFormat="1" ht="31.5" x14ac:dyDescent="0.25">
      <c r="A25" s="4">
        <v>1</v>
      </c>
      <c r="B25" s="5" t="s">
        <v>23</v>
      </c>
      <c r="C25" s="13">
        <f t="shared" si="3"/>
        <v>425699000</v>
      </c>
      <c r="D25" s="30">
        <f>'[13]01'!$C$18</f>
        <v>425699000</v>
      </c>
      <c r="E25" s="30"/>
      <c r="F25" s="48">
        <f>'[13]01'!$C$22</f>
        <v>209269209</v>
      </c>
      <c r="G25" s="48">
        <f t="shared" si="4"/>
        <v>216429791</v>
      </c>
      <c r="H25" s="48">
        <f>'[13]01'!$C$21+11952674</f>
        <v>425699000</v>
      </c>
      <c r="I25" s="48">
        <f t="shared" si="5"/>
        <v>0</v>
      </c>
      <c r="J25" s="30"/>
      <c r="K25" s="30"/>
      <c r="L25" s="30">
        <f t="shared" si="6"/>
        <v>425699000</v>
      </c>
      <c r="M25" s="31"/>
    </row>
    <row r="26" spans="1:14" s="27" customFormat="1" ht="15.75" x14ac:dyDescent="0.2">
      <c r="A26" s="2" t="s">
        <v>24</v>
      </c>
      <c r="B26" s="3" t="s">
        <v>26</v>
      </c>
      <c r="C26" s="25">
        <f>C27</f>
        <v>642282000</v>
      </c>
      <c r="D26" s="25">
        <f t="shared" ref="D26:L26" si="9">D27</f>
        <v>642282000</v>
      </c>
      <c r="E26" s="25">
        <f t="shared" si="9"/>
        <v>0</v>
      </c>
      <c r="F26" s="44">
        <f t="shared" si="9"/>
        <v>222108865</v>
      </c>
      <c r="G26" s="44">
        <f t="shared" si="9"/>
        <v>420173135</v>
      </c>
      <c r="H26" s="44">
        <f t="shared" si="9"/>
        <v>584242113.5</v>
      </c>
      <c r="I26" s="44">
        <f>I27</f>
        <v>-58039886.5</v>
      </c>
      <c r="J26" s="25">
        <f t="shared" si="9"/>
        <v>0</v>
      </c>
      <c r="K26" s="25">
        <f t="shared" si="9"/>
        <v>-58039887</v>
      </c>
      <c r="L26" s="25">
        <f t="shared" si="9"/>
        <v>584242113</v>
      </c>
      <c r="M26" s="25"/>
    </row>
    <row r="27" spans="1:14" ht="15.75" x14ac:dyDescent="0.25">
      <c r="A27" s="4">
        <v>1</v>
      </c>
      <c r="B27" s="6" t="s">
        <v>27</v>
      </c>
      <c r="C27" s="13">
        <f t="shared" si="3"/>
        <v>642282000</v>
      </c>
      <c r="D27" s="11">
        <f>'[14]01'!$C$9</f>
        <v>642282000</v>
      </c>
      <c r="E27" s="11"/>
      <c r="F27" s="45">
        <f>'[14]01'!$C$13</f>
        <v>222108865</v>
      </c>
      <c r="G27" s="45">
        <f t="shared" si="4"/>
        <v>420173135</v>
      </c>
      <c r="H27" s="45">
        <f>'[14]01'!$C$12+67324723</f>
        <v>584242113.5</v>
      </c>
      <c r="I27" s="45">
        <f>H27-C27</f>
        <v>-58039886.5</v>
      </c>
      <c r="J27" s="40"/>
      <c r="K27" s="11">
        <f>-25364610-909862-31765415</f>
        <v>-58039887</v>
      </c>
      <c r="L27" s="11">
        <f t="shared" si="6"/>
        <v>584242113</v>
      </c>
      <c r="M27" s="8"/>
      <c r="N27" s="29"/>
    </row>
    <row r="35" spans="7:7" x14ac:dyDescent="0.25">
      <c r="G35" s="41" t="s">
        <v>29</v>
      </c>
    </row>
  </sheetData>
  <mergeCells count="13">
    <mergeCell ref="A1:M1"/>
    <mergeCell ref="H4:H5"/>
    <mergeCell ref="I4:I5"/>
    <mergeCell ref="M4:M5"/>
    <mergeCell ref="D4:E4"/>
    <mergeCell ref="A4:A5"/>
    <mergeCell ref="B4:B5"/>
    <mergeCell ref="C4:C5"/>
    <mergeCell ref="F4:F5"/>
    <mergeCell ref="G4:G5"/>
    <mergeCell ref="J4:K4"/>
    <mergeCell ref="L4:L5"/>
    <mergeCell ref="A2:M2"/>
  </mergeCells>
  <pageMargins left="0" right="0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Tổng hợp</vt:lpstr>
      <vt:lpstr>Sheet2</vt:lpstr>
      <vt:lpstr>Sheet3</vt:lpstr>
      <vt:lpstr>'Tổng hợp'!Print_Area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VP</cp:lastModifiedBy>
  <cp:lastPrinted>2020-08-19T09:15:46Z</cp:lastPrinted>
  <dcterms:created xsi:type="dcterms:W3CDTF">2020-08-13T08:34:12Z</dcterms:created>
  <dcterms:modified xsi:type="dcterms:W3CDTF">2020-08-20T03:57:12Z</dcterms:modified>
</cp:coreProperties>
</file>