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9735" firstSheet="1" activeTab="1"/>
  </bookViews>
  <sheets>
    <sheet name="Sheet1" sheetId="1" state="hidden" r:id="rId1"/>
    <sheet name="1.Chi tieu KTTH" sheetId="2" r:id="rId2"/>
    <sheet name="2. SX, KD" sheetId="3" r:id="rId3"/>
    <sheet name="3.Chi tieu VH,XH,MT" sheetId="4" r:id="rId4"/>
    <sheet name="Sheet2" sheetId="5" r:id="rId5"/>
  </sheets>
  <externalReferences>
    <externalReference r:id="rId8"/>
    <externalReference r:id="rId9"/>
  </externalReferences>
  <definedNames>
    <definedName name="_xlnm.Print_Area" localSheetId="1">'1.Chi tieu KTTH'!$A$1:$J$72</definedName>
    <definedName name="_xlnm.Print_Titles" localSheetId="1">'1.Chi tieu KTTH'!$4:$6</definedName>
    <definedName name="_xlnm.Print_Titles" localSheetId="2">'2. SX, KD'!$4:$6</definedName>
    <definedName name="_xlnm.Print_Titles" localSheetId="3">'3.Chi tieu VH,XH,MT'!$4:$6</definedName>
  </definedNames>
  <calcPr fullCalcOnLoad="1"/>
</workbook>
</file>

<file path=xl/comments3.xml><?xml version="1.0" encoding="utf-8"?>
<comments xmlns="http://schemas.openxmlformats.org/spreadsheetml/2006/main">
  <authors>
    <author>Admin</author>
  </authors>
  <commentList>
    <comment ref="I91" authorId="0">
      <text>
        <r>
          <rPr>
            <b/>
            <sz val="9"/>
            <rFont val="Tahoma"/>
            <family val="2"/>
          </rPr>
          <t>Admin:</t>
        </r>
        <r>
          <rPr>
            <sz val="9"/>
            <rFont val="Tahoma"/>
            <family val="2"/>
          </rPr>
          <t xml:space="preserve">
BQ 01 HTX mới = 10 LĐ</t>
        </r>
      </text>
    </comment>
  </commentList>
</comments>
</file>

<file path=xl/sharedStrings.xml><?xml version="1.0" encoding="utf-8"?>
<sst xmlns="http://schemas.openxmlformats.org/spreadsheetml/2006/main" count="688" uniqueCount="322">
  <si>
    <t>TT</t>
  </si>
  <si>
    <t>Chỉ tiêu</t>
  </si>
  <si>
    <t>Đơn vị</t>
  </si>
  <si>
    <t>Kế hoạch</t>
  </si>
  <si>
    <t>Thực hiện 6 tháng</t>
  </si>
  <si>
    <t>Ước Thực hiện cả năm</t>
  </si>
  <si>
    <t>8=7/4</t>
  </si>
  <si>
    <t>10=9/8</t>
  </si>
  <si>
    <t xml:space="preserve">Tăng trưởng GRDP (giá so sánh) </t>
  </si>
  <si>
    <t>%</t>
  </si>
  <si>
    <t>-</t>
  </si>
  <si>
    <t>Nông, lâm nghiệp, thuỷ sản</t>
  </si>
  <si>
    <t>Công nghiệp và xây dựng</t>
  </si>
  <si>
    <t>Dịch vụ</t>
  </si>
  <si>
    <t>Tỷ đồng</t>
  </si>
  <si>
    <t>Triệu đồng</t>
  </si>
  <si>
    <t>Trong đó:</t>
  </si>
  <si>
    <t>Chi ngân sách địa phương</t>
  </si>
  <si>
    <t>a)</t>
  </si>
  <si>
    <t>b)</t>
  </si>
  <si>
    <t>Tổng vốn đầu tư phát triển trên địa bàn</t>
  </si>
  <si>
    <t>c)</t>
  </si>
  <si>
    <t>Triệu USD</t>
  </si>
  <si>
    <t>Vốn đăng ký</t>
  </si>
  <si>
    <t>Dự án</t>
  </si>
  <si>
    <t>Biểu mẫu số 01</t>
  </si>
  <si>
    <t>I</t>
  </si>
  <si>
    <t>NÔNG, LÂM NGHIỆP VÀ THUỶ SẢN</t>
  </si>
  <si>
    <t>Sản xuất cây lương thực có hạt</t>
  </si>
  <si>
    <t>Sản xuất lúa</t>
  </si>
  <si>
    <t>+ Năng suất</t>
  </si>
  <si>
    <t>Tạ/ha</t>
  </si>
  <si>
    <t>+ Sản lượng</t>
  </si>
  <si>
    <t>Triệu tấn</t>
  </si>
  <si>
    <t>…</t>
  </si>
  <si>
    <t>…..</t>
  </si>
  <si>
    <t>...</t>
  </si>
  <si>
    <t>Sản xuất một số cây công nghiệp/cây lâu năm</t>
  </si>
  <si>
    <t>Thịt hơi các loại</t>
  </si>
  <si>
    <t>Nghìn tấn</t>
  </si>
  <si>
    <t xml:space="preserve"> Trong đó: Thịt lợn</t>
  </si>
  <si>
    <t>Lâm nghiệp</t>
  </si>
  <si>
    <t>Diện tích rừng trồng mới tập trung</t>
  </si>
  <si>
    <t>Nghìn ha</t>
  </si>
  <si>
    <t>Tỷ lệ che phủ rừng</t>
  </si>
  <si>
    <t>Thủy sản</t>
  </si>
  <si>
    <t>Sản lượng khai thác</t>
  </si>
  <si>
    <t>Sản lượng nuôi trồng</t>
  </si>
  <si>
    <t>Phát triển nông thôn</t>
  </si>
  <si>
    <t>Tỷ lệ dân số nông thôn được sử dụng nước hợp vệ sinh</t>
  </si>
  <si>
    <t>Số tiêu chí nông thôn mới bình quân đạt được bình quân/xã</t>
  </si>
  <si>
    <t>Tiêu chí</t>
  </si>
  <si>
    <t>Số xã đạt chuẩn nông thôn mới</t>
  </si>
  <si>
    <t>xã</t>
  </si>
  <si>
    <t>Tỷ lệ số xã đạt chuẩn nông thôn mới</t>
  </si>
  <si>
    <t>II</t>
  </si>
  <si>
    <t>CÔNG NGHIỆP</t>
  </si>
  <si>
    <t>Chỉ số sản xuất công nghiệp (IIP) so với cùng kỳ theo gốc năm 2010</t>
  </si>
  <si>
    <t>Công nghiệp khai khoáng</t>
  </si>
  <si>
    <t>Công nghiệp chế biến, chế tạo</t>
  </si>
  <si>
    <t>Sản xuất và phân phối điện, khí đốt, nước</t>
  </si>
  <si>
    <t>Cung cấp nước, quản lý và xử lý rác thải, nước thải</t>
  </si>
  <si>
    <t>Một số sản phẩm chủ yếu</t>
  </si>
  <si>
    <t>III</t>
  </si>
  <si>
    <t>HOẠT ĐỘNG XÂY DỰNG</t>
  </si>
  <si>
    <t>IV</t>
  </si>
  <si>
    <t>DỊCH VỤ</t>
  </si>
  <si>
    <t>Tổng mức bán lẻ hàng hoá và doanh thu dịch vụ tiêu dùng (giá hiện hành)</t>
  </si>
  <si>
    <t>Du lịch</t>
  </si>
  <si>
    <t>Nghìn lượt người</t>
  </si>
  <si>
    <t>V</t>
  </si>
  <si>
    <t>PHÁT TRIỂN DOANH NGHIỆP, HỢP TÁC XÃ</t>
  </si>
  <si>
    <t>Doanh nghiệp nhà nước</t>
  </si>
  <si>
    <t>Tổng số doanh nghiệp nhà nước trên địa bàn</t>
  </si>
  <si>
    <t>Doanh nghiệp</t>
  </si>
  <si>
    <t>+ Số doanh nghiệp giữ nguyên 100% vốn nhà nước</t>
  </si>
  <si>
    <t>+ Số doanh nghiệp thực hiện cổ phần hóa</t>
  </si>
  <si>
    <t>+ Số doanh nghiệp sắp xếp theo hình thức khác (bán, hợp nhất, sáp nhập,…)</t>
  </si>
  <si>
    <t>Doanh nghiệp ngoài nhà nước</t>
  </si>
  <si>
    <t>Số doanh nghiệp đang hoạt động trên địa bàn (lũy kế đến kỳ báo cáo)</t>
  </si>
  <si>
    <t>Số doanh nghiệp tư nhân trong nước đăng ký thành lập mới trên địa bàn</t>
  </si>
  <si>
    <t>Tổng số vốn đăng ký của doanh nghiệp tư nhân trong nước đăng ký thành lập mới trên địa bàn</t>
  </si>
  <si>
    <t>Số doanh nghiệp giải thể, ngừng hoạt động trên địa bàn</t>
  </si>
  <si>
    <t>Tổng số lao động trong doanh nghiệp</t>
  </si>
  <si>
    <t>Người</t>
  </si>
  <si>
    <t>Thu nhập bình quân người lao động</t>
  </si>
  <si>
    <t>Tổng vốn đầu tư thực hiện</t>
  </si>
  <si>
    <t>Hợp tác xã</t>
  </si>
  <si>
    <t>Tổng số hợp tác xã trên địa bàn (lũy kế đến kỳ báo cáo)</t>
  </si>
  <si>
    <t>+ Số hợp tác xã thành lập mới</t>
  </si>
  <si>
    <t>+ Số hợp tác xã giải thể</t>
  </si>
  <si>
    <t>Tổng số thành viên hợp tác xã</t>
  </si>
  <si>
    <t>Tổng số lao động trong hợp tác xã</t>
  </si>
  <si>
    <t>Trong đó: Số lao động là thành viên hợp tác xã</t>
  </si>
  <si>
    <t>Tổng doanh thu của hợp tác xã</t>
  </si>
  <si>
    <t>Thu nhập bình quân người lao động hợp tác xã</t>
  </si>
  <si>
    <t>Liên hiệp hợp tác xã</t>
  </si>
  <si>
    <t>Tổng số liên hiệp hợp tác xã</t>
  </si>
  <si>
    <t>Liên hiệp HTX</t>
  </si>
  <si>
    <t>Trong đó: Số liên hiệp hợp tác xã thành lập mới</t>
  </si>
  <si>
    <t>Tổ hợp tác</t>
  </si>
  <si>
    <t>Tổng số tổ hợp tác</t>
  </si>
  <si>
    <t>Trong đó: Số tổ hợp tác đăng ký chứng thực</t>
  </si>
  <si>
    <t>Dân số</t>
  </si>
  <si>
    <t>Dân số trung bình</t>
  </si>
  <si>
    <t>Trong đó: Dân số nông thôn</t>
  </si>
  <si>
    <t>Dân số là dân tộc thiểu số</t>
  </si>
  <si>
    <t>Tuổi thọ trung bình</t>
  </si>
  <si>
    <t>Tuổi</t>
  </si>
  <si>
    <t>Tỷ số giới tính của trẻ em mới sinh</t>
  </si>
  <si>
    <t xml:space="preserve"> Số bé trai/ 100 bé gái </t>
  </si>
  <si>
    <t>Lao động và việc làm</t>
  </si>
  <si>
    <t>An sinh xã hội, bảo trợ xã hội</t>
  </si>
  <si>
    <t>Bảo vệ, chăm sóc sức khỏe nhân dân</t>
  </si>
  <si>
    <t>Giáo dục đào tạo</t>
  </si>
  <si>
    <t>Khoa học và Công nghệ</t>
  </si>
  <si>
    <t>Văn hóa, thể dục, thể thao</t>
  </si>
  <si>
    <t>Phòng, chống thiên tai</t>
  </si>
  <si>
    <t>Số người chết vì hậu quả thiên tai</t>
  </si>
  <si>
    <t>Số người bị thương do thiên tai</t>
  </si>
  <si>
    <t>Tổng giá trị thiệt hại do thiên tai</t>
  </si>
  <si>
    <t>Bảo vệ môi trường</t>
  </si>
  <si>
    <t>Số vụ vi phạm pháp luật về bảo vệ môi trường được phát hiện</t>
  </si>
  <si>
    <t>Vụ</t>
  </si>
  <si>
    <t>Số vụ vi phạm pháp luật về bảo vệ môi trường được xử lý</t>
  </si>
  <si>
    <t>Số tiền xử phạt vi phạm pháp luật về bảo vệ môi trường</t>
  </si>
  <si>
    <t>An toàn giao thông</t>
  </si>
  <si>
    <t>Số vụ tai nạn giao thông</t>
  </si>
  <si>
    <t>Số người chết do tai nạn giao thông</t>
  </si>
  <si>
    <t>Số người bị thương do tai nạn giao thông</t>
  </si>
  <si>
    <t>d)</t>
  </si>
  <si>
    <t>Phòng chống cháy, nổ</t>
  </si>
  <si>
    <t>Số vụ cháy, nổ</t>
  </si>
  <si>
    <t>Số người chết do cháy, nổ</t>
  </si>
  <si>
    <t>Số người bị thương do cháy, nổ</t>
  </si>
  <si>
    <t>Giá trị thiệt hại do cháy, nổ</t>
  </si>
  <si>
    <t>Thông tin và truyền thông</t>
  </si>
  <si>
    <t>Số sự cố tấn công mạng được phát hiện</t>
  </si>
  <si>
    <t>Số sự cố tấn công mạng được xử lý</t>
  </si>
  <si>
    <t>Học sinh</t>
  </si>
  <si>
    <t>Xã, phường</t>
  </si>
  <si>
    <t>Giờ/năm</t>
  </si>
  <si>
    <t>Hộ</t>
  </si>
  <si>
    <t>Số người tham gia bảo hiểm xã hội bắt buộc</t>
  </si>
  <si>
    <t>Số giường bệnh/1 vạn dân (không tính giường trạm y tế xã)</t>
  </si>
  <si>
    <t>Giường</t>
  </si>
  <si>
    <t>Số bác sỹ/1 vạn dân</t>
  </si>
  <si>
    <t>Bác sỹ</t>
  </si>
  <si>
    <t>Tỷ lệ trạm y tế xã, phường, thị trấn có bác sỹ làm việc</t>
  </si>
  <si>
    <t>Tỷ lệ xã đạt tiêu chí quốc gia về y tế</t>
  </si>
  <si>
    <t>Tỷ suất tử vong trẻ em dưới 1 tuổi</t>
  </si>
  <si>
    <t>‰</t>
  </si>
  <si>
    <t>Số xã, phường, thị trấn đạt tiêu chuẩn phù hợp với trẻ em</t>
  </si>
  <si>
    <t>xã, phường</t>
  </si>
  <si>
    <t>Tỷ lệ xã, phường, thị trấn đạt tiêu chuẩn xã, phường phù hợp với trẻ em</t>
  </si>
  <si>
    <t>Nuôi dưỡng tập trung người già cô đơn và trẻ em tàn tật, mồ côi</t>
  </si>
  <si>
    <t>Trong đó: Trẻ em tàn tật</t>
  </si>
  <si>
    <t>"</t>
  </si>
  <si>
    <t>Tỷ lệ số nạn nhân của bạo lực gia đình được tiếp cận các hoạt động hỗ trợ về phòng ngừa bạo lực gia đình, tư vấn về pháp lý, chăm sóc y tế, bảo vệ sự an toàn cho nạn nhân</t>
  </si>
  <si>
    <t>Cháu</t>
  </si>
  <si>
    <t xml:space="preserve">Tỷ lệ bà mẹ và trẻ sơ sinh được chăm sóc sau sinh </t>
  </si>
  <si>
    <t>Tỷ lệ phụ nữ đẻ được nhân viên y tế đã qua đào tạo đỡ</t>
  </si>
  <si>
    <t xml:space="preserve">Tỷ lệ phụ nữ đẻ được tiêm phòng đủ vắc xin phòng uốn ván </t>
  </si>
  <si>
    <t xml:space="preserve">Tỷ lệ phụ nữ đẻ tại cơ sở y tế </t>
  </si>
  <si>
    <t>Trạm</t>
  </si>
  <si>
    <t xml:space="preserve">Số trẻ em không nơi nương tựa được nuôi dưỡng tại cộng đồng </t>
  </si>
  <si>
    <t xml:space="preserve">Tỷ lệ giáo viên, nhân viên nuôi dưỡng tại các cơ sở giáo dục mầm non có khả năng tư vấn về chăm sóc trẻ nhỏ tương tác sớm </t>
  </si>
  <si>
    <t>Tổng số học sinh đầu năm học</t>
  </si>
  <si>
    <t xml:space="preserve"> Mẫu giáo</t>
  </si>
  <si>
    <t xml:space="preserve"> Tiểu học</t>
  </si>
  <si>
    <t xml:space="preserve">  Trung học cơ sở</t>
  </si>
  <si>
    <t xml:space="preserve"> Trung học phổ thông</t>
  </si>
  <si>
    <t xml:space="preserve"> Tỷ lệ trẻ em trong độ tuổi đi học mẫu giáo</t>
  </si>
  <si>
    <t xml:space="preserve"> Tỷ lệ học sinh đi học đúng độ tuổi:</t>
  </si>
  <si>
    <t xml:space="preserve"> Trung học cơ sở</t>
  </si>
  <si>
    <t>+</t>
  </si>
  <si>
    <t xml:space="preserve">Mầm non </t>
  </si>
  <si>
    <t xml:space="preserve"> Phổ thông</t>
  </si>
  <si>
    <t xml:space="preserve"> Mầm non </t>
  </si>
  <si>
    <t xml:space="preserve"> Tiểu học </t>
  </si>
  <si>
    <t>Thanh thiếu niên trong độ tuổi phổ cập giáo dục trung học cơ sở (không có thông kê riêng số người trong độ tuổi THCS, THPT khuyết tật)</t>
  </si>
  <si>
    <t>e)</t>
  </si>
  <si>
    <t>Phòng chống ma túy, tội phạm</t>
  </si>
  <si>
    <t>Tỷ lệ xã, phường, thị trấn không ma túy</t>
  </si>
  <si>
    <t>Tổng doanh thu</t>
  </si>
  <si>
    <t>Công suất sử dụng phòng</t>
  </si>
  <si>
    <t>Tổng lượt khách</t>
  </si>
  <si>
    <t>+ Khách quốc tế</t>
  </si>
  <si>
    <t>+ Khách nội địa</t>
  </si>
  <si>
    <t>Tỷ lệ điều tra khám phá tội phạm đạt so với tổng số vụ phát sinh</t>
  </si>
  <si>
    <t>Tỷ suất tử vong của trẻ em dưới 5 tuổi</t>
  </si>
  <si>
    <t>Phòng, chống thiên tai, bảo vệ môi trường, an toàn giao thông và phòng, chống cháy, nổ, phòng chống tội phạm</t>
  </si>
  <si>
    <t>Tỷ lệ các cơ sở giáo dục có hạ tầng nước sạch, vệ sinh đạt chuẩn quốc gia</t>
  </si>
  <si>
    <t>Tỷ lệ cán bộ quản lý giáo dục, giáo viên mầm non có kiến thức và kỹ năng triển khai dạy và học phát triển tình cảm, kỹ năng tình cảm xã hội cho trẻ mầm non</t>
  </si>
  <si>
    <t xml:space="preserve">Tỷ lệ trẻ em khuyết tật học hòa nhập trong các cơ sở giáo dục </t>
  </si>
  <si>
    <t xml:space="preserve"> Thời lượng phát thanh bằng tiếng dân tộc</t>
  </si>
  <si>
    <t xml:space="preserve"> Tỷ lệ hộ xem được Đài Truyền hình Việt Nam</t>
  </si>
  <si>
    <t xml:space="preserve"> Số hộ nghe được Đài Tiếng nói Việt Nam</t>
  </si>
  <si>
    <t xml:space="preserve"> Tỷ lệ hộ nghe được Đài Tiếng nói Việt Nam</t>
  </si>
  <si>
    <t>- Số xã, phường, thị trấn có nhà văn hoá</t>
  </si>
  <si>
    <t>-Tỷ lệ xã, phường, thị trấn có văn hóa</t>
  </si>
  <si>
    <t>-Tỷ suất chết mẹ liên quan đến thai sản/100.000 trẻ đẻ sống</t>
  </si>
  <si>
    <t>Tỷ lệ bao phủ bảo hiểm y tế</t>
  </si>
  <si>
    <t>Nhà trẻ</t>
  </si>
  <si>
    <t>Số người được giải quyết việc làm (tăng thêm trong năm)</t>
  </si>
  <si>
    <t>Trong đó, đưa lao động đi làm việc ở nước ngoài theo hợp đồng</t>
  </si>
  <si>
    <t>Dạy nghề lao động nông thôn (QĐ 1956)</t>
  </si>
  <si>
    <t xml:space="preserve">Tỷ lệ lao động được đào tạo nghề </t>
  </si>
  <si>
    <t xml:space="preserve">Tỷ lệ lao động được đào tạo </t>
  </si>
  <si>
    <t>Tổng số lao động đang làm việc</t>
  </si>
  <si>
    <t>Tỷ lệ trẻ em dưới 5 tuổi suy dinh dưỡng thể nhẹ cân</t>
  </si>
  <si>
    <t>Tổng số hộ</t>
  </si>
  <si>
    <t>Số hộ nghèo</t>
  </si>
  <si>
    <t xml:space="preserve">Tỷ lệ hộ nghèo </t>
  </si>
  <si>
    <t>Số hộ cận nghèo</t>
  </si>
  <si>
    <t>Tỷ lệ hộ cận nghèo</t>
  </si>
  <si>
    <t>Số trạm y tế xã tại địa bàn dự án có dịch vụ tư vấn nuôi dưỡng/chế độ ăn cho trẻ sơ sinh/trẻ nhỏ, bổ sung vi chất dinh dưỡng và các dịch vụ này được lồng ghép với các dịch vụ thực hành tương tác sớm nhằm kích thích phát triển não sớm cho trẻ nhỏ</t>
  </si>
  <si>
    <t>Giảm nghèo (theo chuẩn nghèo tiếp cận đa chiều)</t>
  </si>
  <si>
    <t xml:space="preserve"> Số hộ xem được Đài Truyền hình Việt Nam</t>
  </si>
  <si>
    <t xml:space="preserve">Tổng số trẻ em có hoàn cảnh đặc biệt khó khăn được hưởng trợ cấp tại cộng đồng </t>
  </si>
  <si>
    <t xml:space="preserve">Tỷ lệ trẻ em dưới 5 tuổi suy dinh dưỡng thể thấp còi (chiều cao theo tuổi) </t>
  </si>
  <si>
    <t xml:space="preserve">Tỷ lệ phụ nữ đẻ được khám thai ít nhất 3 lần trong 3 thời kỳ thai nghén </t>
  </si>
  <si>
    <t>Tỷ lệ lao động qua đào tạo</t>
  </si>
  <si>
    <t>Năm 2020</t>
  </si>
  <si>
    <t>Tỷ dồng</t>
  </si>
  <si>
    <t>Ước thực hiện cả năm so với thực hiện 2019 (%)</t>
  </si>
  <si>
    <t>Thuế, trợ cấp sản phẩm</t>
  </si>
  <si>
    <t>Thực hiện  2019</t>
  </si>
  <si>
    <t>Năm 2021</t>
  </si>
  <si>
    <t>Kế hoạch 2021</t>
  </si>
  <si>
    <t>Kế hoạch 2021 so với ước thực hiện 2020 (%)</t>
  </si>
  <si>
    <t>Triệu đồng/người</t>
  </si>
  <si>
    <t>Tổng kim ngạch xuất khẩu trên địa bàn</t>
  </si>
  <si>
    <t>Trong đó thu nội địa</t>
  </si>
  <si>
    <t>Thu từ tiền sử dụng đất</t>
  </si>
  <si>
    <t>Thu từ xổ sổ kiến thiết</t>
  </si>
  <si>
    <t>Thu ngân sách địa phương</t>
  </si>
  <si>
    <t>Tổng thu ngân sách nhà nước trên địa bàn</t>
  </si>
  <si>
    <t>Thu ngân sách địa phương hưởng theo phân cấp</t>
  </si>
  <si>
    <t>Thu ngân sách địa phương hương từ các khoản theo phân chia</t>
  </si>
  <si>
    <t>Tổng chi cân đối ngân sách địa phương</t>
  </si>
  <si>
    <t>Chi đầu tư</t>
  </si>
  <si>
    <t>Thứ hạng chỉ số năng lực cạnh tranh cấp tỉnh (PCI)</t>
  </si>
  <si>
    <t>Số dự án còn hiệu lực lũy kế đến cuối kỳ báo cáo</t>
  </si>
  <si>
    <t>Vốn đầu tư thực hiện</t>
  </si>
  <si>
    <t>Nghìn người</t>
  </si>
  <si>
    <t>Mật độ dân số</t>
  </si>
  <si>
    <t>Lực lượng lao động từ 15 tuổi trở lên</t>
  </si>
  <si>
    <t>Tý lệ rác thải sinh hoạt (ở đô thị và nông thôn) được thu gom và xử lý</t>
  </si>
  <si>
    <t>Tỷ lệ hộ nghèo theo chuẩn nghèo đa chiều</t>
  </si>
  <si>
    <t>Mức giảm tỷ lệ hộ nghèo theo chuẩn nghèo đa chiều</t>
  </si>
  <si>
    <t>Điểm %</t>
  </si>
  <si>
    <t>Chi thường xuyên (bao gồm chi cải cách tiền lương, tinh giản biên chế)</t>
  </si>
  <si>
    <t>Bội thu/Bội chi ngân sách địa phương</t>
  </si>
  <si>
    <t>Thứ hạng chỉ số hiệu quả quản trị và hành chính công cấp tỉnh (PAPI)</t>
  </si>
  <si>
    <t>Số doanh nghiệp đang hoạt động và kê khai thuế đến cuối kỳ báo cáo</t>
  </si>
  <si>
    <t>Về đầu tư trực tiếp nước ngoài</t>
  </si>
  <si>
    <t>Tỷ lệ lao động từ 15 tuổi trở lên đang làm việc so với tổng dân số</t>
  </si>
  <si>
    <t>Tỷ lệ số huyện đạt chuẩn/hoàn thành nhiệm vụ xây dựng nông thôn mới</t>
  </si>
  <si>
    <t>Hộ nghèo theo chuẩn nghèo đa chiều</t>
  </si>
  <si>
    <t>Tổng đàn</t>
  </si>
  <si>
    <t>Chăn nuôi và sản phẩm chăn nuôi chủ yếu</t>
  </si>
  <si>
    <t>Đàn trâu</t>
  </si>
  <si>
    <t>Đàn bò</t>
  </si>
  <si>
    <t>Đàn lợn</t>
  </si>
  <si>
    <t>Đàn dê</t>
  </si>
  <si>
    <t>Đàn gia cầm,</t>
  </si>
  <si>
    <t>Sản xuất cây hoa màu, cây ăn quả, dược liệu</t>
  </si>
  <si>
    <t>Diện tích</t>
  </si>
  <si>
    <t>Tỷ lệ dân cư nông thôn sử dụng nước hợp vệ sinh</t>
  </si>
  <si>
    <t>Tỷ lệ độ che phủ rừng (có tính cây sao su)</t>
  </si>
  <si>
    <t>Tỷ lệ cơ sở sản xuất mới xây dựng sử dụng công nghệ sạch hoặc có thiết bị xử lý ô nhiễm môi trường</t>
  </si>
  <si>
    <t>Tỷ lệ xã đạt tiêu chí quốc gia về y tế xã (giai đoạn 2011-2020)</t>
  </si>
  <si>
    <t>Số giường bệnh/10.000 dân (không tính giường trạm y tế xã)</t>
  </si>
  <si>
    <t>Tỷ lệ xã, phường, thị trấn có trung tâm văn hóa, thể thao</t>
  </si>
  <si>
    <r>
      <t xml:space="preserve">Cơ cấu GRDP </t>
    </r>
    <r>
      <rPr>
        <i/>
        <sz val="12"/>
        <color indexed="8"/>
        <rFont val="Times New Roman"/>
        <family val="1"/>
      </rPr>
      <t>(giá hiện hành)</t>
    </r>
  </si>
  <si>
    <r>
      <t>Người/Km</t>
    </r>
    <r>
      <rPr>
        <vertAlign val="superscript"/>
        <sz val="9.5"/>
        <color indexed="8"/>
        <rFont val="Times New Roman"/>
        <family val="1"/>
      </rPr>
      <t>2</t>
    </r>
  </si>
  <si>
    <t>Giá trị sản xuất công nghiệp và TTCN (giá SS năm 2010)</t>
  </si>
  <si>
    <t>Tổng sản lượng lương thực có hạt</t>
  </si>
  <si>
    <t>Bình quân sản lượng lương thực có hạt/người/năm</t>
  </si>
  <si>
    <t>Tổng kim ngạch nhập khẩu trên địa bàn</t>
  </si>
  <si>
    <t>Tổng mức bán lẻ hàng hóa và dịch vụ (giá HH)</t>
  </si>
  <si>
    <t>Tấn</t>
  </si>
  <si>
    <t>Kg</t>
  </si>
  <si>
    <t>Con</t>
  </si>
  <si>
    <t>ha</t>
  </si>
  <si>
    <t>Sản xuất ngô</t>
  </si>
  <si>
    <t>Ha</t>
  </si>
  <si>
    <t>&lt; 5</t>
  </si>
  <si>
    <t>&gt; 90</t>
  </si>
  <si>
    <t>&gt; 91</t>
  </si>
  <si>
    <t>Ước TH cả năm so với TH 2020 (%)</t>
  </si>
  <si>
    <t>Kế hoạch 2021 so với ƯTH 2020 (%)</t>
  </si>
  <si>
    <t>Sản lượng</t>
  </si>
  <si>
    <t>Sản lượng tươi</t>
  </si>
  <si>
    <t>Tổng giá trị sản xuất trên địa bàn theo giá hiện hành</t>
  </si>
  <si>
    <t>Giá trị sản xuất bình quân đầu người</t>
  </si>
  <si>
    <t>Thu ngân sách địa phương hưởng 100%</t>
  </si>
  <si>
    <t>Khai thác đá, cát, sỏi</t>
  </si>
  <si>
    <t>Mộc dân dụng</t>
  </si>
  <si>
    <t>Nông cụ cầm tay</t>
  </si>
  <si>
    <t>Xay sát gạo</t>
  </si>
  <si>
    <t>Sản xuất đá cây</t>
  </si>
  <si>
    <t>Tinh bột sắn</t>
  </si>
  <si>
    <t>Chế biến mủ cao su</t>
  </si>
  <si>
    <t xml:space="preserve">Nhà máy thủy điện Sê San </t>
  </si>
  <si>
    <t xml:space="preserve"> -</t>
  </si>
  <si>
    <t>Các công trình huyện quản lý</t>
  </si>
  <si>
    <t>Các công trình không thuộc huyện quản lý</t>
  </si>
  <si>
    <t>Giá trị SXXD tư nhân</t>
  </si>
  <si>
    <t xml:space="preserve"> Tốt nghiệp Trung học phổ thông</t>
  </si>
  <si>
    <t>6=5/4</t>
  </si>
  <si>
    <t>8=7/5</t>
  </si>
  <si>
    <t>Biểu mẫu số 02</t>
  </si>
  <si>
    <t>Biểu mẫu số 03</t>
  </si>
  <si>
    <r>
      <t xml:space="preserve">CÁC CHỈ TIÊU TỔNG HỢP
</t>
    </r>
    <r>
      <rPr>
        <i/>
        <sz val="13"/>
        <color indexed="8"/>
        <rFont val="Times New Roman"/>
        <family val="1"/>
      </rPr>
      <t>(Biểu mẫu kèm theo Báo cáo  số                 /BC-UBND  ngày      tháng        năm 2020 của  Ủy ban nhân dân huyện Ia H'Drai)</t>
    </r>
  </si>
  <si>
    <r>
      <rPr>
        <b/>
        <sz val="13"/>
        <color indexed="8"/>
        <rFont val="Times New Roman"/>
        <family val="1"/>
      </rPr>
      <t>CÁC CHỈ TIÊU TỔNG HỢP</t>
    </r>
    <r>
      <rPr>
        <i/>
        <sz val="13"/>
        <color indexed="8"/>
        <rFont val="Times New Roman"/>
        <family val="1"/>
      </rPr>
      <t xml:space="preserve">
(Biểu mẫu kèm theo Báo cáo  số           /BC-UBND  ngày      tháng        năm 2020 của  UBND huyện Ia H'Drai)</t>
    </r>
  </si>
  <si>
    <t>Dịch vụ-thương mại</t>
  </si>
  <si>
    <r>
      <t xml:space="preserve">CÁC CHỈ TIÊU TỔNG HỢP
</t>
    </r>
    <r>
      <rPr>
        <i/>
        <sz val="13"/>
        <color indexed="8"/>
        <rFont val="Times New Roman"/>
        <family val="1"/>
      </rPr>
      <t>(kèm theo Báo cáo  số                 /BC-UBND  ngày      tháng        năm 2020 của  Ủy ban nhân dân huyện Ia H'Drai)</t>
    </r>
  </si>
  <si>
    <t>KH 2021 so với ƯTH 2020 (%)</t>
  </si>
  <si>
    <t>ƯTH cả năm so với KH (%)</t>
  </si>
  <si>
    <t>ƯTH cả năm</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</si>
</sst>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  &quot;"/>
    <numFmt numFmtId="173" formatCode="0.0000"/>
    <numFmt numFmtId="174" formatCode="0.000000"/>
    <numFmt numFmtId="175" formatCode="_-* #,##0.0\ _₫_-;\-* #,##0.0\ _₫_-;_-* &quot;-&quot;??\ _₫_-;_-@_-"/>
    <numFmt numFmtId="176" formatCode="_-* #,##0\ _₫_-;\-* #,##0\ _₫_-;_-* &quot;-&quot;??\ _₫_-;_-@_-"/>
    <numFmt numFmtId="177" formatCode="0.00000"/>
    <numFmt numFmtId="178" formatCode="0.000"/>
    <numFmt numFmtId="179" formatCode="0.0"/>
    <numFmt numFmtId="180" formatCode="0.0000000"/>
    <numFmt numFmtId="181" formatCode="#,##0.0"/>
    <numFmt numFmtId="182" formatCode="_(* #,##0_);_(* \(#,##0\);_(* &quot;-&quot;??_);_(@_)"/>
    <numFmt numFmtId="183" formatCode="0.00000000"/>
    <numFmt numFmtId="184" formatCode="0.000000000"/>
    <numFmt numFmtId="185" formatCode="0.0000000000"/>
    <numFmt numFmtId="186" formatCode="0.00000000000"/>
    <numFmt numFmtId="187" formatCode="0.000000000000"/>
    <numFmt numFmtId="188" formatCode="0.0000000000000"/>
    <numFmt numFmtId="189" formatCode="0.00000000000000"/>
    <numFmt numFmtId="190" formatCode="0.000000000000000"/>
    <numFmt numFmtId="191" formatCode="#,##0.000"/>
    <numFmt numFmtId="192" formatCode="#,##0.00;[Red]#,##0.00"/>
  </numFmts>
  <fonts count="89">
    <font>
      <sz val="11"/>
      <color theme="1"/>
      <name val="Calibri"/>
      <family val="2"/>
    </font>
    <font>
      <sz val="11"/>
      <color indexed="8"/>
      <name val="Arial"/>
      <family val="2"/>
    </font>
    <font>
      <i/>
      <sz val="12"/>
      <color indexed="8"/>
      <name val="Times New Roman"/>
      <family val="1"/>
    </font>
    <font>
      <sz val="12"/>
      <name val="Times New Roman"/>
      <family val="1"/>
    </font>
    <font>
      <sz val="12"/>
      <name val=".VnTime"/>
      <family val="2"/>
    </font>
    <font>
      <sz val="10"/>
      <name val=".VnArial"/>
      <family val="2"/>
    </font>
    <font>
      <b/>
      <sz val="11"/>
      <name val="Times New Roman"/>
      <family val="1"/>
    </font>
    <font>
      <b/>
      <sz val="12"/>
      <name val="Times New Roman"/>
      <family val="1"/>
    </font>
    <font>
      <sz val="13"/>
      <name val="Times New Roman"/>
      <family val="1"/>
    </font>
    <font>
      <i/>
      <sz val="12"/>
      <name val="Times New Roman"/>
      <family val="1"/>
    </font>
    <font>
      <sz val="11"/>
      <name val="Times New Roman"/>
      <family val="1"/>
    </font>
    <font>
      <i/>
      <sz val="11"/>
      <name val="Times New Roman"/>
      <family val="1"/>
    </font>
    <font>
      <sz val="11"/>
      <name val="Arial Narrow"/>
      <family val="2"/>
    </font>
    <font>
      <vertAlign val="superscript"/>
      <sz val="9.5"/>
      <color indexed="8"/>
      <name val="Times New Roman"/>
      <family val="1"/>
    </font>
    <font>
      <sz val="9"/>
      <name val="Tahoma"/>
      <family val="2"/>
    </font>
    <font>
      <b/>
      <sz val="9"/>
      <name val="Tahoma"/>
      <family val="2"/>
    </font>
    <font>
      <sz val="10"/>
      <name val="Arial"/>
      <family val="2"/>
    </font>
    <font>
      <b/>
      <sz val="13"/>
      <color indexed="8"/>
      <name val="Times New Roman"/>
      <family val="1"/>
    </font>
    <font>
      <i/>
      <sz val="13"/>
      <color indexed="8"/>
      <name val="Times New Roman"/>
      <family val="1"/>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2"/>
      <color indexed="8"/>
      <name val="Times New Roman"/>
      <family val="1"/>
    </font>
    <font>
      <b/>
      <sz val="12"/>
      <color indexed="8"/>
      <name val="Times New Roman"/>
      <family val="1"/>
    </font>
    <font>
      <sz val="12"/>
      <color indexed="8"/>
      <name val="Arial"/>
      <family val="2"/>
    </font>
    <font>
      <sz val="11"/>
      <name val="Arial"/>
      <family val="2"/>
    </font>
    <font>
      <sz val="12"/>
      <name val="Arial"/>
      <family val="2"/>
    </font>
    <font>
      <i/>
      <sz val="11"/>
      <color indexed="8"/>
      <name val="Arial"/>
      <family val="2"/>
    </font>
    <font>
      <sz val="11"/>
      <color indexed="8"/>
      <name val="Times New Roman"/>
      <family val="1"/>
    </font>
    <font>
      <sz val="11"/>
      <color indexed="9"/>
      <name val="Times New Roman"/>
      <family val="1"/>
    </font>
    <font>
      <i/>
      <sz val="11"/>
      <color indexed="8"/>
      <name val="Times New Roman"/>
      <family val="1"/>
    </font>
    <font>
      <b/>
      <sz val="11"/>
      <color indexed="10"/>
      <name val="Times New Roman"/>
      <family val="1"/>
    </font>
    <font>
      <b/>
      <i/>
      <sz val="13"/>
      <color indexed="8"/>
      <name val="Times New Roman"/>
      <family val="1"/>
    </font>
    <font>
      <sz val="12"/>
      <color indexed="10"/>
      <name val="Times New Roman"/>
      <family val="1"/>
    </font>
    <font>
      <i/>
      <sz val="12"/>
      <color indexed="10"/>
      <name val="Times New Roman"/>
      <family val="1"/>
    </font>
    <font>
      <b/>
      <sz val="14"/>
      <color indexed="8"/>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sz val="12"/>
      <color theme="1"/>
      <name val="Calibri"/>
      <family val="2"/>
    </font>
    <font>
      <i/>
      <sz val="12"/>
      <color rgb="FF000000"/>
      <name val="Times New Roman"/>
      <family val="1"/>
    </font>
    <font>
      <sz val="12"/>
      <color theme="1"/>
      <name val="Times New Roman"/>
      <family val="1"/>
    </font>
    <font>
      <b/>
      <sz val="12"/>
      <color theme="1"/>
      <name val="Times New Roman"/>
      <family val="1"/>
    </font>
    <font>
      <i/>
      <sz val="12"/>
      <color theme="1"/>
      <name val="Times New Roman"/>
      <family val="1"/>
    </font>
    <font>
      <sz val="11"/>
      <name val="Calibri"/>
      <family val="2"/>
    </font>
    <font>
      <sz val="12"/>
      <name val="Calibri"/>
      <family val="2"/>
    </font>
    <font>
      <i/>
      <sz val="11"/>
      <color theme="1"/>
      <name val="Calibri"/>
      <family val="2"/>
    </font>
    <font>
      <sz val="11"/>
      <name val="Cambria"/>
      <family val="1"/>
    </font>
    <font>
      <sz val="11"/>
      <color theme="1"/>
      <name val="Times New Roman"/>
      <family val="1"/>
    </font>
    <font>
      <sz val="11"/>
      <color theme="0"/>
      <name val="Times New Roman"/>
      <family val="1"/>
    </font>
    <font>
      <i/>
      <sz val="11"/>
      <color theme="1"/>
      <name val="Times New Roman"/>
      <family val="1"/>
    </font>
    <font>
      <b/>
      <sz val="11"/>
      <color rgb="FFFF0000"/>
      <name val="Times New Roman"/>
      <family val="1"/>
    </font>
    <font>
      <b/>
      <i/>
      <sz val="13"/>
      <color theme="1"/>
      <name val="Times New Roman"/>
      <family val="1"/>
    </font>
    <font>
      <b/>
      <sz val="13"/>
      <color theme="1"/>
      <name val="Times New Roman"/>
      <family val="1"/>
    </font>
    <font>
      <sz val="12"/>
      <color rgb="FFFF0000"/>
      <name val="Times New Roman"/>
      <family val="1"/>
    </font>
    <font>
      <i/>
      <sz val="12"/>
      <color rgb="FFFF0000"/>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double"/>
    </border>
    <border>
      <left style="thin"/>
      <right style="thin"/>
      <top style="thin"/>
      <bottom/>
    </border>
    <border>
      <left style="thin"/>
      <right style="thin"/>
      <top style="hair"/>
      <bottom style="hair"/>
    </border>
    <border>
      <left style="thin"/>
      <right/>
      <top style="thin"/>
      <bottom style="thin"/>
    </border>
    <border>
      <left/>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1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28" borderId="2"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3" fillId="0" borderId="0">
      <alignment/>
      <protection/>
    </xf>
    <xf numFmtId="0" fontId="5" fillId="0" borderId="0">
      <alignment/>
      <protection/>
    </xf>
    <xf numFmtId="3" fontId="4" fillId="0" borderId="0">
      <alignment wrapText="1"/>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95">
    <xf numFmtId="0" fontId="0" fillId="0" borderId="0" xfId="0" applyFont="1" applyAlignment="1">
      <alignment/>
    </xf>
    <xf numFmtId="0" fontId="0" fillId="0" borderId="0" xfId="0" applyAlignment="1">
      <alignment horizontal="center"/>
    </xf>
    <xf numFmtId="0" fontId="69" fillId="0" borderId="10"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10" xfId="0" applyFont="1" applyBorder="1" applyAlignment="1">
      <alignment horizontal="justify" vertical="center" wrapText="1"/>
    </xf>
    <xf numFmtId="0" fontId="69" fillId="0" borderId="10" xfId="0" applyFont="1" applyBorder="1" applyAlignment="1">
      <alignment horizontal="justify" vertical="center" wrapText="1"/>
    </xf>
    <xf numFmtId="0" fontId="71" fillId="0" borderId="10" xfId="0" applyFont="1" applyBorder="1" applyAlignment="1">
      <alignment horizontal="center" vertical="center" wrapText="1"/>
    </xf>
    <xf numFmtId="0" fontId="72" fillId="0" borderId="10" xfId="0" applyFont="1" applyBorder="1" applyAlignment="1">
      <alignment horizontal="justify" vertical="center" wrapText="1"/>
    </xf>
    <xf numFmtId="0" fontId="72" fillId="0" borderId="10" xfId="0" applyFont="1" applyBorder="1" applyAlignment="1">
      <alignment horizontal="center" vertical="center" wrapText="1"/>
    </xf>
    <xf numFmtId="0" fontId="73" fillId="0" borderId="10" xfId="0" applyFont="1" applyBorder="1" applyAlignment="1">
      <alignment horizontal="center" vertical="center" wrapText="1"/>
    </xf>
    <xf numFmtId="0" fontId="0" fillId="0" borderId="0" xfId="0" applyAlignment="1">
      <alignment horizontal="justify" vertical="center"/>
    </xf>
    <xf numFmtId="0" fontId="74" fillId="0" borderId="10" xfId="0" applyFont="1" applyBorder="1" applyAlignment="1">
      <alignment horizontal="center" vertical="center" wrapText="1"/>
    </xf>
    <xf numFmtId="0" fontId="75" fillId="0" borderId="10" xfId="0" applyFont="1" applyBorder="1" applyAlignment="1">
      <alignment horizontal="center" vertical="center" wrapText="1"/>
    </xf>
    <xf numFmtId="0" fontId="3" fillId="33" borderId="10" xfId="0" applyFont="1" applyFill="1" applyBorder="1" applyAlignment="1">
      <alignment vertical="center"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xf>
    <xf numFmtId="0" fontId="3" fillId="33" borderId="10" xfId="0" applyFont="1" applyFill="1" applyBorder="1" applyAlignment="1" quotePrefix="1">
      <alignment vertical="center" wrapText="1"/>
    </xf>
    <xf numFmtId="0" fontId="3" fillId="33" borderId="11" xfId="0" applyFont="1" applyFill="1" applyBorder="1" applyAlignment="1" quotePrefix="1">
      <alignment vertical="center" wrapText="1"/>
    </xf>
    <xf numFmtId="0" fontId="76" fillId="33" borderId="0" xfId="0" applyFont="1" applyFill="1" applyAlignment="1">
      <alignment/>
    </xf>
    <xf numFmtId="0" fontId="7" fillId="33" borderId="10" xfId="0" applyFont="1" applyFill="1" applyBorder="1" applyAlignment="1">
      <alignment horizontal="center" vertical="center" wrapText="1"/>
    </xf>
    <xf numFmtId="0" fontId="77" fillId="33" borderId="10" xfId="0" applyFont="1" applyFill="1" applyBorder="1" applyAlignment="1">
      <alignment vertical="center" wrapText="1"/>
    </xf>
    <xf numFmtId="0" fontId="3" fillId="33" borderId="10" xfId="0" applyFont="1" applyFill="1" applyBorder="1" applyAlignment="1">
      <alignment horizontal="justify" vertical="center" wrapText="1"/>
    </xf>
    <xf numFmtId="0" fontId="9" fillId="33" borderId="10" xfId="0" applyFont="1" applyFill="1" applyBorder="1" applyAlignment="1">
      <alignment horizontal="justify" vertical="center" wrapText="1"/>
    </xf>
    <xf numFmtId="0" fontId="9" fillId="33" borderId="10" xfId="0" applyFont="1" applyFill="1" applyBorder="1" applyAlignment="1">
      <alignment horizontal="center" vertical="center" wrapText="1"/>
    </xf>
    <xf numFmtId="0" fontId="3" fillId="33" borderId="10" xfId="0" applyFont="1" applyFill="1" applyBorder="1" applyAlignment="1" quotePrefix="1">
      <alignment horizontal="center" vertical="center" wrapText="1"/>
    </xf>
    <xf numFmtId="3" fontId="10" fillId="33" borderId="10" xfId="60" applyFont="1" applyFill="1" applyBorder="1" applyAlignment="1">
      <alignment horizontal="left" vertical="center" wrapText="1"/>
      <protection/>
    </xf>
    <xf numFmtId="3" fontId="10" fillId="33" borderId="10" xfId="60" applyFont="1" applyFill="1" applyBorder="1" applyAlignment="1">
      <alignment horizontal="center" vertical="center" wrapText="1"/>
      <protection/>
    </xf>
    <xf numFmtId="0" fontId="10" fillId="33" borderId="0" xfId="0" applyFont="1" applyFill="1" applyAlignment="1">
      <alignment/>
    </xf>
    <xf numFmtId="172" fontId="11" fillId="33" borderId="10" xfId="60" applyNumberFormat="1" applyFont="1" applyFill="1" applyBorder="1" applyAlignment="1">
      <alignment vertical="center"/>
      <protection/>
    </xf>
    <xf numFmtId="0" fontId="10" fillId="33" borderId="10" xfId="59" applyFont="1" applyFill="1" applyBorder="1" applyAlignment="1">
      <alignment vertical="center" wrapText="1"/>
      <protection/>
    </xf>
    <xf numFmtId="0" fontId="10" fillId="33" borderId="10" xfId="59" applyFont="1" applyFill="1" applyBorder="1" applyAlignment="1">
      <alignment horizontal="center" vertical="center" wrapText="1"/>
      <protection/>
    </xf>
    <xf numFmtId="0" fontId="7" fillId="33" borderId="10" xfId="0" applyFont="1" applyFill="1" applyBorder="1" applyAlignment="1" quotePrefix="1">
      <alignment horizontal="center" vertical="center" wrapText="1"/>
    </xf>
    <xf numFmtId="0" fontId="3" fillId="33" borderId="12" xfId="0" applyFont="1" applyFill="1" applyBorder="1" applyAlignment="1" quotePrefix="1">
      <alignment vertical="center" wrapText="1"/>
    </xf>
    <xf numFmtId="49" fontId="3" fillId="33" borderId="10" xfId="58" applyNumberFormat="1" applyFont="1" applyFill="1" applyBorder="1" applyAlignment="1">
      <alignment horizontal="justify" vertical="center"/>
      <protection/>
    </xf>
    <xf numFmtId="0" fontId="3" fillId="33" borderId="10" xfId="58" applyFont="1" applyFill="1" applyBorder="1" applyAlignment="1">
      <alignment horizontal="center" vertical="center"/>
      <protection/>
    </xf>
    <xf numFmtId="49" fontId="3" fillId="33" borderId="10" xfId="58" applyNumberFormat="1" applyFont="1" applyFill="1" applyBorder="1" applyAlignment="1">
      <alignment horizontal="justify" vertical="center" wrapText="1"/>
      <protection/>
    </xf>
    <xf numFmtId="49" fontId="9" fillId="33" borderId="10" xfId="58" applyNumberFormat="1" applyFont="1" applyFill="1" applyBorder="1" applyAlignment="1" quotePrefix="1">
      <alignment horizontal="justify" vertical="center" wrapText="1"/>
      <protection/>
    </xf>
    <xf numFmtId="0" fontId="9" fillId="33" borderId="10" xfId="58" applyFont="1" applyFill="1" applyBorder="1" applyAlignment="1">
      <alignment horizontal="center" vertical="center"/>
      <protection/>
    </xf>
    <xf numFmtId="0" fontId="76" fillId="33" borderId="0" xfId="0" applyFont="1" applyFill="1" applyAlignment="1">
      <alignment horizontal="justify" vertical="center"/>
    </xf>
    <xf numFmtId="0" fontId="3" fillId="33" borderId="10" xfId="0" applyFont="1" applyFill="1" applyBorder="1" applyAlignment="1">
      <alignment horizontal="center" vertical="center" wrapText="1"/>
    </xf>
    <xf numFmtId="0" fontId="12" fillId="33" borderId="13" xfId="58" applyFont="1" applyFill="1" applyBorder="1" applyAlignment="1" quotePrefix="1">
      <alignment horizontal="center" vertical="center" wrapText="1"/>
      <protection/>
    </xf>
    <xf numFmtId="0" fontId="12" fillId="33" borderId="10" xfId="58" applyFont="1" applyFill="1" applyBorder="1" applyAlignment="1">
      <alignment horizontal="center" vertical="center"/>
      <protection/>
    </xf>
    <xf numFmtId="49" fontId="9" fillId="33" borderId="10" xfId="58" applyNumberFormat="1" applyFont="1" applyFill="1" applyBorder="1" applyAlignment="1">
      <alignment horizontal="justify" vertical="center" wrapText="1"/>
      <protection/>
    </xf>
    <xf numFmtId="0" fontId="78" fillId="0" borderId="0" xfId="0" applyFont="1" applyAlignment="1">
      <alignment horizontal="justify" vertical="center"/>
    </xf>
    <xf numFmtId="0" fontId="69" fillId="0" borderId="10" xfId="0" applyFont="1" applyBorder="1" applyAlignment="1">
      <alignment horizontal="center" vertical="center" wrapText="1"/>
    </xf>
    <xf numFmtId="0" fontId="69" fillId="0" borderId="10" xfId="0" applyFont="1" applyBorder="1" applyAlignment="1">
      <alignment horizontal="center" vertical="center" wrapText="1"/>
    </xf>
    <xf numFmtId="2" fontId="73" fillId="0" borderId="10" xfId="0" applyNumberFormat="1" applyFont="1" applyBorder="1" applyAlignment="1">
      <alignment horizontal="center" vertical="center" wrapText="1"/>
    </xf>
    <xf numFmtId="3" fontId="74" fillId="0" borderId="10" xfId="0" applyNumberFormat="1" applyFont="1" applyBorder="1" applyAlignment="1">
      <alignment horizontal="center" vertical="center" wrapText="1"/>
    </xf>
    <xf numFmtId="2" fontId="74" fillId="0" borderId="10" xfId="0" applyNumberFormat="1" applyFont="1" applyBorder="1" applyAlignment="1">
      <alignment horizontal="center" vertical="center" wrapText="1"/>
    </xf>
    <xf numFmtId="3" fontId="73" fillId="0" borderId="10" xfId="0" applyNumberFormat="1" applyFont="1" applyBorder="1" applyAlignment="1">
      <alignment horizontal="center" vertical="center" wrapText="1"/>
    </xf>
    <xf numFmtId="173" fontId="73" fillId="0" borderId="10" xfId="0" applyNumberFormat="1" applyFont="1" applyBorder="1" applyAlignment="1">
      <alignment horizontal="center" vertical="center" wrapText="1"/>
    </xf>
    <xf numFmtId="2" fontId="69" fillId="0" borderId="10" xfId="0" applyNumberFormat="1" applyFont="1" applyBorder="1" applyAlignment="1">
      <alignment horizontal="center" vertical="center" wrapText="1"/>
    </xf>
    <xf numFmtId="173" fontId="69" fillId="0" borderId="10" xfId="0" applyNumberFormat="1" applyFont="1" applyBorder="1" applyAlignment="1">
      <alignment horizontal="center" vertical="center" wrapText="1"/>
    </xf>
    <xf numFmtId="174" fontId="73" fillId="0" borderId="10" xfId="0" applyNumberFormat="1" applyFont="1" applyBorder="1" applyAlignment="1">
      <alignment horizontal="center" vertical="center" wrapText="1"/>
    </xf>
    <xf numFmtId="0" fontId="69" fillId="0" borderId="10" xfId="0" applyFont="1" applyBorder="1" applyAlignment="1">
      <alignment horizontal="center" vertical="center"/>
    </xf>
    <xf numFmtId="0" fontId="69" fillId="0" borderId="10" xfId="0" applyFont="1" applyBorder="1" applyAlignment="1">
      <alignment horizontal="justify" vertical="center"/>
    </xf>
    <xf numFmtId="0" fontId="73" fillId="0" borderId="10" xfId="0" applyFont="1" applyBorder="1" applyAlignment="1">
      <alignment horizontal="center" vertical="center"/>
    </xf>
    <xf numFmtId="0" fontId="0" fillId="0" borderId="0" xfId="0" applyAlignment="1">
      <alignment horizontal="center" vertical="center"/>
    </xf>
    <xf numFmtId="0" fontId="3" fillId="0" borderId="10" xfId="0" applyFont="1" applyFill="1" applyBorder="1" applyAlignment="1">
      <alignment horizontal="center" vertical="center" wrapText="1"/>
    </xf>
    <xf numFmtId="0" fontId="69" fillId="34"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74" fillId="34" borderId="10" xfId="0" applyFont="1" applyFill="1" applyBorder="1" applyAlignment="1">
      <alignment horizontal="center" vertical="center" wrapText="1"/>
    </xf>
    <xf numFmtId="0" fontId="70" fillId="34" borderId="10" xfId="0" applyFont="1" applyFill="1" applyBorder="1" applyAlignment="1">
      <alignment horizontal="justify" vertical="center" wrapText="1"/>
    </xf>
    <xf numFmtId="0" fontId="70" fillId="34" borderId="10" xfId="0" applyFont="1" applyFill="1" applyBorder="1" applyAlignment="1">
      <alignment horizontal="center" vertical="center" wrapText="1"/>
    </xf>
    <xf numFmtId="0" fontId="71" fillId="34" borderId="10" xfId="0" applyFont="1" applyFill="1" applyBorder="1" applyAlignment="1">
      <alignment horizontal="center" vertical="center" wrapText="1"/>
    </xf>
    <xf numFmtId="0" fontId="0" fillId="34" borderId="0" xfId="0" applyFill="1" applyAlignment="1">
      <alignment horizontal="justify" vertical="center"/>
    </xf>
    <xf numFmtId="0" fontId="73" fillId="34" borderId="10" xfId="0" applyFont="1" applyFill="1" applyBorder="1" applyAlignment="1">
      <alignment horizontal="center" vertical="center" wrapText="1"/>
    </xf>
    <xf numFmtId="0" fontId="69" fillId="34" borderId="10" xfId="0" applyFont="1" applyFill="1" applyBorder="1" applyAlignment="1">
      <alignment horizontal="justify" vertical="center" wrapText="1"/>
    </xf>
    <xf numFmtId="0" fontId="75" fillId="34" borderId="10" xfId="0" applyFont="1" applyFill="1" applyBorder="1" applyAlignment="1">
      <alignment horizontal="center" vertical="center" wrapText="1"/>
    </xf>
    <xf numFmtId="0" fontId="72" fillId="34" borderId="10" xfId="0" applyFont="1" applyFill="1" applyBorder="1" applyAlignment="1">
      <alignment horizontal="justify" vertical="center" wrapText="1"/>
    </xf>
    <xf numFmtId="0" fontId="72" fillId="34" borderId="10"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3" fillId="34" borderId="10" xfId="0" applyFont="1" applyFill="1" applyBorder="1" applyAlignment="1">
      <alignment horizontal="justify" vertical="center" wrapText="1"/>
    </xf>
    <xf numFmtId="0" fontId="3" fillId="34" borderId="10" xfId="0" applyFont="1" applyFill="1" applyBorder="1" applyAlignment="1">
      <alignment horizontal="center" vertical="center" wrapText="1"/>
    </xf>
    <xf numFmtId="0" fontId="76" fillId="34" borderId="0" xfId="0" applyFont="1" applyFill="1" applyAlignment="1">
      <alignment horizontal="justify" vertical="center"/>
    </xf>
    <xf numFmtId="0" fontId="3" fillId="34" borderId="10" xfId="0" applyFont="1" applyFill="1" applyBorder="1" applyAlignment="1" quotePrefix="1">
      <alignment horizontal="justify" vertical="center" wrapText="1"/>
    </xf>
    <xf numFmtId="0" fontId="77" fillId="0" borderId="10" xfId="0" applyFont="1" applyFill="1" applyBorder="1" applyAlignment="1">
      <alignment vertical="center" wrapText="1"/>
    </xf>
    <xf numFmtId="43" fontId="3" fillId="0" borderId="10" xfId="41"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2" fontId="77" fillId="0" borderId="10" xfId="0" applyNumberFormat="1" applyFont="1" applyFill="1" applyBorder="1" applyAlignment="1">
      <alignment vertical="center" wrapText="1"/>
    </xf>
    <xf numFmtId="176" fontId="77" fillId="0" borderId="10" xfId="41" applyNumberFormat="1" applyFont="1" applyFill="1" applyBorder="1" applyAlignment="1">
      <alignment vertical="center" wrapText="1"/>
    </xf>
    <xf numFmtId="2" fontId="3" fillId="33" borderId="10" xfId="0" applyNumberFormat="1" applyFont="1" applyFill="1" applyBorder="1" applyAlignment="1">
      <alignment horizontal="center" vertical="center" wrapText="1"/>
    </xf>
    <xf numFmtId="2" fontId="71" fillId="0" borderId="10" xfId="0" applyNumberFormat="1" applyFont="1" applyBorder="1" applyAlignment="1">
      <alignment horizontal="center" vertical="center" wrapText="1"/>
    </xf>
    <xf numFmtId="178" fontId="73" fillId="0" borderId="10" xfId="0" applyNumberFormat="1" applyFont="1" applyBorder="1" applyAlignment="1">
      <alignment horizontal="center" vertical="center" wrapText="1"/>
    </xf>
    <xf numFmtId="2" fontId="73" fillId="0" borderId="10" xfId="0" applyNumberFormat="1" applyFont="1" applyBorder="1" applyAlignment="1">
      <alignment horizontal="center" vertical="center" wrapText="1"/>
    </xf>
    <xf numFmtId="4" fontId="3" fillId="0" borderId="10" xfId="0" applyNumberFormat="1" applyFont="1" applyFill="1" applyBorder="1" applyAlignment="1">
      <alignment horizontal="center" vertical="center" wrapText="1"/>
    </xf>
    <xf numFmtId="4" fontId="73" fillId="0" borderId="10"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3" fontId="73" fillId="0" borderId="10" xfId="0" applyNumberFormat="1" applyFont="1" applyFill="1" applyBorder="1" applyAlignment="1">
      <alignment horizontal="center" vertical="center" wrapText="1"/>
    </xf>
    <xf numFmtId="3" fontId="3" fillId="34" borderId="10" xfId="0" applyNumberFormat="1" applyFont="1" applyFill="1" applyBorder="1" applyAlignment="1">
      <alignment horizontal="center" vertical="center" wrapText="1"/>
    </xf>
    <xf numFmtId="4" fontId="3" fillId="34" borderId="10" xfId="0" applyNumberFormat="1" applyFont="1" applyFill="1" applyBorder="1" applyAlignment="1">
      <alignment horizontal="center" vertical="center" wrapText="1"/>
    </xf>
    <xf numFmtId="3" fontId="73" fillId="34" borderId="10" xfId="0" applyNumberFormat="1" applyFont="1" applyFill="1" applyBorder="1" applyAlignment="1">
      <alignment horizontal="center" vertical="center" wrapText="1"/>
    </xf>
    <xf numFmtId="0" fontId="0" fillId="34" borderId="0" xfId="0" applyFill="1" applyAlignment="1">
      <alignment horizontal="center" vertical="center"/>
    </xf>
    <xf numFmtId="2" fontId="69" fillId="34" borderId="10" xfId="0" applyNumberFormat="1" applyFont="1" applyFill="1" applyBorder="1" applyAlignment="1">
      <alignment horizontal="center" vertical="center" wrapText="1"/>
    </xf>
    <xf numFmtId="2" fontId="73" fillId="34" borderId="10" xfId="0" applyNumberFormat="1" applyFont="1" applyFill="1" applyBorder="1" applyAlignment="1">
      <alignment horizontal="center" vertical="center" wrapText="1"/>
    </xf>
    <xf numFmtId="173" fontId="73" fillId="34" borderId="10" xfId="0" applyNumberFormat="1" applyFont="1" applyFill="1" applyBorder="1" applyAlignment="1">
      <alignment horizontal="center" vertical="center" wrapText="1"/>
    </xf>
    <xf numFmtId="0" fontId="73" fillId="34" borderId="10" xfId="0" applyFont="1" applyFill="1" applyBorder="1" applyAlignment="1">
      <alignment horizontal="center" vertical="center"/>
    </xf>
    <xf numFmtId="3" fontId="74" fillId="34" borderId="10" xfId="0" applyNumberFormat="1" applyFont="1" applyFill="1" applyBorder="1" applyAlignment="1">
      <alignment horizontal="center" vertical="center" wrapText="1"/>
    </xf>
    <xf numFmtId="178" fontId="73" fillId="34" borderId="10" xfId="0" applyNumberFormat="1" applyFont="1" applyFill="1" applyBorder="1" applyAlignment="1">
      <alignment horizontal="center" vertical="center" wrapText="1"/>
    </xf>
    <xf numFmtId="3" fontId="69" fillId="0" borderId="10" xfId="0" applyNumberFormat="1" applyFont="1" applyFill="1" applyBorder="1" applyAlignment="1">
      <alignment horizontal="center" vertical="center" wrapText="1"/>
    </xf>
    <xf numFmtId="3" fontId="69" fillId="34" borderId="10" xfId="0" applyNumberFormat="1" applyFont="1" applyFill="1" applyBorder="1" applyAlignment="1">
      <alignment horizontal="center" vertical="center" wrapText="1"/>
    </xf>
    <xf numFmtId="0" fontId="77" fillId="34" borderId="10" xfId="0" applyFont="1" applyFill="1" applyBorder="1" applyAlignment="1">
      <alignment vertical="center" wrapText="1"/>
    </xf>
    <xf numFmtId="0" fontId="76" fillId="34" borderId="0" xfId="0" applyFont="1" applyFill="1" applyAlignment="1">
      <alignment/>
    </xf>
    <xf numFmtId="43" fontId="3" fillId="0" borderId="10" xfId="41" applyNumberFormat="1" applyFont="1" applyFill="1" applyBorder="1" applyAlignment="1">
      <alignment vertical="center" wrapText="1"/>
    </xf>
    <xf numFmtId="0" fontId="76" fillId="33" borderId="10" xfId="0" applyFont="1" applyFill="1" applyBorder="1" applyAlignment="1">
      <alignment vertical="center"/>
    </xf>
    <xf numFmtId="0" fontId="76" fillId="0" borderId="10" xfId="0" applyFont="1" applyFill="1" applyBorder="1" applyAlignment="1">
      <alignment vertical="center"/>
    </xf>
    <xf numFmtId="0" fontId="76" fillId="33" borderId="0" xfId="0" applyFont="1" applyFill="1" applyAlignment="1">
      <alignment vertical="center"/>
    </xf>
    <xf numFmtId="0" fontId="76" fillId="0" borderId="0" xfId="0" applyFont="1" applyFill="1" applyAlignment="1">
      <alignment vertical="center"/>
    </xf>
    <xf numFmtId="43" fontId="3" fillId="34" borderId="10" xfId="41" applyNumberFormat="1" applyFont="1" applyFill="1" applyBorder="1" applyAlignment="1">
      <alignment horizontal="center" vertical="center" wrapText="1"/>
    </xf>
    <xf numFmtId="179" fontId="3" fillId="33" borderId="10" xfId="0" applyNumberFormat="1" applyFont="1" applyFill="1" applyBorder="1" applyAlignment="1">
      <alignment horizontal="center" vertical="center" wrapText="1"/>
    </xf>
    <xf numFmtId="1" fontId="3" fillId="33" borderId="10" xfId="0" applyNumberFormat="1" applyFont="1" applyFill="1" applyBorder="1" applyAlignment="1">
      <alignment horizontal="center" vertical="center" wrapText="1"/>
    </xf>
    <xf numFmtId="3" fontId="8" fillId="35" borderId="10" xfId="43" applyNumberFormat="1" applyFont="1" applyFill="1" applyBorder="1" applyAlignment="1">
      <alignment horizontal="right" vertical="center"/>
    </xf>
    <xf numFmtId="3" fontId="8" fillId="35" borderId="10" xfId="43" applyNumberFormat="1" applyFont="1" applyFill="1" applyBorder="1" applyAlignment="1">
      <alignment horizontal="center" vertical="center"/>
    </xf>
    <xf numFmtId="182" fontId="8" fillId="35" borderId="10" xfId="43" applyNumberFormat="1" applyFont="1" applyFill="1" applyBorder="1" applyAlignment="1" applyProtection="1">
      <alignment horizontal="center" vertical="center"/>
      <protection/>
    </xf>
    <xf numFmtId="3" fontId="8" fillId="35" borderId="10" xfId="43" applyNumberFormat="1" applyFont="1" applyFill="1" applyBorder="1" applyAlignment="1" applyProtection="1">
      <alignment horizontal="center" vertical="center"/>
      <protection/>
    </xf>
    <xf numFmtId="0" fontId="3" fillId="33" borderId="10" xfId="0" applyFont="1" applyFill="1" applyBorder="1" applyAlignment="1">
      <alignment horizontal="left" vertical="center" wrapText="1"/>
    </xf>
    <xf numFmtId="0" fontId="76" fillId="0" borderId="0" xfId="0" applyFont="1" applyFill="1" applyAlignment="1">
      <alignment/>
    </xf>
    <xf numFmtId="0" fontId="3" fillId="0" borderId="10" xfId="0" applyFont="1" applyFill="1" applyBorder="1" applyAlignment="1">
      <alignment horizontal="justify" vertical="center" wrapText="1"/>
    </xf>
    <xf numFmtId="0" fontId="3" fillId="0" borderId="10" xfId="0" applyFont="1" applyFill="1" applyBorder="1" applyAlignment="1">
      <alignment horizontal="left" vertical="center" wrapText="1"/>
    </xf>
    <xf numFmtId="0" fontId="3" fillId="0" borderId="10" xfId="0" applyFont="1" applyFill="1" applyBorder="1" applyAlignment="1" quotePrefix="1">
      <alignment horizontal="center" vertical="center" wrapText="1"/>
    </xf>
    <xf numFmtId="0" fontId="9" fillId="34" borderId="10" xfId="0" applyFont="1" applyFill="1" applyBorder="1" applyAlignment="1">
      <alignment horizontal="center" vertical="center" wrapText="1"/>
    </xf>
    <xf numFmtId="3" fontId="8" fillId="34" borderId="10" xfId="43" applyNumberFormat="1" applyFont="1" applyFill="1" applyBorder="1" applyAlignment="1">
      <alignment horizontal="center" vertical="center"/>
    </xf>
    <xf numFmtId="182" fontId="8" fillId="34" borderId="10" xfId="43" applyNumberFormat="1" applyFont="1" applyFill="1" applyBorder="1" applyAlignment="1" applyProtection="1">
      <alignment horizontal="center" vertical="center"/>
      <protection/>
    </xf>
    <xf numFmtId="0" fontId="3" fillId="34" borderId="10" xfId="0" applyFont="1" applyFill="1" applyBorder="1" applyAlignment="1">
      <alignment horizontal="left" vertical="center" wrapText="1"/>
    </xf>
    <xf numFmtId="0" fontId="76" fillId="34" borderId="10" xfId="0" applyFont="1" applyFill="1" applyBorder="1" applyAlignment="1">
      <alignment vertical="center"/>
    </xf>
    <xf numFmtId="0" fontId="76" fillId="34" borderId="0" xfId="0" applyFont="1" applyFill="1" applyAlignment="1">
      <alignment vertical="center"/>
    </xf>
    <xf numFmtId="0" fontId="3" fillId="34" borderId="10" xfId="0" applyFont="1" applyFill="1" applyBorder="1" applyAlignment="1">
      <alignment horizontal="justify" vertical="center" wrapText="1"/>
    </xf>
    <xf numFmtId="0" fontId="3" fillId="34" borderId="10" xfId="0" applyFont="1" applyFill="1" applyBorder="1" applyAlignment="1">
      <alignment vertical="center" wrapText="1"/>
    </xf>
    <xf numFmtId="0" fontId="3" fillId="34" borderId="10" xfId="0" applyFont="1" applyFill="1" applyBorder="1" applyAlignment="1">
      <alignment horizontal="center" vertical="center"/>
    </xf>
    <xf numFmtId="0" fontId="69" fillId="0" borderId="10" xfId="0" applyFont="1" applyFill="1" applyBorder="1" applyAlignment="1">
      <alignment horizontal="center" vertical="center" wrapText="1"/>
    </xf>
    <xf numFmtId="3" fontId="3" fillId="33" borderId="10" xfId="0" applyNumberFormat="1" applyFont="1" applyFill="1" applyBorder="1" applyAlignment="1">
      <alignment horizontal="center" vertical="center" wrapText="1"/>
    </xf>
    <xf numFmtId="0" fontId="3" fillId="2" borderId="10"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0" xfId="0" applyFont="1" applyFill="1" applyBorder="1" applyAlignment="1">
      <alignment horizontal="justify" vertical="center" wrapText="1"/>
    </xf>
    <xf numFmtId="0" fontId="7" fillId="2" borderId="10" xfId="0" applyFont="1" applyFill="1" applyBorder="1" applyAlignment="1">
      <alignment horizontal="left" vertical="center" wrapText="1"/>
    </xf>
    <xf numFmtId="0" fontId="77" fillId="2" borderId="10" xfId="0" applyFont="1" applyFill="1" applyBorder="1" applyAlignment="1">
      <alignment vertical="center" wrapText="1"/>
    </xf>
    <xf numFmtId="43" fontId="3" fillId="2" borderId="10" xfId="41" applyNumberFormat="1" applyFont="1" applyFill="1" applyBorder="1" applyAlignment="1">
      <alignment horizontal="center" vertical="center" wrapText="1"/>
    </xf>
    <xf numFmtId="0" fontId="6" fillId="2" borderId="10" xfId="59" applyFont="1" applyFill="1" applyBorder="1" applyAlignment="1">
      <alignment vertical="center" wrapText="1"/>
      <protection/>
    </xf>
    <xf numFmtId="0" fontId="10" fillId="2" borderId="10" xfId="59" applyFont="1" applyFill="1" applyBorder="1" applyAlignment="1">
      <alignment vertical="center" wrapText="1"/>
      <protection/>
    </xf>
    <xf numFmtId="0" fontId="3" fillId="2" borderId="10" xfId="0" applyFont="1" applyFill="1" applyBorder="1" applyAlignment="1">
      <alignment horizontal="left" vertical="center" wrapText="1"/>
    </xf>
    <xf numFmtId="0" fontId="69" fillId="0" borderId="10" xfId="0" applyFont="1" applyFill="1" applyBorder="1" applyAlignment="1">
      <alignment horizontal="justify" vertical="center" wrapText="1"/>
    </xf>
    <xf numFmtId="0" fontId="71" fillId="0" borderId="10" xfId="0" applyFont="1" applyFill="1" applyBorder="1" applyAlignment="1">
      <alignment horizontal="center" vertical="center" wrapText="1"/>
    </xf>
    <xf numFmtId="0" fontId="0" fillId="0" borderId="0" xfId="0" applyFill="1" applyAlignment="1">
      <alignment horizontal="justify" vertical="center"/>
    </xf>
    <xf numFmtId="10" fontId="71" fillId="0" borderId="10" xfId="0" applyNumberFormat="1" applyFont="1" applyFill="1" applyBorder="1" applyAlignment="1">
      <alignment horizontal="right" vertical="center" wrapText="1"/>
    </xf>
    <xf numFmtId="10" fontId="71" fillId="34" borderId="10" xfId="0" applyNumberFormat="1" applyFont="1" applyFill="1" applyBorder="1" applyAlignment="1">
      <alignment horizontal="right" vertical="center" wrapText="1"/>
    </xf>
    <xf numFmtId="0" fontId="8" fillId="0" borderId="13" xfId="0" applyFont="1" applyFill="1" applyBorder="1" applyAlignment="1">
      <alignment horizontal="left" vertical="center" wrapText="1"/>
    </xf>
    <xf numFmtId="192" fontId="71" fillId="0" borderId="10" xfId="0" applyNumberFormat="1" applyFont="1" applyFill="1" applyBorder="1" applyAlignment="1">
      <alignment horizontal="right" vertical="center" wrapText="1"/>
    </xf>
    <xf numFmtId="192" fontId="71" fillId="34" borderId="10" xfId="0" applyNumberFormat="1" applyFont="1" applyFill="1" applyBorder="1" applyAlignment="1">
      <alignment horizontal="right" vertical="center" wrapText="1"/>
    </xf>
    <xf numFmtId="192" fontId="73" fillId="0" borderId="10" xfId="0" applyNumberFormat="1" applyFont="1" applyFill="1" applyBorder="1" applyAlignment="1">
      <alignment horizontal="right" vertical="center" wrapText="1"/>
    </xf>
    <xf numFmtId="192" fontId="73" fillId="34" borderId="10" xfId="0" applyNumberFormat="1" applyFont="1" applyFill="1" applyBorder="1" applyAlignment="1">
      <alignment horizontal="right" vertical="center" wrapText="1"/>
    </xf>
    <xf numFmtId="4" fontId="79" fillId="0" borderId="10" xfId="0" applyNumberFormat="1" applyFont="1" applyFill="1" applyBorder="1" applyAlignment="1">
      <alignment vertical="center"/>
    </xf>
    <xf numFmtId="4" fontId="79" fillId="0" borderId="10" xfId="0" applyNumberFormat="1" applyFont="1" applyFill="1" applyBorder="1" applyAlignment="1">
      <alignment horizontal="left" vertical="center" wrapText="1"/>
    </xf>
    <xf numFmtId="0" fontId="69" fillId="0" borderId="10" xfId="0" applyFont="1" applyBorder="1" applyAlignment="1">
      <alignment horizontal="center" vertical="center" wrapText="1"/>
    </xf>
    <xf numFmtId="1" fontId="73" fillId="0" borderId="10" xfId="0" applyNumberFormat="1" applyFont="1" applyBorder="1" applyAlignment="1">
      <alignment horizontal="center" vertical="center" wrapText="1"/>
    </xf>
    <xf numFmtId="0" fontId="69" fillId="0" borderId="10" xfId="0" applyFont="1" applyBorder="1" applyAlignment="1">
      <alignment horizontal="center" vertical="center" wrapText="1"/>
    </xf>
    <xf numFmtId="0" fontId="69" fillId="34" borderId="10" xfId="0" applyFont="1" applyFill="1" applyBorder="1" applyAlignment="1">
      <alignment horizontal="center" vertical="center" wrapText="1"/>
    </xf>
    <xf numFmtId="4" fontId="69" fillId="0" borderId="10" xfId="0" applyNumberFormat="1" applyFont="1" applyFill="1" applyBorder="1" applyAlignment="1">
      <alignment horizontal="center" vertical="center" wrapText="1"/>
    </xf>
    <xf numFmtId="0" fontId="80" fillId="0" borderId="0" xfId="0" applyFont="1" applyAlignment="1">
      <alignment horizontal="center"/>
    </xf>
    <xf numFmtId="0" fontId="80" fillId="0" borderId="0" xfId="0" applyFont="1" applyAlignment="1">
      <alignment/>
    </xf>
    <xf numFmtId="0" fontId="80" fillId="34" borderId="0" xfId="0" applyFont="1" applyFill="1" applyAlignment="1">
      <alignment horizontal="right"/>
    </xf>
    <xf numFmtId="4" fontId="80" fillId="0" borderId="0" xfId="0" applyNumberFormat="1" applyFont="1" applyFill="1" applyAlignment="1">
      <alignment horizontal="right"/>
    </xf>
    <xf numFmtId="4" fontId="80" fillId="34" borderId="0" xfId="0" applyNumberFormat="1" applyFont="1" applyFill="1" applyAlignment="1">
      <alignment horizontal="right"/>
    </xf>
    <xf numFmtId="0" fontId="73" fillId="34" borderId="10" xfId="0" applyFont="1" applyFill="1" applyBorder="1" applyAlignment="1">
      <alignment horizontal="right" vertical="center" wrapText="1"/>
    </xf>
    <xf numFmtId="4" fontId="73" fillId="0" borderId="10" xfId="0" applyNumberFormat="1" applyFont="1" applyFill="1" applyBorder="1" applyAlignment="1">
      <alignment horizontal="right" vertical="center" wrapText="1"/>
    </xf>
    <xf numFmtId="4" fontId="73" fillId="34" borderId="10" xfId="0" applyNumberFormat="1" applyFont="1" applyFill="1" applyBorder="1" applyAlignment="1">
      <alignment horizontal="right" vertical="center" wrapText="1"/>
    </xf>
    <xf numFmtId="4" fontId="80" fillId="0" borderId="0" xfId="0" applyNumberFormat="1" applyFont="1" applyAlignment="1">
      <alignment/>
    </xf>
    <xf numFmtId="2" fontId="73" fillId="34" borderId="10" xfId="0" applyNumberFormat="1" applyFont="1" applyFill="1" applyBorder="1" applyAlignment="1">
      <alignment horizontal="right" vertical="center" wrapText="1"/>
    </xf>
    <xf numFmtId="0" fontId="81" fillId="33" borderId="0" xfId="0" applyFont="1" applyFill="1" applyAlignment="1">
      <alignment/>
    </xf>
    <xf numFmtId="3" fontId="73" fillId="34" borderId="10" xfId="0" applyNumberFormat="1" applyFont="1" applyFill="1" applyBorder="1" applyAlignment="1">
      <alignment horizontal="right" vertical="center" wrapText="1"/>
    </xf>
    <xf numFmtId="3" fontId="73" fillId="0" borderId="10" xfId="0" applyNumberFormat="1" applyFont="1" applyFill="1" applyBorder="1" applyAlignment="1">
      <alignment horizontal="right" vertical="center" wrapText="1"/>
    </xf>
    <xf numFmtId="43" fontId="73" fillId="34" borderId="10" xfId="41" applyNumberFormat="1" applyFont="1" applyFill="1" applyBorder="1" applyAlignment="1">
      <alignment horizontal="right" vertical="center" wrapText="1"/>
    </xf>
    <xf numFmtId="43" fontId="75" fillId="34" borderId="10" xfId="41" applyNumberFormat="1" applyFont="1" applyFill="1" applyBorder="1" applyAlignment="1">
      <alignment horizontal="right" vertical="center" wrapText="1"/>
    </xf>
    <xf numFmtId="0" fontId="82" fillId="0" borderId="0" xfId="0" applyFont="1" applyAlignment="1">
      <alignment/>
    </xf>
    <xf numFmtId="0" fontId="75" fillId="34" borderId="10" xfId="0" applyFont="1" applyFill="1" applyBorder="1" applyAlignment="1">
      <alignment horizontal="right" vertical="center" wrapText="1"/>
    </xf>
    <xf numFmtId="4" fontId="75" fillId="0" borderId="10" xfId="0" applyNumberFormat="1" applyFont="1" applyFill="1" applyBorder="1" applyAlignment="1">
      <alignment horizontal="right" vertical="center" wrapText="1"/>
    </xf>
    <xf numFmtId="4" fontId="75" fillId="34" borderId="10" xfId="0" applyNumberFormat="1" applyFont="1" applyFill="1" applyBorder="1" applyAlignment="1">
      <alignment horizontal="right" vertical="center" wrapText="1"/>
    </xf>
    <xf numFmtId="4" fontId="83" fillId="0" borderId="10" xfId="0" applyNumberFormat="1" applyFont="1" applyFill="1" applyBorder="1" applyAlignment="1">
      <alignment horizontal="center" vertical="center" wrapText="1"/>
    </xf>
    <xf numFmtId="4" fontId="83" fillId="34" borderId="10" xfId="0" applyNumberFormat="1" applyFont="1" applyFill="1" applyBorder="1" applyAlignment="1">
      <alignment horizontal="center" vertical="center" wrapText="1"/>
    </xf>
    <xf numFmtId="4" fontId="83" fillId="0" borderId="12" xfId="0" applyNumberFormat="1" applyFont="1" applyFill="1" applyBorder="1" applyAlignment="1">
      <alignment horizontal="center" vertical="center" wrapText="1"/>
    </xf>
    <xf numFmtId="0" fontId="70" fillId="0" borderId="10" xfId="0" applyFont="1" applyFill="1" applyBorder="1" applyAlignment="1">
      <alignment horizontal="center" vertical="center" wrapText="1"/>
    </xf>
    <xf numFmtId="0" fontId="84" fillId="0" borderId="0" xfId="0" applyFont="1" applyAlignment="1">
      <alignment horizontal="right" vertical="center"/>
    </xf>
    <xf numFmtId="0" fontId="85" fillId="0" borderId="0" xfId="0" applyFont="1" applyAlignment="1">
      <alignment horizontal="center" vertical="center" wrapText="1"/>
    </xf>
    <xf numFmtId="0" fontId="85" fillId="0" borderId="0" xfId="0" applyFont="1" applyAlignment="1">
      <alignment horizontal="center" vertical="center"/>
    </xf>
    <xf numFmtId="0" fontId="83" fillId="0" borderId="10" xfId="0" applyFont="1" applyBorder="1" applyAlignment="1">
      <alignment horizontal="center" vertical="center" wrapText="1"/>
    </xf>
    <xf numFmtId="0" fontId="83" fillId="34" borderId="10" xfId="0" applyFont="1" applyFill="1" applyBorder="1" applyAlignment="1">
      <alignment horizontal="center" vertical="center" wrapText="1"/>
    </xf>
    <xf numFmtId="4" fontId="83" fillId="0" borderId="10" xfId="0" applyNumberFormat="1" applyFont="1" applyFill="1" applyBorder="1" applyAlignment="1">
      <alignment horizontal="center" vertical="center" wrapText="1"/>
    </xf>
    <xf numFmtId="4" fontId="83" fillId="0" borderId="14" xfId="0" applyNumberFormat="1" applyFont="1" applyFill="1" applyBorder="1" applyAlignment="1">
      <alignment horizontal="center" vertical="center" wrapText="1"/>
    </xf>
    <xf numFmtId="4" fontId="83" fillId="0" borderId="15" xfId="0" applyNumberFormat="1" applyFont="1" applyFill="1" applyBorder="1" applyAlignment="1">
      <alignment horizontal="center" vertical="center" wrapText="1"/>
    </xf>
    <xf numFmtId="0" fontId="18" fillId="0" borderId="0" xfId="0" applyFont="1" applyAlignment="1">
      <alignment horizontal="center" vertical="center" wrapText="1"/>
    </xf>
    <xf numFmtId="0" fontId="70" fillId="0" borderId="10" xfId="0" applyFont="1" applyBorder="1" applyAlignment="1">
      <alignment horizontal="center" vertical="center" wrapText="1"/>
    </xf>
    <xf numFmtId="0" fontId="70" fillId="0" borderId="10" xfId="0" applyFont="1" applyFill="1" applyBorder="1" applyAlignment="1">
      <alignment horizontal="center" vertical="center" wrapText="1"/>
    </xf>
    <xf numFmtId="0" fontId="86" fillId="0" borderId="10" xfId="0" applyFont="1" applyFill="1" applyBorder="1" applyAlignment="1">
      <alignment horizontal="center" vertical="center" wrapText="1"/>
    </xf>
    <xf numFmtId="43" fontId="86" fillId="0" borderId="10" xfId="41" applyNumberFormat="1" applyFont="1" applyFill="1" applyBorder="1" applyAlignment="1">
      <alignment horizontal="right" vertical="center" wrapText="1"/>
    </xf>
    <xf numFmtId="4" fontId="86" fillId="0" borderId="10" xfId="41" applyNumberFormat="1" applyFont="1" applyFill="1" applyBorder="1" applyAlignment="1">
      <alignment horizontal="right" vertical="center" wrapText="1"/>
    </xf>
    <xf numFmtId="4" fontId="87" fillId="0" borderId="10" xfId="41" applyNumberFormat="1" applyFont="1" applyFill="1" applyBorder="1" applyAlignment="1">
      <alignment horizontal="right"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urrency" xfId="44"/>
    <cellStyle name="Currency [0]" xfId="45"/>
    <cellStyle name="Check Cel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bieu mau 2012 (cap nhap)" xfId="58"/>
    <cellStyle name="Normal_bieu mau KH2008" xfId="59"/>
    <cellStyle name="Normal_chi tieu phat trien 200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6</xdr:row>
      <xdr:rowOff>0</xdr:rowOff>
    </xdr:from>
    <xdr:to>
      <xdr:col>11</xdr:col>
      <xdr:colOff>400050</xdr:colOff>
      <xdr:row>17</xdr:row>
      <xdr:rowOff>85725</xdr:rowOff>
    </xdr:to>
    <xdr:sp>
      <xdr:nvSpPr>
        <xdr:cNvPr id="1" name="TextBox 1"/>
        <xdr:cNvSpPr txBox="1">
          <a:spLocks noChangeArrowheads="1"/>
        </xdr:cNvSpPr>
      </xdr:nvSpPr>
      <xdr:spPr>
        <a:xfrm>
          <a:off x="1228725" y="1143000"/>
          <a:ext cx="5876925" cy="218122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400" b="1" i="0" u="none" baseline="0">
              <a:solidFill>
                <a:srgbClr val="000000"/>
              </a:solidFill>
              <a:latin typeface="Times New Roman"/>
              <a:ea typeface="Times New Roman"/>
              <a:cs typeface="Times New Roman"/>
            </a:rPr>
            <a:t>
</a:t>
          </a:r>
          <a:r>
            <a:rPr lang="en-US" cap="none" sz="1400" b="1" i="0" u="none" baseline="0">
              <a:solidFill>
                <a:srgbClr val="000000"/>
              </a:solidFill>
              <a:latin typeface="Times New Roman"/>
              <a:ea typeface="Times New Roman"/>
              <a:cs typeface="Times New Roman"/>
            </a:rPr>
            <a:t>
</a:t>
          </a:r>
          <a:r>
            <a:rPr lang="en-US" cap="none" sz="1400" b="1" i="0" u="none" baseline="0">
              <a:solidFill>
                <a:srgbClr val="000000"/>
              </a:solidFill>
              <a:latin typeface="Times New Roman"/>
              <a:ea typeface="Times New Roman"/>
              <a:cs typeface="Times New Roman"/>
            </a:rPr>
            <a:t>CÁC</a:t>
          </a:r>
          <a:r>
            <a:rPr lang="en-US" cap="none" sz="1400" b="1" i="0" u="none" baseline="0">
              <a:solidFill>
                <a:srgbClr val="000000"/>
              </a:solidFill>
              <a:latin typeface="Times New Roman"/>
              <a:ea typeface="Times New Roman"/>
              <a:cs typeface="Times New Roman"/>
            </a:rPr>
            <a:t> BIỂU MẪU HƯỚNG DẪN 
</a:t>
          </a:r>
          <a:r>
            <a:rPr lang="en-US" cap="none" sz="1400" b="1" i="0" u="none" baseline="0">
              <a:solidFill>
                <a:srgbClr val="000000"/>
              </a:solidFill>
              <a:latin typeface="Times New Roman"/>
              <a:ea typeface="Times New Roman"/>
              <a:cs typeface="Times New Roman"/>
            </a:rPr>
            <a:t>XÂY DỰNG KẾ HOẠCH PHÁT TRIỂN KINH TẾ - XÃ HỘI NĂM 2021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UY&#202;N%20IA%20HDRAI\K&#202;%20HO&#7840;CH%20H&#192;NG%20N&#258;M\KH%202021\KH%20C&#193;C%20&#272;&#416;N%20V&#7882;%202021\T&#237;nh%20t&#259;ng%20tr&#432;&#7903;ng%20theo%20gi&#225;%20so%20s&#225;nh.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UY&#202;N%20IA%20HDRAI\K&#202;%20HO&#7840;CH%20H&#192;NG%20N&#258;M\KH%202021\KH%20C&#193;C%20&#272;&#416;N%20V&#7882;%202021\Bi&#7875;u%2001.%20C&#225;c%20ch&#7881;%20ti&#234;u%20theo%20gi&#225;%20so%20s&#225;n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1"/>
      <sheetName val="Sheet1"/>
    </sheetNames>
    <sheetDataSet>
      <sheetData sheetId="0">
        <row r="18">
          <cell r="H18">
            <v>169.89999999999998</v>
          </cell>
          <cell r="I18">
            <v>285</v>
          </cell>
          <cell r="J18">
            <v>125.8</v>
          </cell>
          <cell r="K18">
            <v>194.8</v>
          </cell>
        </row>
        <row r="22">
          <cell r="H22">
            <v>113.80499999999999</v>
          </cell>
          <cell r="I22">
            <v>152</v>
          </cell>
          <cell r="K22">
            <v>116.76000000000002</v>
          </cell>
          <cell r="M22">
            <v>263.76</v>
          </cell>
        </row>
        <row r="25">
          <cell r="H25">
            <v>225.6</v>
          </cell>
          <cell r="I25">
            <v>456</v>
          </cell>
          <cell r="K25">
            <v>160.8</v>
          </cell>
          <cell r="M25">
            <v>328.8</v>
          </cell>
        </row>
        <row r="28">
          <cell r="H28">
            <v>187.6</v>
          </cell>
          <cell r="I28">
            <v>300</v>
          </cell>
          <cell r="K28">
            <v>333.75</v>
          </cell>
          <cell r="M28">
            <v>333.75</v>
          </cell>
        </row>
        <row r="29">
          <cell r="H29">
            <v>61.2</v>
          </cell>
          <cell r="I29">
            <v>70.3</v>
          </cell>
          <cell r="J29">
            <v>7</v>
          </cell>
          <cell r="K29">
            <v>30</v>
          </cell>
          <cell r="M29">
            <v>35</v>
          </cell>
        </row>
        <row r="31">
          <cell r="H31">
            <v>336.6</v>
          </cell>
          <cell r="I31">
            <v>413.1531</v>
          </cell>
          <cell r="K31">
            <v>165</v>
          </cell>
          <cell r="M31">
            <v>192.5</v>
          </cell>
        </row>
        <row r="33">
          <cell r="H33">
            <v>1506.5</v>
          </cell>
          <cell r="J33">
            <v>1045.5</v>
          </cell>
          <cell r="K33">
            <v>1367.5</v>
          </cell>
          <cell r="M33">
            <v>1405</v>
          </cell>
        </row>
        <row r="37">
          <cell r="H37">
            <v>28547.5</v>
          </cell>
          <cell r="I37">
            <v>39600</v>
          </cell>
          <cell r="K37">
            <v>25897</v>
          </cell>
          <cell r="M37">
            <v>30800</v>
          </cell>
        </row>
        <row r="41">
          <cell r="H41">
            <v>12.4</v>
          </cell>
          <cell r="I41">
            <v>32</v>
          </cell>
          <cell r="K41">
            <v>13.95</v>
          </cell>
          <cell r="M41">
            <v>15.5</v>
          </cell>
        </row>
        <row r="42">
          <cell r="H42">
            <v>18.2</v>
          </cell>
          <cell r="J42">
            <v>5.2</v>
          </cell>
          <cell r="K42">
            <v>42.3</v>
          </cell>
          <cell r="M42">
            <v>48</v>
          </cell>
        </row>
        <row r="45">
          <cell r="H45">
            <v>28.6</v>
          </cell>
          <cell r="I45">
            <v>42</v>
          </cell>
          <cell r="K45">
            <v>58.8</v>
          </cell>
          <cell r="M45">
            <v>72.5</v>
          </cell>
        </row>
        <row r="48">
          <cell r="H48">
            <v>15</v>
          </cell>
          <cell r="I48">
            <v>62.5</v>
          </cell>
          <cell r="K48">
            <v>8.05</v>
          </cell>
          <cell r="M48">
            <v>7.5</v>
          </cell>
        </row>
        <row r="51">
          <cell r="H51">
            <v>81.2</v>
          </cell>
          <cell r="I51">
            <v>150</v>
          </cell>
          <cell r="K51">
            <v>357.99999999999994</v>
          </cell>
          <cell r="M51">
            <v>400</v>
          </cell>
        </row>
        <row r="52">
          <cell r="H52">
            <v>17</v>
          </cell>
          <cell r="J52">
            <v>4</v>
          </cell>
          <cell r="K52">
            <v>10</v>
          </cell>
          <cell r="M52">
            <v>15</v>
          </cell>
        </row>
        <row r="62">
          <cell r="H62">
            <v>25693.240000000005</v>
          </cell>
          <cell r="J62">
            <v>25696.800000000003</v>
          </cell>
          <cell r="K62">
            <v>25807.030000000002</v>
          </cell>
          <cell r="M62">
            <v>25833.030000000002</v>
          </cell>
        </row>
        <row r="123">
          <cell r="H123">
            <v>82</v>
          </cell>
          <cell r="J123">
            <v>92</v>
          </cell>
          <cell r="K123">
            <v>100</v>
          </cell>
          <cell r="M123">
            <v>120</v>
          </cell>
        </row>
        <row r="132">
          <cell r="H132">
            <v>169</v>
          </cell>
          <cell r="I132">
            <v>169</v>
          </cell>
          <cell r="K132">
            <v>237.3</v>
          </cell>
          <cell r="M132">
            <v>1230</v>
          </cell>
        </row>
        <row r="155">
          <cell r="H155">
            <v>31</v>
          </cell>
          <cell r="I155">
            <v>120</v>
          </cell>
          <cell r="J155">
            <v>19</v>
          </cell>
          <cell r="K155">
            <v>25</v>
          </cell>
        </row>
        <row r="156">
          <cell r="H156">
            <v>3.15</v>
          </cell>
          <cell r="I156">
            <v>24</v>
          </cell>
          <cell r="J156">
            <v>3.8</v>
          </cell>
          <cell r="K156">
            <v>5</v>
          </cell>
        </row>
        <row r="158">
          <cell r="H158">
            <v>1726</v>
          </cell>
          <cell r="I158">
            <v>3050</v>
          </cell>
          <cell r="J158">
            <v>1654</v>
          </cell>
          <cell r="K158">
            <v>2000</v>
          </cell>
        </row>
        <row r="159">
          <cell r="H159">
            <v>162</v>
          </cell>
          <cell r="I159">
            <v>183</v>
          </cell>
          <cell r="J159">
            <v>49.62</v>
          </cell>
          <cell r="K159">
            <v>120</v>
          </cell>
        </row>
        <row r="161">
          <cell r="H161">
            <v>638</v>
          </cell>
          <cell r="I161">
            <v>2500</v>
          </cell>
          <cell r="J161">
            <v>751</v>
          </cell>
          <cell r="K161">
            <v>800</v>
          </cell>
        </row>
        <row r="162">
          <cell r="H162">
            <v>63.8</v>
          </cell>
          <cell r="I162">
            <v>375</v>
          </cell>
          <cell r="J162">
            <v>56.325</v>
          </cell>
          <cell r="K162">
            <v>120</v>
          </cell>
          <cell r="M162">
            <v>100</v>
          </cell>
        </row>
        <row r="164">
          <cell r="H164">
            <v>825</v>
          </cell>
          <cell r="I164">
            <v>1700</v>
          </cell>
          <cell r="J164">
            <v>646</v>
          </cell>
          <cell r="K164">
            <v>790</v>
          </cell>
        </row>
        <row r="165">
          <cell r="H165">
            <v>15</v>
          </cell>
          <cell r="I165">
            <v>21.25</v>
          </cell>
          <cell r="J165">
            <v>4.0375</v>
          </cell>
          <cell r="K165">
            <v>9.875</v>
          </cell>
        </row>
        <row r="167">
          <cell r="H167">
            <v>33842</v>
          </cell>
          <cell r="I167">
            <v>35000</v>
          </cell>
          <cell r="J167">
            <v>33158</v>
          </cell>
          <cell r="K167">
            <v>35000</v>
          </cell>
        </row>
        <row r="168">
          <cell r="I168">
            <v>52.5</v>
          </cell>
          <cell r="J168">
            <v>24.8685</v>
          </cell>
          <cell r="K168">
            <v>52.5</v>
          </cell>
        </row>
        <row r="180">
          <cell r="J180">
            <v>26.525</v>
          </cell>
          <cell r="K180">
            <v>170.75</v>
          </cell>
          <cell r="M180">
            <v>239.96</v>
          </cell>
        </row>
        <row r="181">
          <cell r="H181">
            <v>4.048450000000001</v>
          </cell>
          <cell r="I181">
            <v>7.46375</v>
          </cell>
        </row>
        <row r="182">
          <cell r="H182">
            <v>39.6</v>
          </cell>
          <cell r="I182">
            <v>75</v>
          </cell>
          <cell r="J182">
            <v>26.2</v>
          </cell>
          <cell r="K182">
            <v>75</v>
          </cell>
          <cell r="M182">
            <v>80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1"/>
      <sheetName val="Sheet1"/>
    </sheetNames>
    <sheetDataSet>
      <sheetData sheetId="0">
        <row r="33">
          <cell r="I33">
            <v>2200</v>
          </cell>
        </row>
        <row r="42">
          <cell r="I42">
            <v>50</v>
          </cell>
        </row>
        <row r="52">
          <cell r="I52">
            <v>19</v>
          </cell>
        </row>
        <row r="63">
          <cell r="I63">
            <v>130</v>
          </cell>
        </row>
        <row r="74">
          <cell r="I74">
            <v>24720</v>
          </cell>
        </row>
        <row r="89">
          <cell r="I89">
            <v>35</v>
          </cell>
        </row>
        <row r="100">
          <cell r="I100">
            <v>1000</v>
          </cell>
        </row>
        <row r="111">
          <cell r="I111">
            <v>0.2</v>
          </cell>
        </row>
        <row r="117">
          <cell r="I117">
            <v>50</v>
          </cell>
        </row>
        <row r="123">
          <cell r="I123">
            <v>120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6">
      <selection activeCell="L21" sqref="L21"/>
    </sheetView>
  </sheetViews>
  <sheetFormatPr defaultColWidth="9.140625" defaultRowHeight="15"/>
  <sheetData/>
  <sheetProtection/>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K72"/>
  <sheetViews>
    <sheetView tabSelected="1" zoomScale="115" zoomScaleNormal="115" zoomScalePageLayoutView="0" workbookViewId="0" topLeftCell="A1">
      <pane ySplit="5" topLeftCell="A56" activePane="bottomLeft" state="frozen"/>
      <selection pane="topLeft" activeCell="A1" sqref="A1"/>
      <selection pane="bottomLeft" activeCell="M66" sqref="M65:M66"/>
    </sheetView>
  </sheetViews>
  <sheetFormatPr defaultColWidth="9.140625" defaultRowHeight="15"/>
  <cols>
    <col min="1" max="1" width="5.7109375" style="157" customWidth="1"/>
    <col min="2" max="2" width="42.8515625" style="158" customWidth="1"/>
    <col min="3" max="3" width="11.8515625" style="157" customWidth="1"/>
    <col min="4" max="4" width="11.00390625" style="159" hidden="1" customWidth="1"/>
    <col min="5" max="5" width="10.140625" style="160" customWidth="1"/>
    <col min="6" max="6" width="10.28125" style="161" hidden="1" customWidth="1"/>
    <col min="7" max="7" width="10.28125" style="160" customWidth="1"/>
    <col min="8" max="10" width="10.7109375" style="160" customWidth="1"/>
    <col min="11" max="16384" width="9.140625" style="158" customWidth="1"/>
  </cols>
  <sheetData>
    <row r="1" spans="1:10" ht="20.25" customHeight="1">
      <c r="A1" s="180" t="s">
        <v>25</v>
      </c>
      <c r="B1" s="180"/>
      <c r="C1" s="180"/>
      <c r="D1" s="180"/>
      <c r="E1" s="180"/>
      <c r="F1" s="180"/>
      <c r="G1" s="180"/>
      <c r="H1" s="180"/>
      <c r="I1" s="180"/>
      <c r="J1" s="180"/>
    </row>
    <row r="2" spans="1:10" ht="34.5" customHeight="1">
      <c r="A2" s="181" t="s">
        <v>318</v>
      </c>
      <c r="B2" s="182"/>
      <c r="C2" s="182"/>
      <c r="D2" s="182"/>
      <c r="E2" s="182"/>
      <c r="F2" s="182"/>
      <c r="G2" s="182"/>
      <c r="H2" s="182"/>
      <c r="I2" s="182"/>
      <c r="J2" s="182"/>
    </row>
    <row r="4" spans="1:10" ht="24.75" customHeight="1">
      <c r="A4" s="183" t="s">
        <v>0</v>
      </c>
      <c r="B4" s="183" t="s">
        <v>1</v>
      </c>
      <c r="C4" s="183" t="s">
        <v>2</v>
      </c>
      <c r="D4" s="184" t="s">
        <v>227</v>
      </c>
      <c r="E4" s="185" t="s">
        <v>223</v>
      </c>
      <c r="F4" s="185"/>
      <c r="G4" s="185"/>
      <c r="H4" s="185"/>
      <c r="I4" s="186" t="s">
        <v>228</v>
      </c>
      <c r="J4" s="187"/>
    </row>
    <row r="5" spans="1:10" ht="42.75">
      <c r="A5" s="183"/>
      <c r="B5" s="183"/>
      <c r="C5" s="183"/>
      <c r="D5" s="184"/>
      <c r="E5" s="176" t="s">
        <v>3</v>
      </c>
      <c r="F5" s="177" t="s">
        <v>4</v>
      </c>
      <c r="G5" s="176" t="s">
        <v>321</v>
      </c>
      <c r="H5" s="176" t="s">
        <v>320</v>
      </c>
      <c r="I5" s="178" t="s">
        <v>229</v>
      </c>
      <c r="J5" s="178" t="s">
        <v>319</v>
      </c>
    </row>
    <row r="6" spans="1:10" ht="18.75" customHeight="1">
      <c r="A6" s="154">
        <v>1</v>
      </c>
      <c r="B6" s="154">
        <v>2</v>
      </c>
      <c r="C6" s="154">
        <v>3</v>
      </c>
      <c r="D6" s="155">
        <v>4</v>
      </c>
      <c r="E6" s="99">
        <v>4</v>
      </c>
      <c r="F6" s="100">
        <v>6</v>
      </c>
      <c r="G6" s="99">
        <v>5</v>
      </c>
      <c r="H6" s="99" t="s">
        <v>311</v>
      </c>
      <c r="I6" s="99">
        <v>7</v>
      </c>
      <c r="J6" s="156" t="s">
        <v>312</v>
      </c>
    </row>
    <row r="7" spans="1:10" ht="19.5" customHeight="1" hidden="1">
      <c r="A7" s="154">
        <v>1</v>
      </c>
      <c r="B7" s="5" t="s">
        <v>8</v>
      </c>
      <c r="C7" s="154" t="s">
        <v>9</v>
      </c>
      <c r="D7" s="162"/>
      <c r="E7" s="163"/>
      <c r="F7" s="164"/>
      <c r="G7" s="163"/>
      <c r="H7" s="163" t="e">
        <f aca="true" t="shared" si="0" ref="H7:H15">G7/E7*100</f>
        <v>#DIV/0!</v>
      </c>
      <c r="I7" s="163"/>
      <c r="J7" s="163" t="e">
        <f aca="true" t="shared" si="1" ref="J7:J15">I7/G7*100</f>
        <v>#DIV/0!</v>
      </c>
    </row>
    <row r="8" spans="1:10" ht="19.5" customHeight="1" hidden="1">
      <c r="A8" s="154" t="s">
        <v>10</v>
      </c>
      <c r="B8" s="5" t="s">
        <v>11</v>
      </c>
      <c r="C8" s="154" t="s">
        <v>9</v>
      </c>
      <c r="D8" s="162"/>
      <c r="E8" s="163"/>
      <c r="F8" s="164"/>
      <c r="G8" s="163"/>
      <c r="H8" s="163" t="e">
        <f t="shared" si="0"/>
        <v>#DIV/0!</v>
      </c>
      <c r="I8" s="163"/>
      <c r="J8" s="163" t="e">
        <f t="shared" si="1"/>
        <v>#DIV/0!</v>
      </c>
    </row>
    <row r="9" spans="1:10" ht="19.5" customHeight="1" hidden="1">
      <c r="A9" s="154" t="s">
        <v>10</v>
      </c>
      <c r="B9" s="5" t="s">
        <v>12</v>
      </c>
      <c r="C9" s="154" t="s">
        <v>9</v>
      </c>
      <c r="D9" s="162"/>
      <c r="E9" s="163"/>
      <c r="F9" s="164"/>
      <c r="G9" s="163"/>
      <c r="H9" s="163" t="e">
        <f t="shared" si="0"/>
        <v>#DIV/0!</v>
      </c>
      <c r="I9" s="163"/>
      <c r="J9" s="163" t="e">
        <f t="shared" si="1"/>
        <v>#DIV/0!</v>
      </c>
    </row>
    <row r="10" spans="1:10" ht="19.5" customHeight="1" hidden="1">
      <c r="A10" s="154" t="s">
        <v>10</v>
      </c>
      <c r="B10" s="5" t="s">
        <v>13</v>
      </c>
      <c r="C10" s="154" t="s">
        <v>9</v>
      </c>
      <c r="D10" s="162"/>
      <c r="E10" s="163"/>
      <c r="F10" s="164"/>
      <c r="G10" s="163"/>
      <c r="H10" s="163" t="e">
        <f t="shared" si="0"/>
        <v>#DIV/0!</v>
      </c>
      <c r="I10" s="163"/>
      <c r="J10" s="163" t="e">
        <f t="shared" si="1"/>
        <v>#DIV/0!</v>
      </c>
    </row>
    <row r="11" spans="1:10" ht="19.5" customHeight="1" hidden="1">
      <c r="A11" s="154" t="s">
        <v>10</v>
      </c>
      <c r="B11" s="5" t="s">
        <v>226</v>
      </c>
      <c r="C11" s="154" t="s">
        <v>9</v>
      </c>
      <c r="D11" s="162"/>
      <c r="E11" s="163"/>
      <c r="F11" s="164"/>
      <c r="G11" s="163"/>
      <c r="H11" s="163" t="e">
        <f t="shared" si="0"/>
        <v>#DIV/0!</v>
      </c>
      <c r="I11" s="163"/>
      <c r="J11" s="163" t="e">
        <f t="shared" si="1"/>
        <v>#DIV/0!</v>
      </c>
    </row>
    <row r="12" spans="1:11" ht="15.75">
      <c r="A12" s="154">
        <v>2</v>
      </c>
      <c r="B12" s="5" t="s">
        <v>295</v>
      </c>
      <c r="C12" s="154" t="s">
        <v>14</v>
      </c>
      <c r="D12" s="164">
        <f>SUM(D13:D16)</f>
        <v>1719.1200000000001</v>
      </c>
      <c r="E12" s="163">
        <f>SUM(E13:E16)</f>
        <v>1849.0800000000002</v>
      </c>
      <c r="F12" s="164"/>
      <c r="G12" s="163">
        <f>SUM(G13:G16)</f>
        <v>1847.03</v>
      </c>
      <c r="H12" s="163">
        <f>G12/E12*100</f>
        <v>99.88913405585478</v>
      </c>
      <c r="I12" s="163">
        <f>SUM(I13:I15)</f>
        <v>2203.8399999999997</v>
      </c>
      <c r="J12" s="163">
        <f>I12/G12*100</f>
        <v>119.31804031336793</v>
      </c>
      <c r="K12" s="165"/>
    </row>
    <row r="13" spans="1:10" ht="19.5" customHeight="1">
      <c r="A13" s="154" t="s">
        <v>10</v>
      </c>
      <c r="B13" s="5" t="s">
        <v>11</v>
      </c>
      <c r="C13" s="154" t="s">
        <v>14</v>
      </c>
      <c r="D13" s="162">
        <v>858.24</v>
      </c>
      <c r="E13" s="163">
        <v>882.6</v>
      </c>
      <c r="F13" s="164"/>
      <c r="G13" s="163">
        <v>869.28</v>
      </c>
      <c r="H13" s="163">
        <f t="shared" si="0"/>
        <v>98.49082256968047</v>
      </c>
      <c r="I13" s="163">
        <v>1163</v>
      </c>
      <c r="J13" s="163">
        <f t="shared" si="1"/>
        <v>133.78888275354316</v>
      </c>
    </row>
    <row r="14" spans="1:11" ht="19.5" customHeight="1">
      <c r="A14" s="154" t="s">
        <v>10</v>
      </c>
      <c r="B14" s="5" t="s">
        <v>12</v>
      </c>
      <c r="C14" s="154" t="s">
        <v>14</v>
      </c>
      <c r="D14" s="166">
        <v>657.2</v>
      </c>
      <c r="E14" s="163">
        <v>761.8</v>
      </c>
      <c r="F14" s="164"/>
      <c r="G14" s="163">
        <v>763.75</v>
      </c>
      <c r="H14" s="163">
        <f t="shared" si="0"/>
        <v>100.25597269624573</v>
      </c>
      <c r="I14" s="163">
        <v>816.37</v>
      </c>
      <c r="J14" s="163">
        <f t="shared" si="1"/>
        <v>106.88968903436988</v>
      </c>
      <c r="K14" s="167"/>
    </row>
    <row r="15" spans="1:10" ht="19.5" customHeight="1">
      <c r="A15" s="154" t="s">
        <v>10</v>
      </c>
      <c r="B15" s="5" t="s">
        <v>13</v>
      </c>
      <c r="C15" s="154" t="s">
        <v>14</v>
      </c>
      <c r="D15" s="162">
        <v>203.68</v>
      </c>
      <c r="E15" s="163">
        <v>204.68</v>
      </c>
      <c r="F15" s="164"/>
      <c r="G15" s="163">
        <v>214</v>
      </c>
      <c r="H15" s="163">
        <f t="shared" si="0"/>
        <v>104.55344928669142</v>
      </c>
      <c r="I15" s="163">
        <v>224.47</v>
      </c>
      <c r="J15" s="163">
        <f t="shared" si="1"/>
        <v>104.89252336448598</v>
      </c>
    </row>
    <row r="16" spans="1:10" ht="19.5" customHeight="1">
      <c r="A16" s="154" t="s">
        <v>10</v>
      </c>
      <c r="B16" s="5" t="s">
        <v>226</v>
      </c>
      <c r="C16" s="154" t="s">
        <v>14</v>
      </c>
      <c r="D16" s="162"/>
      <c r="E16" s="163"/>
      <c r="F16" s="164"/>
      <c r="G16" s="163"/>
      <c r="H16" s="163"/>
      <c r="I16" s="163"/>
      <c r="J16" s="163"/>
    </row>
    <row r="17" spans="1:10" ht="19.5" customHeight="1">
      <c r="A17" s="154">
        <v>3</v>
      </c>
      <c r="B17" s="5" t="s">
        <v>275</v>
      </c>
      <c r="C17" s="9"/>
      <c r="D17" s="168">
        <f>SUM(D18:D20)</f>
        <v>99.99999999999999</v>
      </c>
      <c r="E17" s="169">
        <f>SUM(E18:E21)</f>
        <v>99.99999999999999</v>
      </c>
      <c r="F17" s="168"/>
      <c r="G17" s="169">
        <f>SUM(G18:G21)</f>
        <v>99.99999999999999</v>
      </c>
      <c r="H17" s="169">
        <f>G17/E17*100</f>
        <v>100</v>
      </c>
      <c r="I17" s="169">
        <f>SUM(I18:I21)</f>
        <v>100.00000000000003</v>
      </c>
      <c r="J17" s="169">
        <f>I17/G17*100</f>
        <v>100.00000000000004</v>
      </c>
    </row>
    <row r="18" spans="1:10" ht="19.5" customHeight="1">
      <c r="A18" s="154" t="s">
        <v>10</v>
      </c>
      <c r="B18" s="5" t="s">
        <v>11</v>
      </c>
      <c r="C18" s="154" t="s">
        <v>9</v>
      </c>
      <c r="D18" s="164">
        <f>D13/$D$12*100</f>
        <v>49.923216529387126</v>
      </c>
      <c r="E18" s="163">
        <f>E13/$E$12*100</f>
        <v>47.73184502563437</v>
      </c>
      <c r="F18" s="164"/>
      <c r="G18" s="163">
        <f>G13/$G$12*100</f>
        <v>47.063664369284744</v>
      </c>
      <c r="H18" s="163">
        <f>G18/E18*100</f>
        <v>98.60013654198622</v>
      </c>
      <c r="I18" s="163">
        <f>I13/$I$12*100</f>
        <v>52.771526063598095</v>
      </c>
      <c r="J18" s="163">
        <f>I18/G18*100</f>
        <v>112.12795852343041</v>
      </c>
    </row>
    <row r="19" spans="1:10" ht="19.5" customHeight="1">
      <c r="A19" s="154" t="s">
        <v>10</v>
      </c>
      <c r="B19" s="5" t="s">
        <v>12</v>
      </c>
      <c r="C19" s="154" t="s">
        <v>9</v>
      </c>
      <c r="D19" s="164">
        <f>D14/$D$12*100</f>
        <v>38.22886127786309</v>
      </c>
      <c r="E19" s="163">
        <f>E14/$E$12*100</f>
        <v>41.19886646332229</v>
      </c>
      <c r="F19" s="164"/>
      <c r="G19" s="163">
        <f>G14/$G$12*100</f>
        <v>41.35016756630915</v>
      </c>
      <c r="H19" s="163">
        <f>G19/E19*100</f>
        <v>100.36724579090436</v>
      </c>
      <c r="I19" s="163">
        <f>I14/$I$12*100</f>
        <v>37.04307027733411</v>
      </c>
      <c r="J19" s="163">
        <f>I19/G19*100</f>
        <v>89.58384562270956</v>
      </c>
    </row>
    <row r="20" spans="1:10" ht="19.5" customHeight="1">
      <c r="A20" s="154" t="s">
        <v>10</v>
      </c>
      <c r="B20" s="5" t="s">
        <v>317</v>
      </c>
      <c r="C20" s="154" t="s">
        <v>9</v>
      </c>
      <c r="D20" s="164">
        <f>D15/$D$12*100</f>
        <v>11.847922192749778</v>
      </c>
      <c r="E20" s="163">
        <f>E15/$E$12*100</f>
        <v>11.069288511043329</v>
      </c>
      <c r="F20" s="164"/>
      <c r="G20" s="163">
        <f>G15/$G$12*100</f>
        <v>11.5861680644061</v>
      </c>
      <c r="H20" s="163">
        <f>G20/E20*100</f>
        <v>104.66949210734822</v>
      </c>
      <c r="I20" s="163">
        <f>I15/$I$12*100</f>
        <v>10.18540365906781</v>
      </c>
      <c r="J20" s="163">
        <f>I20/G20*100</f>
        <v>87.91002860003746</v>
      </c>
    </row>
    <row r="21" spans="1:10" ht="19.5" customHeight="1">
      <c r="A21" s="154" t="s">
        <v>10</v>
      </c>
      <c r="B21" s="5" t="s">
        <v>226</v>
      </c>
      <c r="C21" s="154" t="s">
        <v>14</v>
      </c>
      <c r="D21" s="162"/>
      <c r="E21" s="163"/>
      <c r="F21" s="164"/>
      <c r="G21" s="163"/>
      <c r="H21" s="163"/>
      <c r="I21" s="163"/>
      <c r="J21" s="163"/>
    </row>
    <row r="22" spans="1:10" ht="31.5">
      <c r="A22" s="154">
        <v>4</v>
      </c>
      <c r="B22" s="5" t="s">
        <v>296</v>
      </c>
      <c r="C22" s="154" t="s">
        <v>231</v>
      </c>
      <c r="D22" s="162"/>
      <c r="E22" s="163">
        <f>E12*1000/E53</f>
        <v>160.78956521739133</v>
      </c>
      <c r="F22" s="164"/>
      <c r="G22" s="163">
        <f>G12*1000/G53</f>
        <v>137.57113064203784</v>
      </c>
      <c r="H22" s="163">
        <f>G22/E22*100</f>
        <v>85.55973794446075</v>
      </c>
      <c r="I22" s="163">
        <f>I12*1000/I53</f>
        <v>142.1832258064516</v>
      </c>
      <c r="J22" s="163">
        <f>I22/G22*100</f>
        <v>103.35251672563082</v>
      </c>
    </row>
    <row r="23" spans="1:10" ht="19.5" customHeight="1">
      <c r="A23" s="154">
        <v>5</v>
      </c>
      <c r="B23" s="5" t="s">
        <v>20</v>
      </c>
      <c r="C23" s="191" t="s">
        <v>14</v>
      </c>
      <c r="D23" s="192">
        <v>179.028</v>
      </c>
      <c r="E23" s="193">
        <v>176.836</v>
      </c>
      <c r="F23" s="193">
        <v>123.326</v>
      </c>
      <c r="G23" s="193">
        <v>173.917</v>
      </c>
      <c r="H23" s="193">
        <f>G23/D23*100</f>
        <v>97.14513930781777</v>
      </c>
      <c r="I23" s="193">
        <v>56.145</v>
      </c>
      <c r="J23" s="193">
        <f>I23/G23*100</f>
        <v>32.28264056992703</v>
      </c>
    </row>
    <row r="24" spans="1:10" ht="19.5" customHeight="1">
      <c r="A24" s="154">
        <v>6</v>
      </c>
      <c r="B24" s="5" t="s">
        <v>232</v>
      </c>
      <c r="C24" s="154" t="s">
        <v>22</v>
      </c>
      <c r="D24" s="162"/>
      <c r="E24" s="163"/>
      <c r="F24" s="164"/>
      <c r="G24" s="163"/>
      <c r="H24" s="163"/>
      <c r="I24" s="163"/>
      <c r="J24" s="163"/>
    </row>
    <row r="25" spans="1:10" ht="19.5" customHeight="1">
      <c r="A25" s="154">
        <v>7</v>
      </c>
      <c r="B25" s="5" t="s">
        <v>280</v>
      </c>
      <c r="C25" s="154" t="s">
        <v>22</v>
      </c>
      <c r="D25" s="162"/>
      <c r="E25" s="163"/>
      <c r="F25" s="164"/>
      <c r="G25" s="163"/>
      <c r="H25" s="163"/>
      <c r="I25" s="163"/>
      <c r="J25" s="163"/>
    </row>
    <row r="26" spans="1:10" ht="32.25" customHeight="1">
      <c r="A26" s="154">
        <v>8</v>
      </c>
      <c r="B26" s="5" t="s">
        <v>281</v>
      </c>
      <c r="C26" s="154" t="s">
        <v>14</v>
      </c>
      <c r="D26" s="162"/>
      <c r="E26" s="163">
        <v>204.68</v>
      </c>
      <c r="F26" s="164"/>
      <c r="G26" s="163">
        <v>214</v>
      </c>
      <c r="H26" s="163">
        <f>G26/E26*100</f>
        <v>104.55344928669142</v>
      </c>
      <c r="I26" s="163">
        <v>241</v>
      </c>
      <c r="J26" s="163">
        <f>I26/G26*100</f>
        <v>112.61682242990653</v>
      </c>
    </row>
    <row r="27" spans="1:10" ht="19.5" customHeight="1">
      <c r="A27" s="154">
        <v>9</v>
      </c>
      <c r="B27" s="5" t="s">
        <v>236</v>
      </c>
      <c r="C27" s="154"/>
      <c r="D27" s="170">
        <v>245.826</v>
      </c>
      <c r="E27" s="193">
        <v>180.116</v>
      </c>
      <c r="F27" s="193">
        <v>192.673</v>
      </c>
      <c r="G27" s="193">
        <v>286.11</v>
      </c>
      <c r="H27" s="193">
        <f>+G27/D27%</f>
        <v>116.38720070293623</v>
      </c>
      <c r="I27" s="193">
        <v>145.745</v>
      </c>
      <c r="J27" s="194">
        <f aca="true" t="shared" si="2" ref="J27:J35">I27/G27%</f>
        <v>50.94019782601098</v>
      </c>
    </row>
    <row r="28" spans="1:10" ht="19.5" customHeight="1">
      <c r="A28" s="154" t="s">
        <v>10</v>
      </c>
      <c r="B28" s="5" t="s">
        <v>237</v>
      </c>
      <c r="C28" s="154" t="s">
        <v>14</v>
      </c>
      <c r="D28" s="170">
        <v>70.421</v>
      </c>
      <c r="E28" s="193">
        <v>60.61</v>
      </c>
      <c r="F28" s="193">
        <v>46.194</v>
      </c>
      <c r="G28" s="193">
        <v>88.851</v>
      </c>
      <c r="H28" s="193">
        <f>+G28/D28%</f>
        <v>126.17117053151756</v>
      </c>
      <c r="I28" s="193">
        <v>71.641</v>
      </c>
      <c r="J28" s="194">
        <f t="shared" si="2"/>
        <v>80.63049374796007</v>
      </c>
    </row>
    <row r="29" spans="1:11" s="172" customFormat="1" ht="19.5" customHeight="1">
      <c r="A29" s="8" t="s">
        <v>175</v>
      </c>
      <c r="B29" s="7" t="s">
        <v>233</v>
      </c>
      <c r="C29" s="8" t="s">
        <v>14</v>
      </c>
      <c r="D29" s="171">
        <v>70.421</v>
      </c>
      <c r="E29" s="194">
        <v>60.61</v>
      </c>
      <c r="F29" s="194">
        <v>46.194</v>
      </c>
      <c r="G29" s="194">
        <v>88.851</v>
      </c>
      <c r="H29" s="193">
        <f>+G29/D29%</f>
        <v>126.17117053151756</v>
      </c>
      <c r="I29" s="194">
        <f>+I28</f>
        <v>71.641</v>
      </c>
      <c r="J29" s="194">
        <f t="shared" si="2"/>
        <v>80.63049374796007</v>
      </c>
      <c r="K29" s="158"/>
    </row>
    <row r="30" spans="1:11" s="172" customFormat="1" ht="19.5" customHeight="1">
      <c r="A30" s="8"/>
      <c r="B30" s="7" t="s">
        <v>16</v>
      </c>
      <c r="C30" s="8"/>
      <c r="D30" s="171"/>
      <c r="E30" s="194"/>
      <c r="F30" s="194"/>
      <c r="G30" s="194"/>
      <c r="H30" s="193"/>
      <c r="I30" s="194"/>
      <c r="J30" s="194"/>
      <c r="K30" s="158"/>
    </row>
    <row r="31" spans="1:11" s="172" customFormat="1" ht="19.5" customHeight="1">
      <c r="A31" s="8"/>
      <c r="B31" s="7" t="s">
        <v>234</v>
      </c>
      <c r="C31" s="8" t="s">
        <v>14</v>
      </c>
      <c r="D31" s="171">
        <v>39.603</v>
      </c>
      <c r="E31" s="194">
        <v>33.24</v>
      </c>
      <c r="F31" s="194">
        <v>23.292</v>
      </c>
      <c r="G31" s="194">
        <v>44.9</v>
      </c>
      <c r="H31" s="193">
        <f>+G31/D31%</f>
        <v>113.37524934979673</v>
      </c>
      <c r="I31" s="194">
        <v>37.361</v>
      </c>
      <c r="J31" s="194">
        <f t="shared" si="2"/>
        <v>83.20935412026725</v>
      </c>
      <c r="K31" s="158"/>
    </row>
    <row r="32" spans="1:11" s="172" customFormat="1" ht="19.5" customHeight="1">
      <c r="A32" s="8"/>
      <c r="B32" s="7" t="s">
        <v>235</v>
      </c>
      <c r="C32" s="8" t="s">
        <v>224</v>
      </c>
      <c r="D32" s="171"/>
      <c r="E32" s="194"/>
      <c r="F32" s="194"/>
      <c r="G32" s="194"/>
      <c r="H32" s="193"/>
      <c r="I32" s="194"/>
      <c r="J32" s="194"/>
      <c r="K32" s="158"/>
    </row>
    <row r="33" spans="1:10" ht="15.75">
      <c r="A33" s="154" t="s">
        <v>10</v>
      </c>
      <c r="B33" s="5" t="s">
        <v>238</v>
      </c>
      <c r="C33" s="154" t="s">
        <v>14</v>
      </c>
      <c r="D33" s="170">
        <v>61.571</v>
      </c>
      <c r="E33" s="193">
        <v>50.225</v>
      </c>
      <c r="F33" s="193">
        <v>36.015</v>
      </c>
      <c r="G33" s="193">
        <v>69.148</v>
      </c>
      <c r="H33" s="193">
        <f>+G33/D33%</f>
        <v>112.30611814003346</v>
      </c>
      <c r="I33" s="193">
        <v>54.546</v>
      </c>
      <c r="J33" s="194">
        <f t="shared" si="2"/>
        <v>78.88297564643952</v>
      </c>
    </row>
    <row r="34" spans="1:11" s="172" customFormat="1" ht="19.5" customHeight="1">
      <c r="A34" s="8"/>
      <c r="B34" s="7" t="s">
        <v>16</v>
      </c>
      <c r="C34" s="8"/>
      <c r="D34" s="171"/>
      <c r="E34" s="194"/>
      <c r="F34" s="194"/>
      <c r="G34" s="194"/>
      <c r="H34" s="193"/>
      <c r="I34" s="194"/>
      <c r="J34" s="194"/>
      <c r="K34" s="158"/>
    </row>
    <row r="35" spans="1:11" s="172" customFormat="1" ht="19.5" customHeight="1">
      <c r="A35" s="8" t="s">
        <v>175</v>
      </c>
      <c r="B35" s="7" t="s">
        <v>297</v>
      </c>
      <c r="C35" s="8" t="s">
        <v>14</v>
      </c>
      <c r="D35" s="171">
        <v>38.631</v>
      </c>
      <c r="E35" s="194">
        <v>7</v>
      </c>
      <c r="F35" s="194">
        <f>0.358+0.011522+10.148</f>
        <v>10.517522</v>
      </c>
      <c r="G35" s="194">
        <v>7.62</v>
      </c>
      <c r="H35" s="193">
        <f aca="true" t="shared" si="3" ref="H35:H41">+G35/D35%</f>
        <v>19.725091247961483</v>
      </c>
      <c r="I35" s="194">
        <v>14.006</v>
      </c>
      <c r="J35" s="194">
        <f t="shared" si="2"/>
        <v>183.8057742782152</v>
      </c>
      <c r="K35" s="158"/>
    </row>
    <row r="36" spans="1:11" s="172" customFormat="1" ht="31.5">
      <c r="A36" s="8" t="s">
        <v>175</v>
      </c>
      <c r="B36" s="7" t="s">
        <v>239</v>
      </c>
      <c r="C36" s="8" t="s">
        <v>14</v>
      </c>
      <c r="D36" s="171">
        <v>22.94</v>
      </c>
      <c r="E36" s="194">
        <v>43.225</v>
      </c>
      <c r="F36" s="194">
        <f>36.015-10.52</f>
        <v>25.495</v>
      </c>
      <c r="G36" s="194">
        <v>61.528</v>
      </c>
      <c r="H36" s="193">
        <f t="shared" si="3"/>
        <v>268.2127288578901</v>
      </c>
      <c r="I36" s="194">
        <v>40.54</v>
      </c>
      <c r="J36" s="194">
        <f>I36/G36%</f>
        <v>65.88870107918346</v>
      </c>
      <c r="K36" s="158"/>
    </row>
    <row r="37" spans="1:10" ht="19.5" customHeight="1">
      <c r="A37" s="154">
        <v>10</v>
      </c>
      <c r="B37" s="5" t="s">
        <v>17</v>
      </c>
      <c r="C37" s="154"/>
      <c r="D37" s="170">
        <v>244.456</v>
      </c>
      <c r="E37" s="193">
        <v>180.116</v>
      </c>
      <c r="F37" s="193">
        <v>99.164</v>
      </c>
      <c r="G37" s="193">
        <v>286.11</v>
      </c>
      <c r="H37" s="193">
        <f t="shared" si="3"/>
        <v>117.03946722518572</v>
      </c>
      <c r="I37" s="193">
        <v>145.75</v>
      </c>
      <c r="J37" s="194">
        <f>I37/G37%</f>
        <v>50.941945405613225</v>
      </c>
    </row>
    <row r="38" spans="1:10" ht="19.5" customHeight="1">
      <c r="A38" s="154" t="s">
        <v>10</v>
      </c>
      <c r="B38" s="5" t="s">
        <v>240</v>
      </c>
      <c r="C38" s="154" t="s">
        <v>14</v>
      </c>
      <c r="D38" s="170">
        <v>93.412</v>
      </c>
      <c r="E38" s="193">
        <v>113.59</v>
      </c>
      <c r="F38" s="193">
        <v>54.662</v>
      </c>
      <c r="G38" s="193">
        <v>132.505</v>
      </c>
      <c r="H38" s="193">
        <f t="shared" si="3"/>
        <v>141.8500835010491</v>
      </c>
      <c r="I38" s="193">
        <v>115.157</v>
      </c>
      <c r="J38" s="194">
        <f>I38/G38%</f>
        <v>86.90766386174106</v>
      </c>
    </row>
    <row r="39" spans="1:11" s="172" customFormat="1" ht="19.5" customHeight="1">
      <c r="A39" s="8"/>
      <c r="B39" s="7" t="s">
        <v>16</v>
      </c>
      <c r="C39" s="8"/>
      <c r="D39" s="171"/>
      <c r="E39" s="194"/>
      <c r="F39" s="194"/>
      <c r="G39" s="194"/>
      <c r="H39" s="193"/>
      <c r="I39" s="194"/>
      <c r="J39" s="194"/>
      <c r="K39" s="158"/>
    </row>
    <row r="40" spans="1:11" s="172" customFormat="1" ht="19.5" customHeight="1">
      <c r="A40" s="8" t="s">
        <v>175</v>
      </c>
      <c r="B40" s="7" t="s">
        <v>241</v>
      </c>
      <c r="C40" s="8" t="s">
        <v>14</v>
      </c>
      <c r="D40" s="171">
        <v>22.887</v>
      </c>
      <c r="E40" s="194">
        <v>35.926</v>
      </c>
      <c r="F40" s="194">
        <f>11.392+4.246+0.202+0.971+4.051</f>
        <v>20.862000000000002</v>
      </c>
      <c r="G40" s="194">
        <v>54.793</v>
      </c>
      <c r="H40" s="193">
        <f t="shared" si="3"/>
        <v>239.40665006335473</v>
      </c>
      <c r="I40" s="194">
        <v>39.745</v>
      </c>
      <c r="J40" s="194">
        <f>I40/G40%</f>
        <v>72.53663789170149</v>
      </c>
      <c r="K40" s="158"/>
    </row>
    <row r="41" spans="1:11" s="172" customFormat="1" ht="31.5">
      <c r="A41" s="8" t="s">
        <v>175</v>
      </c>
      <c r="B41" s="7" t="s">
        <v>252</v>
      </c>
      <c r="C41" s="8" t="s">
        <v>14</v>
      </c>
      <c r="D41" s="171">
        <v>70.525</v>
      </c>
      <c r="E41" s="194">
        <v>75.392</v>
      </c>
      <c r="F41" s="194">
        <v>33.8</v>
      </c>
      <c r="G41" s="194">
        <f>+G38-G40</f>
        <v>77.71199999999999</v>
      </c>
      <c r="H41" s="193">
        <f t="shared" si="3"/>
        <v>110.19071251329314</v>
      </c>
      <c r="I41" s="194">
        <v>73.139</v>
      </c>
      <c r="J41" s="194">
        <f>I41/G41%</f>
        <v>94.11545192505662</v>
      </c>
      <c r="K41" s="158"/>
    </row>
    <row r="42" spans="1:10" ht="19.5" customHeight="1">
      <c r="A42" s="154">
        <v>11</v>
      </c>
      <c r="B42" s="5" t="s">
        <v>253</v>
      </c>
      <c r="C42" s="154" t="s">
        <v>14</v>
      </c>
      <c r="D42" s="162"/>
      <c r="E42" s="163"/>
      <c r="F42" s="164"/>
      <c r="G42" s="163"/>
      <c r="H42" s="163"/>
      <c r="I42" s="163"/>
      <c r="J42" s="163"/>
    </row>
    <row r="43" spans="1:10" ht="15.75">
      <c r="A43" s="154">
        <v>12</v>
      </c>
      <c r="B43" s="5" t="s">
        <v>242</v>
      </c>
      <c r="C43" s="154"/>
      <c r="D43" s="162"/>
      <c r="E43" s="163"/>
      <c r="F43" s="164"/>
      <c r="G43" s="163"/>
      <c r="H43" s="163"/>
      <c r="I43" s="163"/>
      <c r="J43" s="163"/>
    </row>
    <row r="44" spans="1:10" ht="31.5">
      <c r="A44" s="154">
        <v>13</v>
      </c>
      <c r="B44" s="5" t="s">
        <v>254</v>
      </c>
      <c r="C44" s="154"/>
      <c r="D44" s="162"/>
      <c r="E44" s="163"/>
      <c r="F44" s="164"/>
      <c r="G44" s="163"/>
      <c r="H44" s="163"/>
      <c r="I44" s="163"/>
      <c r="J44" s="163"/>
    </row>
    <row r="45" spans="1:10" ht="31.5">
      <c r="A45" s="154">
        <v>14</v>
      </c>
      <c r="B45" s="5" t="s">
        <v>255</v>
      </c>
      <c r="C45" s="154" t="s">
        <v>74</v>
      </c>
      <c r="D45" s="162"/>
      <c r="E45" s="163"/>
      <c r="F45" s="164"/>
      <c r="G45" s="163"/>
      <c r="H45" s="163"/>
      <c r="I45" s="163"/>
      <c r="J45" s="163"/>
    </row>
    <row r="46" spans="1:10" ht="19.5" customHeight="1">
      <c r="A46" s="154">
        <v>15</v>
      </c>
      <c r="B46" s="5" t="s">
        <v>256</v>
      </c>
      <c r="C46" s="154"/>
      <c r="D46" s="162"/>
      <c r="E46" s="163"/>
      <c r="F46" s="164"/>
      <c r="G46" s="163"/>
      <c r="H46" s="163"/>
      <c r="I46" s="163"/>
      <c r="J46" s="163"/>
    </row>
    <row r="47" spans="1:10" ht="30" customHeight="1">
      <c r="A47" s="154" t="s">
        <v>10</v>
      </c>
      <c r="B47" s="5" t="s">
        <v>243</v>
      </c>
      <c r="C47" s="154" t="s">
        <v>24</v>
      </c>
      <c r="D47" s="162"/>
      <c r="E47" s="163"/>
      <c r="F47" s="164"/>
      <c r="G47" s="163"/>
      <c r="H47" s="163"/>
      <c r="I47" s="163"/>
      <c r="J47" s="163"/>
    </row>
    <row r="48" spans="1:10" ht="19.5" customHeight="1">
      <c r="A48" s="154" t="s">
        <v>10</v>
      </c>
      <c r="B48" s="5" t="s">
        <v>244</v>
      </c>
      <c r="C48" s="154" t="s">
        <v>22</v>
      </c>
      <c r="D48" s="162"/>
      <c r="E48" s="163"/>
      <c r="F48" s="164"/>
      <c r="G48" s="163"/>
      <c r="H48" s="163"/>
      <c r="I48" s="163"/>
      <c r="J48" s="163"/>
    </row>
    <row r="49" spans="1:10" ht="19.5" customHeight="1">
      <c r="A49" s="154" t="s">
        <v>10</v>
      </c>
      <c r="B49" s="5" t="s">
        <v>23</v>
      </c>
      <c r="C49" s="154" t="s">
        <v>22</v>
      </c>
      <c r="D49" s="162"/>
      <c r="E49" s="163"/>
      <c r="F49" s="164"/>
      <c r="G49" s="163"/>
      <c r="H49" s="163"/>
      <c r="I49" s="163"/>
      <c r="J49" s="163"/>
    </row>
    <row r="50" spans="1:10" ht="31.5">
      <c r="A50" s="154">
        <v>16</v>
      </c>
      <c r="B50" s="5" t="s">
        <v>277</v>
      </c>
      <c r="C50" s="154" t="s">
        <v>14</v>
      </c>
      <c r="D50" s="162"/>
      <c r="E50" s="163"/>
      <c r="F50" s="164"/>
      <c r="G50" s="163"/>
      <c r="H50" s="163"/>
      <c r="I50" s="163"/>
      <c r="J50" s="163"/>
    </row>
    <row r="51" spans="1:10" ht="19.5" customHeight="1">
      <c r="A51" s="154">
        <v>17</v>
      </c>
      <c r="B51" s="5" t="s">
        <v>278</v>
      </c>
      <c r="C51" s="154" t="s">
        <v>282</v>
      </c>
      <c r="D51" s="162"/>
      <c r="E51" s="163"/>
      <c r="F51" s="164"/>
      <c r="G51" s="163"/>
      <c r="H51" s="163"/>
      <c r="I51" s="163"/>
      <c r="J51" s="163"/>
    </row>
    <row r="52" spans="1:10" s="172" customFormat="1" ht="15.75">
      <c r="A52" s="8"/>
      <c r="B52" s="7" t="s">
        <v>279</v>
      </c>
      <c r="C52" s="8" t="s">
        <v>283</v>
      </c>
      <c r="D52" s="173"/>
      <c r="E52" s="174"/>
      <c r="F52" s="175"/>
      <c r="G52" s="174"/>
      <c r="H52" s="163"/>
      <c r="I52" s="174"/>
      <c r="J52" s="163"/>
    </row>
    <row r="53" spans="1:10" ht="31.5" customHeight="1">
      <c r="A53" s="154">
        <v>17</v>
      </c>
      <c r="B53" s="5" t="s">
        <v>103</v>
      </c>
      <c r="C53" s="154" t="s">
        <v>245</v>
      </c>
      <c r="D53" s="168">
        <v>12337</v>
      </c>
      <c r="E53" s="169">
        <v>11500</v>
      </c>
      <c r="F53" s="164"/>
      <c r="G53" s="163">
        <v>13426</v>
      </c>
      <c r="H53" s="163">
        <f>G53/E53*100</f>
        <v>116.74782608695654</v>
      </c>
      <c r="I53" s="169">
        <v>15500</v>
      </c>
      <c r="J53" s="163">
        <f>I53/G53*100</f>
        <v>115.44763890957843</v>
      </c>
    </row>
    <row r="54" spans="1:10" ht="19.5" customHeight="1">
      <c r="A54" s="154">
        <v>18</v>
      </c>
      <c r="B54" s="5" t="s">
        <v>246</v>
      </c>
      <c r="C54" s="154" t="s">
        <v>276</v>
      </c>
      <c r="D54" s="162">
        <v>10.87</v>
      </c>
      <c r="E54" s="163"/>
      <c r="F54" s="164"/>
      <c r="G54" s="163">
        <v>19.99</v>
      </c>
      <c r="H54" s="163"/>
      <c r="I54" s="163"/>
      <c r="J54" s="163"/>
    </row>
    <row r="55" spans="1:10" ht="36" customHeight="1">
      <c r="A55" s="154">
        <v>19</v>
      </c>
      <c r="B55" s="5" t="s">
        <v>247</v>
      </c>
      <c r="C55" s="154" t="s">
        <v>245</v>
      </c>
      <c r="D55" s="162">
        <v>6.663</v>
      </c>
      <c r="E55" s="169">
        <v>9200</v>
      </c>
      <c r="F55" s="168">
        <v>7815</v>
      </c>
      <c r="G55" s="169">
        <v>9200</v>
      </c>
      <c r="H55" s="169">
        <f>G55/E55*100</f>
        <v>100</v>
      </c>
      <c r="I55" s="169">
        <v>12000</v>
      </c>
      <c r="J55" s="163">
        <f>I55/G55*100</f>
        <v>130.43478260869566</v>
      </c>
    </row>
    <row r="56" spans="1:10" ht="31.5">
      <c r="A56" s="154">
        <v>20</v>
      </c>
      <c r="B56" s="5" t="s">
        <v>257</v>
      </c>
      <c r="C56" s="154" t="s">
        <v>9</v>
      </c>
      <c r="D56" s="162">
        <v>57.22</v>
      </c>
      <c r="E56" s="169">
        <v>70</v>
      </c>
      <c r="F56" s="168">
        <v>65</v>
      </c>
      <c r="G56" s="169">
        <v>70</v>
      </c>
      <c r="H56" s="169">
        <f aca="true" t="shared" si="4" ref="H56:H72">G56/E56*100</f>
        <v>100</v>
      </c>
      <c r="I56" s="169">
        <v>75</v>
      </c>
      <c r="J56" s="163">
        <f aca="true" t="shared" si="5" ref="J56:J72">I56/G56*100</f>
        <v>107.14285714285714</v>
      </c>
    </row>
    <row r="57" spans="1:10" ht="15.75">
      <c r="A57" s="154">
        <v>21</v>
      </c>
      <c r="B57" s="5" t="s">
        <v>222</v>
      </c>
      <c r="C57" s="154" t="s">
        <v>9</v>
      </c>
      <c r="D57" s="162">
        <v>75</v>
      </c>
      <c r="E57" s="163">
        <v>75</v>
      </c>
      <c r="F57" s="164">
        <v>75</v>
      </c>
      <c r="G57" s="163">
        <v>75</v>
      </c>
      <c r="H57" s="163">
        <f t="shared" si="4"/>
        <v>100</v>
      </c>
      <c r="I57" s="163">
        <v>85</v>
      </c>
      <c r="J57" s="163">
        <f t="shared" si="5"/>
        <v>113.33333333333333</v>
      </c>
    </row>
    <row r="58" spans="1:10" ht="31.5">
      <c r="A58" s="154">
        <v>22</v>
      </c>
      <c r="B58" s="5" t="s">
        <v>272</v>
      </c>
      <c r="C58" s="154" t="s">
        <v>9</v>
      </c>
      <c r="D58" s="162">
        <v>100</v>
      </c>
      <c r="E58" s="163">
        <v>100</v>
      </c>
      <c r="F58" s="164">
        <v>100</v>
      </c>
      <c r="G58" s="163">
        <v>100</v>
      </c>
      <c r="H58" s="163">
        <f t="shared" si="4"/>
        <v>100</v>
      </c>
      <c r="I58" s="163">
        <v>100</v>
      </c>
      <c r="J58" s="163">
        <f t="shared" si="5"/>
        <v>100</v>
      </c>
    </row>
    <row r="59" spans="1:10" ht="31.5">
      <c r="A59" s="154">
        <v>23</v>
      </c>
      <c r="B59" s="5" t="s">
        <v>273</v>
      </c>
      <c r="C59" s="154" t="s">
        <v>145</v>
      </c>
      <c r="D59" s="60">
        <v>62</v>
      </c>
      <c r="E59" s="87">
        <v>42</v>
      </c>
      <c r="F59" s="89">
        <v>66</v>
      </c>
      <c r="G59" s="87">
        <v>66</v>
      </c>
      <c r="H59" s="169">
        <f t="shared" si="4"/>
        <v>157.14285714285714</v>
      </c>
      <c r="I59" s="169">
        <v>70</v>
      </c>
      <c r="J59" s="169">
        <f t="shared" si="5"/>
        <v>106.06060606060606</v>
      </c>
    </row>
    <row r="60" spans="1:10" ht="19.5" customHeight="1">
      <c r="A60" s="154">
        <v>24</v>
      </c>
      <c r="B60" s="5" t="s">
        <v>202</v>
      </c>
      <c r="C60" s="154" t="s">
        <v>9</v>
      </c>
      <c r="D60" s="162">
        <v>99</v>
      </c>
      <c r="E60" s="163">
        <v>99.84</v>
      </c>
      <c r="F60" s="164">
        <v>99.84</v>
      </c>
      <c r="G60" s="163">
        <v>99.84</v>
      </c>
      <c r="H60" s="163">
        <f t="shared" si="4"/>
        <v>100</v>
      </c>
      <c r="I60" s="163">
        <v>100</v>
      </c>
      <c r="J60" s="163">
        <f t="shared" si="5"/>
        <v>100.16025641025641</v>
      </c>
    </row>
    <row r="61" spans="1:10" ht="15.75">
      <c r="A61" s="154">
        <v>25</v>
      </c>
      <c r="B61" s="5" t="s">
        <v>210</v>
      </c>
      <c r="C61" s="154" t="s">
        <v>9</v>
      </c>
      <c r="D61" s="60">
        <v>13.8</v>
      </c>
      <c r="E61" s="85">
        <v>11.3</v>
      </c>
      <c r="F61" s="90">
        <v>14.5</v>
      </c>
      <c r="G61" s="85">
        <v>11.3</v>
      </c>
      <c r="H61" s="163">
        <f t="shared" si="4"/>
        <v>100</v>
      </c>
      <c r="I61" s="163"/>
      <c r="J61" s="163">
        <f t="shared" si="5"/>
        <v>0</v>
      </c>
    </row>
    <row r="62" spans="1:10" ht="31.5">
      <c r="A62" s="154">
        <v>26</v>
      </c>
      <c r="B62" s="5" t="s">
        <v>274</v>
      </c>
      <c r="C62" s="154" t="s">
        <v>9</v>
      </c>
      <c r="D62" s="162">
        <v>100</v>
      </c>
      <c r="E62" s="169">
        <v>100</v>
      </c>
      <c r="F62" s="168">
        <v>100</v>
      </c>
      <c r="G62" s="169">
        <v>100</v>
      </c>
      <c r="H62" s="169">
        <f t="shared" si="4"/>
        <v>100</v>
      </c>
      <c r="I62" s="169">
        <v>100</v>
      </c>
      <c r="J62" s="169">
        <f t="shared" si="5"/>
        <v>100</v>
      </c>
    </row>
    <row r="63" spans="1:10" ht="31.5">
      <c r="A63" s="154">
        <v>27</v>
      </c>
      <c r="B63" s="5" t="s">
        <v>248</v>
      </c>
      <c r="C63" s="154" t="s">
        <v>9</v>
      </c>
      <c r="D63" s="162"/>
      <c r="E63" s="163"/>
      <c r="F63" s="164"/>
      <c r="G63" s="163"/>
      <c r="H63" s="163"/>
      <c r="I63" s="169">
        <v>100</v>
      </c>
      <c r="J63" s="169">
        <v>100</v>
      </c>
    </row>
    <row r="64" spans="1:10" ht="15.75">
      <c r="A64" s="154">
        <v>28</v>
      </c>
      <c r="B64" s="5" t="s">
        <v>269</v>
      </c>
      <c r="C64" s="154" t="s">
        <v>9</v>
      </c>
      <c r="D64" s="162">
        <v>70</v>
      </c>
      <c r="E64" s="163">
        <v>70</v>
      </c>
      <c r="F64" s="164">
        <v>70</v>
      </c>
      <c r="G64" s="163">
        <v>70</v>
      </c>
      <c r="H64" s="163">
        <f t="shared" si="4"/>
        <v>100</v>
      </c>
      <c r="I64" s="163">
        <v>80</v>
      </c>
      <c r="J64" s="163">
        <f t="shared" si="5"/>
        <v>114.28571428571428</v>
      </c>
    </row>
    <row r="65" spans="1:10" ht="19.5" customHeight="1">
      <c r="A65" s="154">
        <v>29</v>
      </c>
      <c r="B65" s="5" t="s">
        <v>270</v>
      </c>
      <c r="C65" s="154" t="s">
        <v>9</v>
      </c>
      <c r="D65" s="162">
        <v>85.67</v>
      </c>
      <c r="E65" s="163">
        <v>85.67</v>
      </c>
      <c r="F65" s="164">
        <v>85.67</v>
      </c>
      <c r="G65" s="163">
        <v>85.67</v>
      </c>
      <c r="H65" s="163">
        <f t="shared" si="4"/>
        <v>100</v>
      </c>
      <c r="I65" s="163">
        <v>85.67</v>
      </c>
      <c r="J65" s="163">
        <f t="shared" si="5"/>
        <v>100</v>
      </c>
    </row>
    <row r="66" spans="1:10" ht="31.5">
      <c r="A66" s="154">
        <v>30</v>
      </c>
      <c r="B66" s="5" t="s">
        <v>271</v>
      </c>
      <c r="C66" s="154" t="s">
        <v>9</v>
      </c>
      <c r="D66" s="162">
        <v>2</v>
      </c>
      <c r="E66" s="163">
        <v>2</v>
      </c>
      <c r="F66" s="164">
        <v>2</v>
      </c>
      <c r="G66" s="163">
        <v>2</v>
      </c>
      <c r="H66" s="163">
        <f t="shared" si="4"/>
        <v>100</v>
      </c>
      <c r="I66" s="163">
        <v>2</v>
      </c>
      <c r="J66" s="163">
        <f t="shared" si="5"/>
        <v>100</v>
      </c>
    </row>
    <row r="67" spans="1:10" ht="19.5" customHeight="1">
      <c r="A67" s="154">
        <v>31</v>
      </c>
      <c r="B67" s="5" t="s">
        <v>52</v>
      </c>
      <c r="C67" s="154" t="s">
        <v>53</v>
      </c>
      <c r="D67" s="66">
        <v>0</v>
      </c>
      <c r="E67" s="88">
        <v>0</v>
      </c>
      <c r="F67" s="91">
        <v>0</v>
      </c>
      <c r="G67" s="88">
        <v>0</v>
      </c>
      <c r="H67" s="163"/>
      <c r="I67" s="86">
        <v>1</v>
      </c>
      <c r="J67" s="163">
        <f>1/3*100</f>
        <v>33.33333333333333</v>
      </c>
    </row>
    <row r="68" spans="1:10" ht="19.5" customHeight="1">
      <c r="A68" s="154">
        <v>32</v>
      </c>
      <c r="B68" s="5" t="s">
        <v>54</v>
      </c>
      <c r="C68" s="154" t="s">
        <v>9</v>
      </c>
      <c r="D68" s="66">
        <v>0</v>
      </c>
      <c r="E68" s="88">
        <v>0</v>
      </c>
      <c r="F68" s="91">
        <v>0</v>
      </c>
      <c r="G68" s="88">
        <v>0</v>
      </c>
      <c r="H68" s="163"/>
      <c r="I68" s="86">
        <f>1/3*100</f>
        <v>33.33333333333333</v>
      </c>
      <c r="J68" s="163">
        <f>1/3*100</f>
        <v>33.33333333333333</v>
      </c>
    </row>
    <row r="69" spans="1:10" ht="31.5">
      <c r="A69" s="154">
        <v>33</v>
      </c>
      <c r="B69" s="5" t="s">
        <v>258</v>
      </c>
      <c r="C69" s="154" t="s">
        <v>9</v>
      </c>
      <c r="D69" s="66">
        <v>0</v>
      </c>
      <c r="E69" s="88">
        <v>0</v>
      </c>
      <c r="F69" s="91">
        <v>0</v>
      </c>
      <c r="G69" s="88">
        <v>0</v>
      </c>
      <c r="H69" s="163"/>
      <c r="I69" s="88">
        <v>0</v>
      </c>
      <c r="J69" s="163"/>
    </row>
    <row r="70" spans="1:10" ht="19.5" customHeight="1">
      <c r="A70" s="154">
        <v>34</v>
      </c>
      <c r="B70" s="5" t="s">
        <v>259</v>
      </c>
      <c r="C70" s="154"/>
      <c r="D70" s="162">
        <v>1577</v>
      </c>
      <c r="E70" s="169">
        <v>1543</v>
      </c>
      <c r="F70" s="168"/>
      <c r="G70" s="169">
        <v>1543</v>
      </c>
      <c r="H70" s="163">
        <f t="shared" si="4"/>
        <v>100</v>
      </c>
      <c r="I70" s="169">
        <v>1394</v>
      </c>
      <c r="J70" s="163">
        <f t="shared" si="5"/>
        <v>90.34348671419313</v>
      </c>
    </row>
    <row r="71" spans="1:10" ht="19.5" customHeight="1">
      <c r="A71" s="154" t="s">
        <v>10</v>
      </c>
      <c r="B71" s="5" t="s">
        <v>249</v>
      </c>
      <c r="C71" s="154" t="s">
        <v>9</v>
      </c>
      <c r="D71" s="162">
        <v>56.44</v>
      </c>
      <c r="E71" s="163">
        <v>51.44</v>
      </c>
      <c r="F71" s="164"/>
      <c r="G71" s="163">
        <v>51.44</v>
      </c>
      <c r="H71" s="163">
        <f t="shared" si="4"/>
        <v>100</v>
      </c>
      <c r="I71" s="163">
        <v>40.44</v>
      </c>
      <c r="J71" s="163">
        <f t="shared" si="5"/>
        <v>78.6158631415241</v>
      </c>
    </row>
    <row r="72" spans="1:10" ht="15.75">
      <c r="A72" s="154" t="s">
        <v>10</v>
      </c>
      <c r="B72" s="5" t="s">
        <v>250</v>
      </c>
      <c r="C72" s="154" t="s">
        <v>251</v>
      </c>
      <c r="D72" s="162">
        <v>10.04</v>
      </c>
      <c r="E72" s="169">
        <v>10</v>
      </c>
      <c r="F72" s="168"/>
      <c r="G72" s="169">
        <v>10</v>
      </c>
      <c r="H72" s="163">
        <f t="shared" si="4"/>
        <v>100</v>
      </c>
      <c r="I72" s="169">
        <v>11</v>
      </c>
      <c r="J72" s="163">
        <f t="shared" si="5"/>
        <v>110.00000000000001</v>
      </c>
    </row>
  </sheetData>
  <sheetProtection/>
  <mergeCells count="8">
    <mergeCell ref="A1:J1"/>
    <mergeCell ref="A2:J2"/>
    <mergeCell ref="A4:A5"/>
    <mergeCell ref="B4:B5"/>
    <mergeCell ref="C4:C5"/>
    <mergeCell ref="D4:D5"/>
    <mergeCell ref="E4:H4"/>
    <mergeCell ref="I4:J4"/>
  </mergeCells>
  <printOptions/>
  <pageMargins left="0.4724409448818898" right="0.2755905511811024" top="0.7480314960629921" bottom="0.5511811023622047" header="0.31496062992125984" footer="0.31496062992125984"/>
  <pageSetup horizontalDpi="600" verticalDpi="600" orientation="landscape" paperSize="9" r:id="rId1"/>
  <headerFooter>
    <oddFooter>&amp;RTrang &amp;P / &amp;N</oddFooter>
  </headerFooter>
</worksheet>
</file>

<file path=xl/worksheets/sheet3.xml><?xml version="1.0" encoding="utf-8"?>
<worksheet xmlns="http://schemas.openxmlformats.org/spreadsheetml/2006/main" xmlns:r="http://schemas.openxmlformats.org/officeDocument/2006/relationships">
  <dimension ref="A1:K102"/>
  <sheetViews>
    <sheetView zoomScalePageLayoutView="0" workbookViewId="0" topLeftCell="A1">
      <selection activeCell="M6" sqref="M6"/>
    </sheetView>
  </sheetViews>
  <sheetFormatPr defaultColWidth="9.140625" defaultRowHeight="15"/>
  <cols>
    <col min="1" max="1" width="5.00390625" style="1" customWidth="1"/>
    <col min="2" max="2" width="41.7109375" style="0" customWidth="1"/>
    <col min="3" max="3" width="12.7109375" style="1" customWidth="1"/>
    <col min="4" max="4" width="11.00390625" style="1" customWidth="1"/>
    <col min="5" max="5" width="9.28125" style="57" customWidth="1"/>
    <col min="6" max="6" width="10.140625" style="92" hidden="1" customWidth="1"/>
    <col min="7" max="7" width="10.8515625" style="57" customWidth="1"/>
    <col min="8" max="8" width="10.7109375" style="57" customWidth="1"/>
    <col min="9" max="9" width="9.8515625" style="57" customWidth="1"/>
    <col min="10" max="10" width="10.8515625" style="57" customWidth="1"/>
  </cols>
  <sheetData>
    <row r="1" spans="1:10" ht="20.25" customHeight="1">
      <c r="A1" s="180" t="s">
        <v>313</v>
      </c>
      <c r="B1" s="180"/>
      <c r="C1" s="180"/>
      <c r="D1" s="180"/>
      <c r="E1" s="180"/>
      <c r="F1" s="180"/>
      <c r="G1" s="180"/>
      <c r="H1" s="180"/>
      <c r="I1" s="180"/>
      <c r="J1" s="180"/>
    </row>
    <row r="2" spans="1:10" ht="45" customHeight="1">
      <c r="A2" s="188" t="s">
        <v>316</v>
      </c>
      <c r="B2" s="182"/>
      <c r="C2" s="182"/>
      <c r="D2" s="182"/>
      <c r="E2" s="182"/>
      <c r="F2" s="182"/>
      <c r="G2" s="182"/>
      <c r="H2" s="182"/>
      <c r="I2" s="182"/>
      <c r="J2" s="182"/>
    </row>
    <row r="3" ht="15"/>
    <row r="4" spans="1:10" ht="21" customHeight="1">
      <c r="A4" s="189" t="s">
        <v>0</v>
      </c>
      <c r="B4" s="189" t="s">
        <v>1</v>
      </c>
      <c r="C4" s="189" t="s">
        <v>2</v>
      </c>
      <c r="D4" s="189" t="s">
        <v>227</v>
      </c>
      <c r="E4" s="189" t="s">
        <v>223</v>
      </c>
      <c r="F4" s="189"/>
      <c r="G4" s="189"/>
      <c r="H4" s="189"/>
      <c r="I4" s="189" t="s">
        <v>229</v>
      </c>
      <c r="J4" s="189" t="s">
        <v>230</v>
      </c>
    </row>
    <row r="5" spans="1:10" ht="87.75" customHeight="1">
      <c r="A5" s="189"/>
      <c r="B5" s="189"/>
      <c r="C5" s="189"/>
      <c r="D5" s="189"/>
      <c r="E5" s="3" t="s">
        <v>3</v>
      </c>
      <c r="F5" s="63" t="s">
        <v>4</v>
      </c>
      <c r="G5" s="3" t="s">
        <v>5</v>
      </c>
      <c r="H5" s="3" t="s">
        <v>225</v>
      </c>
      <c r="I5" s="189"/>
      <c r="J5" s="189"/>
    </row>
    <row r="6" spans="1:10" s="10" customFormat="1" ht="18" customHeight="1">
      <c r="A6" s="2">
        <v>1</v>
      </c>
      <c r="B6" s="2">
        <v>2</v>
      </c>
      <c r="C6" s="2">
        <v>3</v>
      </c>
      <c r="D6" s="44">
        <v>4</v>
      </c>
      <c r="E6" s="44">
        <v>5</v>
      </c>
      <c r="F6" s="59">
        <v>6</v>
      </c>
      <c r="G6" s="44">
        <v>7</v>
      </c>
      <c r="H6" s="44" t="s">
        <v>6</v>
      </c>
      <c r="I6" s="44">
        <v>9</v>
      </c>
      <c r="J6" s="44" t="s">
        <v>7</v>
      </c>
    </row>
    <row r="7" spans="1:10" s="10" customFormat="1" ht="31.5">
      <c r="A7" s="3" t="s">
        <v>26</v>
      </c>
      <c r="B7" s="4" t="s">
        <v>27</v>
      </c>
      <c r="C7" s="6"/>
      <c r="D7" s="6"/>
      <c r="E7" s="6"/>
      <c r="F7" s="64"/>
      <c r="G7" s="6"/>
      <c r="H7" s="6"/>
      <c r="I7" s="6"/>
      <c r="J7" s="6"/>
    </row>
    <row r="8" spans="1:10" s="10" customFormat="1" ht="15.75">
      <c r="A8" s="44" t="s">
        <v>18</v>
      </c>
      <c r="B8" s="5" t="s">
        <v>28</v>
      </c>
      <c r="C8" s="44" t="s">
        <v>285</v>
      </c>
      <c r="D8" s="51">
        <f>D9+D12</f>
        <v>231.09999999999997</v>
      </c>
      <c r="E8" s="51">
        <f>E9+E12</f>
        <v>355.3</v>
      </c>
      <c r="F8" s="93">
        <f>F9+F12</f>
        <v>132.8</v>
      </c>
      <c r="G8" s="51">
        <f>G9+G12</f>
        <v>224.8</v>
      </c>
      <c r="H8" s="46">
        <f aca="true" t="shared" si="0" ref="H8:H20">G8/D8*100</f>
        <v>97.27390739939422</v>
      </c>
      <c r="I8" s="51">
        <f>I9+I12</f>
        <v>320</v>
      </c>
      <c r="J8" s="46">
        <f>I8/G8*100</f>
        <v>142.34875444839855</v>
      </c>
    </row>
    <row r="9" spans="1:10" s="10" customFormat="1" ht="15.75">
      <c r="A9" s="44" t="s">
        <v>10</v>
      </c>
      <c r="B9" s="5" t="s">
        <v>29</v>
      </c>
      <c r="C9" s="44" t="s">
        <v>285</v>
      </c>
      <c r="D9" s="51">
        <f>'[1]B1'!$H$18</f>
        <v>169.89999999999998</v>
      </c>
      <c r="E9" s="46">
        <f>'[1]B1'!$I$18</f>
        <v>285</v>
      </c>
      <c r="F9" s="94">
        <f>'[1]B1'!$J$18</f>
        <v>125.8</v>
      </c>
      <c r="G9" s="46">
        <f>'[1]B1'!$K$18</f>
        <v>194.8</v>
      </c>
      <c r="H9" s="46">
        <f t="shared" si="0"/>
        <v>114.65567981165394</v>
      </c>
      <c r="I9" s="46">
        <v>285</v>
      </c>
      <c r="J9" s="46">
        <f>I9/G9*100</f>
        <v>146.30390143737168</v>
      </c>
    </row>
    <row r="10" spans="1:10" s="10" customFormat="1" ht="15.75">
      <c r="A10" s="44"/>
      <c r="B10" s="5" t="s">
        <v>30</v>
      </c>
      <c r="C10" s="44" t="s">
        <v>31</v>
      </c>
      <c r="D10" s="51">
        <f>D11*10000000/D9</f>
        <v>31.018540317834024</v>
      </c>
      <c r="E10" s="51">
        <f>E11*10000000/E9</f>
        <v>31.859649122807017</v>
      </c>
      <c r="F10" s="93">
        <v>9.12670906200318</v>
      </c>
      <c r="G10" s="51">
        <f>G11*10000000/G9</f>
        <v>31.381416837782346</v>
      </c>
      <c r="H10" s="46">
        <f t="shared" si="0"/>
        <v>101.16986974960807</v>
      </c>
      <c r="I10" s="51">
        <f>I11*10000000/I9</f>
        <v>32.502105263157894</v>
      </c>
      <c r="J10" s="46">
        <f aca="true" t="shared" si="1" ref="J10:J19">I10/G10*100</f>
        <v>103.57118491866903</v>
      </c>
    </row>
    <row r="11" spans="1:10" s="10" customFormat="1" ht="15.75">
      <c r="A11" s="44"/>
      <c r="B11" s="5" t="s">
        <v>32</v>
      </c>
      <c r="C11" s="44" t="s">
        <v>33</v>
      </c>
      <c r="D11" s="52">
        <f>('[1]B1'!$H$22+'[1]B1'!$H$25+'[1]B1'!$H$28)/1000000</f>
        <v>0.000527005</v>
      </c>
      <c r="E11" s="52">
        <f>('[1]B1'!$I$22+'[1]B1'!$I$25+'[1]B1'!$I$28)/1000000</f>
        <v>0.000908</v>
      </c>
      <c r="F11" s="95">
        <v>0.00011481399999999999</v>
      </c>
      <c r="G11" s="50">
        <f>('[1]B1'!$K$22+'[1]B1'!$K$25+'[1]B1'!$K$28)/1000000</f>
        <v>0.0006113100000000001</v>
      </c>
      <c r="H11" s="46">
        <f t="shared" si="0"/>
        <v>115.99700192597795</v>
      </c>
      <c r="I11" s="53">
        <f>('[1]B1'!$M$22+'[1]B1'!$M$25+'[1]B1'!$M$28)/1000000</f>
        <v>0.00092631</v>
      </c>
      <c r="J11" s="46">
        <f t="shared" si="1"/>
        <v>151.52868430092747</v>
      </c>
    </row>
    <row r="12" spans="1:10" s="10" customFormat="1" ht="15.75">
      <c r="A12" s="44" t="s">
        <v>10</v>
      </c>
      <c r="B12" s="5" t="s">
        <v>286</v>
      </c>
      <c r="C12" s="44" t="s">
        <v>285</v>
      </c>
      <c r="D12" s="51">
        <f>'[1]B1'!$H$29</f>
        <v>61.2</v>
      </c>
      <c r="E12" s="46">
        <f>'[1]B1'!$I$29</f>
        <v>70.3</v>
      </c>
      <c r="F12" s="94">
        <f>'[1]B1'!$J$29</f>
        <v>7</v>
      </c>
      <c r="G12" s="46">
        <f>'[1]B1'!$K$29</f>
        <v>30</v>
      </c>
      <c r="H12" s="46">
        <f t="shared" si="0"/>
        <v>49.01960784313725</v>
      </c>
      <c r="I12" s="46">
        <f>'[1]B1'!$M$29</f>
        <v>35</v>
      </c>
      <c r="J12" s="46">
        <f t="shared" si="1"/>
        <v>116.66666666666667</v>
      </c>
    </row>
    <row r="13" spans="1:10" s="10" customFormat="1" ht="15.75">
      <c r="A13" s="44"/>
      <c r="B13" s="5" t="s">
        <v>30</v>
      </c>
      <c r="C13" s="44" t="s">
        <v>31</v>
      </c>
      <c r="D13" s="51">
        <f>D14*10000000/D12</f>
        <v>55</v>
      </c>
      <c r="E13" s="51">
        <f>E14*10000000/E12</f>
        <v>58.77</v>
      </c>
      <c r="F13" s="93">
        <f>F14*10000000/F12</f>
        <v>0</v>
      </c>
      <c r="G13" s="51">
        <f>G14*10000000/G12</f>
        <v>55</v>
      </c>
      <c r="H13" s="46">
        <f t="shared" si="0"/>
        <v>100</v>
      </c>
      <c r="I13" s="51">
        <f>I14*10000000/I12</f>
        <v>55</v>
      </c>
      <c r="J13" s="46">
        <f t="shared" si="1"/>
        <v>100</v>
      </c>
    </row>
    <row r="14" spans="1:10" s="10" customFormat="1" ht="15.75">
      <c r="A14" s="44"/>
      <c r="B14" s="5" t="s">
        <v>32</v>
      </c>
      <c r="C14" s="44" t="s">
        <v>33</v>
      </c>
      <c r="D14" s="52">
        <f>'[1]B1'!$H$31/1000000</f>
        <v>0.0003366</v>
      </c>
      <c r="E14" s="50">
        <f>'[1]B1'!$I$31/1000000</f>
        <v>0.0004131531</v>
      </c>
      <c r="F14" s="95"/>
      <c r="G14" s="50">
        <f>'[1]B1'!$K$31/1000000</f>
        <v>0.000165</v>
      </c>
      <c r="H14" s="46">
        <f t="shared" si="0"/>
        <v>49.01960784313725</v>
      </c>
      <c r="I14" s="53">
        <f>'[1]B1'!$M$31/1000000</f>
        <v>0.0001925</v>
      </c>
      <c r="J14" s="46">
        <f t="shared" si="1"/>
        <v>116.66666666666666</v>
      </c>
    </row>
    <row r="15" spans="1:10" s="10" customFormat="1" ht="31.5">
      <c r="A15" s="54" t="s">
        <v>19</v>
      </c>
      <c r="B15" s="55" t="s">
        <v>267</v>
      </c>
      <c r="C15" s="54"/>
      <c r="D15" s="54"/>
      <c r="E15" s="56"/>
      <c r="F15" s="96"/>
      <c r="G15" s="9"/>
      <c r="H15" s="46"/>
      <c r="I15" s="56"/>
      <c r="J15" s="46"/>
    </row>
    <row r="16" spans="1:10" s="10" customFormat="1" ht="15.75">
      <c r="A16" s="44"/>
      <c r="B16" s="5" t="s">
        <v>268</v>
      </c>
      <c r="C16" s="44" t="s">
        <v>285</v>
      </c>
      <c r="D16" s="44">
        <f>'[1]B1'!$H$33+'[1]B1'!$H$42+'[1]B1'!$H$123</f>
        <v>1606.7</v>
      </c>
      <c r="E16" s="9">
        <f>'[2]B1'!$I$33+'[2]B1'!$I$42+'[2]B1'!$I$123</f>
        <v>2370</v>
      </c>
      <c r="F16" s="66">
        <f>'[1]B1'!$J$33+'[1]B1'!$J$42+'[1]B1'!$J$123</f>
        <v>1142.7</v>
      </c>
      <c r="G16" s="9">
        <f>'[1]B1'!$K$33+'[1]B1'!$K$42+'[1]B1'!$K$123</f>
        <v>1509.8</v>
      </c>
      <c r="H16" s="46">
        <f t="shared" si="0"/>
        <v>93.96900479243169</v>
      </c>
      <c r="I16" s="9">
        <f>'[1]B1'!$M$33+'[1]B1'!$M$42+'[1]B1'!$M$123</f>
        <v>1573</v>
      </c>
      <c r="J16" s="46">
        <f>I16/G16*100</f>
        <v>104.18598489866208</v>
      </c>
    </row>
    <row r="17" spans="1:10" s="10" customFormat="1" ht="15.75">
      <c r="A17" s="44"/>
      <c r="B17" s="5" t="s">
        <v>293</v>
      </c>
      <c r="C17" s="44" t="s">
        <v>33</v>
      </c>
      <c r="D17" s="52">
        <f>('[1]B1'!$H$37+'[1]B1'!$H$41+'[1]B1'!$H$45+'[1]B1'!$H$48+'[1]B1'!$H$51+'[1]B1'!$H$132)/1000000</f>
        <v>0.0288537</v>
      </c>
      <c r="E17" s="50">
        <f>('[1]B1'!$I$37+'[1]B1'!$I$41+'[1]B1'!$I$45+'[1]B1'!$I$48+'[1]B1'!$I$51+'[1]B1'!$I$132)/1000000</f>
        <v>0.0400555</v>
      </c>
      <c r="F17" s="95">
        <v>6.595E-05</v>
      </c>
      <c r="G17" s="50">
        <f>('[1]B1'!$K$37+'[1]B1'!$K$41+'[1]B1'!$K$45+'[1]B1'!$K$48+'[1]B1'!$K$51+'[1]B1'!$K$132)/1000000</f>
        <v>0.0265731</v>
      </c>
      <c r="H17" s="46">
        <f t="shared" si="0"/>
        <v>92.0959876896204</v>
      </c>
      <c r="I17" s="50">
        <f>('[1]B1'!$M$37+'[1]B1'!$M$41+'[1]B1'!$M$45+'[1]B1'!$M$48+'[1]B1'!$M$51+'[1]B1'!$M$132)/1000000</f>
        <v>0.0325255</v>
      </c>
      <c r="J17" s="46">
        <f>I17/G17*100</f>
        <v>122.40009633802605</v>
      </c>
    </row>
    <row r="18" spans="1:10" s="10" customFormat="1" ht="31.5">
      <c r="A18" s="44" t="s">
        <v>21</v>
      </c>
      <c r="B18" s="5" t="s">
        <v>37</v>
      </c>
      <c r="C18" s="9"/>
      <c r="D18" s="9"/>
      <c r="E18" s="9"/>
      <c r="F18" s="66"/>
      <c r="G18" s="9"/>
      <c r="H18" s="46"/>
      <c r="I18" s="9"/>
      <c r="J18" s="46"/>
    </row>
    <row r="19" spans="1:10" s="10" customFormat="1" ht="15.75">
      <c r="A19" s="44"/>
      <c r="B19" s="5" t="s">
        <v>268</v>
      </c>
      <c r="C19" s="9" t="s">
        <v>287</v>
      </c>
      <c r="D19" s="9">
        <f>'[1]B1'!$H$52+'[1]B1'!$H$62</f>
        <v>25710.240000000005</v>
      </c>
      <c r="E19" s="9">
        <f>('[2]B1'!$I$52+'[2]B1'!$I$63+'[2]B1'!$I$74+'[2]B1'!$I$89+'[2]B1'!$I$100+'[2]B1'!$I$111+'[2]B1'!$I$117)</f>
        <v>25954.2</v>
      </c>
      <c r="F19" s="66">
        <f>'[1]B1'!$J$52+'[1]B1'!$J$62</f>
        <v>25700.800000000003</v>
      </c>
      <c r="G19" s="9">
        <f>'[1]B1'!$K$52+'[1]B1'!$K$62</f>
        <v>25817.030000000002</v>
      </c>
      <c r="H19" s="46">
        <f t="shared" si="0"/>
        <v>100.41535979438541</v>
      </c>
      <c r="I19" s="9">
        <f>'[1]B1'!$M$52+'[1]B1'!$M$62</f>
        <v>25848.030000000002</v>
      </c>
      <c r="J19" s="46">
        <f t="shared" si="1"/>
        <v>100.12007577943707</v>
      </c>
    </row>
    <row r="20" spans="1:10" s="10" customFormat="1" ht="15.75">
      <c r="A20" s="44"/>
      <c r="B20" s="5" t="s">
        <v>294</v>
      </c>
      <c r="C20" s="44" t="s">
        <v>33</v>
      </c>
      <c r="D20" s="52">
        <f>('[1]B1'!$H$37+'[1]B1'!$H$41+'[1]B1'!$H$45+'[1]B1'!$H$48+'[1]B1'!$H$51+'[1]B1'!$H$132)/1000000</f>
        <v>0.0288537</v>
      </c>
      <c r="E20" s="50">
        <f>('[1]B1'!$I$37+'[1]B1'!$I$41+'[1]B1'!$I$45+'[1]B1'!$I$48+'[1]B1'!$I$51+'[1]B1'!$I$132)/1000000</f>
        <v>0.0400555</v>
      </c>
      <c r="F20" s="95">
        <v>0.016610299999999998</v>
      </c>
      <c r="G20" s="50">
        <f>('[1]B1'!$K$37+'[1]B1'!$K$41+'[1]B1'!$K$45+'[1]B1'!$K$48+'[1]B1'!$K$51+'[1]B1'!$K$132)/1000000</f>
        <v>0.0265731</v>
      </c>
      <c r="H20" s="46">
        <f t="shared" si="0"/>
        <v>92.0959876896204</v>
      </c>
      <c r="I20" s="50">
        <f>('[1]B1'!$M$37+'[1]B1'!$M$41+'[1]B1'!$M$45+'[1]B1'!$M$48+'[1]B1'!$M$51+'[1]B1'!$M$132)/1000000</f>
        <v>0.0325255</v>
      </c>
      <c r="J20" s="46">
        <f>I20/G20*100</f>
        <v>122.40009633802605</v>
      </c>
    </row>
    <row r="21" spans="1:10" s="10" customFormat="1" ht="15.75">
      <c r="A21" s="2" t="s">
        <v>34</v>
      </c>
      <c r="B21" s="5" t="s">
        <v>35</v>
      </c>
      <c r="C21" s="6"/>
      <c r="D21" s="6"/>
      <c r="E21" s="6"/>
      <c r="F21" s="64"/>
      <c r="G21" s="6"/>
      <c r="H21" s="6"/>
      <c r="I21" s="6"/>
      <c r="J21" s="6"/>
    </row>
    <row r="22" spans="1:10" s="10" customFormat="1" ht="31.5">
      <c r="A22" s="3">
        <v>2</v>
      </c>
      <c r="B22" s="4" t="s">
        <v>261</v>
      </c>
      <c r="C22" s="6"/>
      <c r="D22" s="6"/>
      <c r="E22" s="6"/>
      <c r="F22" s="64"/>
      <c r="G22" s="6"/>
      <c r="H22" s="6"/>
      <c r="I22" s="6"/>
      <c r="J22" s="6"/>
    </row>
    <row r="23" spans="1:10" s="10" customFormat="1" ht="15.75">
      <c r="A23" s="3" t="s">
        <v>10</v>
      </c>
      <c r="B23" s="4" t="s">
        <v>260</v>
      </c>
      <c r="C23" s="11" t="s">
        <v>284</v>
      </c>
      <c r="D23" s="47">
        <f>SUM(D24:D27)</f>
        <v>3220</v>
      </c>
      <c r="E23" s="47">
        <f>SUM(E24:E27)</f>
        <v>7370</v>
      </c>
      <c r="F23" s="97">
        <f>SUM(F24:F27)</f>
        <v>3070</v>
      </c>
      <c r="G23" s="47">
        <f>SUM(G24:G27)</f>
        <v>3615</v>
      </c>
      <c r="H23" s="48">
        <f>G23/D23*100</f>
        <v>112.26708074534162</v>
      </c>
      <c r="I23" s="47">
        <f>SUM(I24:I27)</f>
        <v>7370</v>
      </c>
      <c r="J23" s="48">
        <f>I23/G23*100</f>
        <v>203.87275242047025</v>
      </c>
    </row>
    <row r="24" spans="1:10" s="43" customFormat="1" ht="15.75">
      <c r="A24" s="8"/>
      <c r="B24" s="7" t="s">
        <v>262</v>
      </c>
      <c r="C24" s="9" t="s">
        <v>284</v>
      </c>
      <c r="D24" s="9">
        <f>'[1]B1'!$H$155</f>
        <v>31</v>
      </c>
      <c r="E24" s="9">
        <f>'[1]B1'!$I$155</f>
        <v>120</v>
      </c>
      <c r="F24" s="66">
        <f>'[1]B1'!$J$155</f>
        <v>19</v>
      </c>
      <c r="G24" s="9">
        <f>'[1]B1'!$K$155</f>
        <v>25</v>
      </c>
      <c r="H24" s="46">
        <f aca="true" t="shared" si="2" ref="H24:H30">G24/D24*100</f>
        <v>80.64516129032258</v>
      </c>
      <c r="I24" s="9">
        <v>120</v>
      </c>
      <c r="J24" s="46">
        <f>I24/G24*100</f>
        <v>480</v>
      </c>
    </row>
    <row r="25" spans="1:10" s="43" customFormat="1" ht="15.75">
      <c r="A25" s="8"/>
      <c r="B25" s="7" t="s">
        <v>263</v>
      </c>
      <c r="C25" s="9" t="s">
        <v>284</v>
      </c>
      <c r="D25" s="9">
        <f>'[1]B1'!$H$158</f>
        <v>1726</v>
      </c>
      <c r="E25" s="9">
        <f>'[1]B1'!$I$158</f>
        <v>3050</v>
      </c>
      <c r="F25" s="66">
        <f>'[1]B1'!$J$158</f>
        <v>1654</v>
      </c>
      <c r="G25" s="9">
        <f>'[1]B1'!$K$158</f>
        <v>2000</v>
      </c>
      <c r="H25" s="46">
        <f t="shared" si="2"/>
        <v>115.87485515643105</v>
      </c>
      <c r="I25" s="9">
        <v>3050</v>
      </c>
      <c r="J25" s="46">
        <f aca="true" t="shared" si="3" ref="J25:J30">I25/G25*100</f>
        <v>152.5</v>
      </c>
    </row>
    <row r="26" spans="1:10" s="43" customFormat="1" ht="15.75">
      <c r="A26" s="8"/>
      <c r="B26" s="7" t="s">
        <v>264</v>
      </c>
      <c r="C26" s="9" t="s">
        <v>284</v>
      </c>
      <c r="D26" s="9">
        <f>'[1]B1'!$H$161</f>
        <v>638</v>
      </c>
      <c r="E26" s="9">
        <f>'[1]B1'!$I$161</f>
        <v>2500</v>
      </c>
      <c r="F26" s="66">
        <f>'[1]B1'!$J$161</f>
        <v>751</v>
      </c>
      <c r="G26" s="9">
        <f>'[1]B1'!$K$161</f>
        <v>800</v>
      </c>
      <c r="H26" s="46">
        <f t="shared" si="2"/>
        <v>125.39184952978057</v>
      </c>
      <c r="I26" s="9">
        <v>2500</v>
      </c>
      <c r="J26" s="46">
        <f t="shared" si="3"/>
        <v>312.5</v>
      </c>
    </row>
    <row r="27" spans="1:10" s="43" customFormat="1" ht="15.75">
      <c r="A27" s="8"/>
      <c r="B27" s="7" t="s">
        <v>265</v>
      </c>
      <c r="C27" s="9" t="s">
        <v>284</v>
      </c>
      <c r="D27" s="9">
        <f>'[1]B1'!$H$164</f>
        <v>825</v>
      </c>
      <c r="E27" s="9">
        <f>'[1]B1'!$I$164</f>
        <v>1700</v>
      </c>
      <c r="F27" s="66">
        <f>'[1]B1'!$J$164</f>
        <v>646</v>
      </c>
      <c r="G27" s="9">
        <f>'[1]B1'!$K$164</f>
        <v>790</v>
      </c>
      <c r="H27" s="46">
        <f t="shared" si="2"/>
        <v>95.75757575757575</v>
      </c>
      <c r="I27" s="9">
        <v>1700</v>
      </c>
      <c r="J27" s="46">
        <f t="shared" si="3"/>
        <v>215.18987341772151</v>
      </c>
    </row>
    <row r="28" spans="1:10" s="43" customFormat="1" ht="15.75">
      <c r="A28" s="8"/>
      <c r="B28" s="7" t="s">
        <v>266</v>
      </c>
      <c r="C28" s="9" t="s">
        <v>284</v>
      </c>
      <c r="D28" s="49">
        <f>'[1]B1'!$H$167</f>
        <v>33842</v>
      </c>
      <c r="E28" s="49">
        <f>'[1]B1'!$I$167</f>
        <v>35000</v>
      </c>
      <c r="F28" s="91">
        <f>'[1]B1'!$J$167</f>
        <v>33158</v>
      </c>
      <c r="G28" s="49">
        <f>'[1]B1'!$K$167</f>
        <v>35000</v>
      </c>
      <c r="H28" s="46">
        <f t="shared" si="2"/>
        <v>103.42178358253058</v>
      </c>
      <c r="I28" s="49">
        <v>35000</v>
      </c>
      <c r="J28" s="46">
        <f t="shared" si="3"/>
        <v>100</v>
      </c>
    </row>
    <row r="29" spans="1:10" s="10" customFormat="1" ht="15.75">
      <c r="A29" s="2" t="s">
        <v>10</v>
      </c>
      <c r="B29" s="5" t="s">
        <v>38</v>
      </c>
      <c r="C29" s="44" t="s">
        <v>39</v>
      </c>
      <c r="D29" s="46">
        <f>('[1]B1'!$H$156+'[1]B1'!$H$159+'[1]B1'!$H$162+'[1]B1'!$H$165+'[1]B1'!$H$165)/1000</f>
        <v>0.25895</v>
      </c>
      <c r="E29" s="46">
        <f>('[1]B1'!$I$156+'[1]B1'!$I$159+'[1]B1'!$I$162+'[1]B1'!$I$165+'[1]B1'!$I$168)/1000</f>
        <v>0.65575</v>
      </c>
      <c r="F29" s="95">
        <f>('[1]B1'!$J$156+'[1]B1'!$J$159+'[1]B1'!$J$162+'[1]B1'!$J$165+'[1]B1'!$J$168)/1000000</f>
        <v>0.000138651</v>
      </c>
      <c r="G29" s="46">
        <f>('[1]B1'!$K$156+'[1]B1'!$K$159+'[1]B1'!$K$162+'[1]B1'!$K$165+'[1]B1'!$K$168)/1000</f>
        <v>0.307375</v>
      </c>
      <c r="H29" s="46">
        <f t="shared" si="2"/>
        <v>118.70052133616528</v>
      </c>
      <c r="I29" s="153">
        <v>375</v>
      </c>
      <c r="J29" s="46">
        <f t="shared" si="3"/>
        <v>122000.8133387556</v>
      </c>
    </row>
    <row r="30" spans="1:10" s="10" customFormat="1" ht="15.75">
      <c r="A30" s="6"/>
      <c r="B30" s="7" t="s">
        <v>40</v>
      </c>
      <c r="C30" s="8" t="s">
        <v>39</v>
      </c>
      <c r="D30" s="46">
        <f>'[1]B1'!$H$162/1000</f>
        <v>0.0638</v>
      </c>
      <c r="E30" s="46">
        <f>'[1]B1'!$I$162/1000</f>
        <v>0.375</v>
      </c>
      <c r="F30" s="94">
        <f>'[1]B1'!$J$162/1000</f>
        <v>0.056325</v>
      </c>
      <c r="G30" s="46">
        <f>'[1]B1'!$K$162/1000</f>
        <v>0.12</v>
      </c>
      <c r="H30" s="46">
        <f t="shared" si="2"/>
        <v>188.08777429467085</v>
      </c>
      <c r="I30" s="46">
        <f>'[1]B1'!$M$162/1000</f>
        <v>0.1</v>
      </c>
      <c r="J30" s="46">
        <f t="shared" si="3"/>
        <v>83.33333333333334</v>
      </c>
    </row>
    <row r="31" spans="1:10" s="10" customFormat="1" ht="15.75">
      <c r="A31" s="3">
        <v>3</v>
      </c>
      <c r="B31" s="4" t="s">
        <v>41</v>
      </c>
      <c r="C31" s="6"/>
      <c r="D31" s="6"/>
      <c r="E31" s="6"/>
      <c r="F31" s="64"/>
      <c r="G31" s="6"/>
      <c r="H31" s="6"/>
      <c r="I31" s="6"/>
      <c r="J31" s="6"/>
    </row>
    <row r="32" spans="1:10" s="142" customFormat="1" ht="15.75">
      <c r="A32" s="129" t="s">
        <v>10</v>
      </c>
      <c r="B32" s="140" t="s">
        <v>42</v>
      </c>
      <c r="C32" s="129" t="s">
        <v>43</v>
      </c>
      <c r="D32" s="141"/>
      <c r="E32" s="141"/>
      <c r="F32" s="141"/>
      <c r="G32" s="141"/>
      <c r="H32" s="141"/>
      <c r="I32" s="141">
        <v>0.4</v>
      </c>
      <c r="J32" s="141"/>
    </row>
    <row r="33" spans="1:10" s="10" customFormat="1" ht="15.75">
      <c r="A33" s="2" t="s">
        <v>10</v>
      </c>
      <c r="B33" s="5" t="s">
        <v>44</v>
      </c>
      <c r="C33" s="2" t="s">
        <v>9</v>
      </c>
      <c r="D33" s="9">
        <v>85.67</v>
      </c>
      <c r="E33" s="9">
        <v>85.67</v>
      </c>
      <c r="F33" s="66">
        <v>85.67</v>
      </c>
      <c r="G33" s="9">
        <v>85.67</v>
      </c>
      <c r="H33" s="46">
        <f>G33/D33*100</f>
        <v>100</v>
      </c>
      <c r="I33" s="9">
        <v>85.67</v>
      </c>
      <c r="J33" s="46">
        <f>I33/G33*100</f>
        <v>100</v>
      </c>
    </row>
    <row r="34" spans="1:10" s="10" customFormat="1" ht="15.75">
      <c r="A34" s="3">
        <v>4</v>
      </c>
      <c r="B34" s="4" t="s">
        <v>45</v>
      </c>
      <c r="C34" s="2" t="s">
        <v>39</v>
      </c>
      <c r="D34" s="83">
        <f>D35+D36</f>
        <v>0.043648450000000005</v>
      </c>
      <c r="E34" s="83">
        <f>E35+E36</f>
        <v>0.08246375</v>
      </c>
      <c r="F34" s="98">
        <f>F35+F36</f>
        <v>0.052724999999999994</v>
      </c>
      <c r="G34" s="83">
        <f>G35+G36</f>
        <v>0.24575000000000002</v>
      </c>
      <c r="H34" s="46">
        <f>G34/D34*100</f>
        <v>563.0211382076569</v>
      </c>
      <c r="I34" s="83">
        <f>I35+I36</f>
        <v>0.31996</v>
      </c>
      <c r="J34" s="46">
        <f>I34/G34*100</f>
        <v>130.19735503560528</v>
      </c>
    </row>
    <row r="35" spans="1:10" s="10" customFormat="1" ht="15.75">
      <c r="A35" s="2" t="s">
        <v>10</v>
      </c>
      <c r="B35" s="5" t="s">
        <v>46</v>
      </c>
      <c r="C35" s="2" t="s">
        <v>39</v>
      </c>
      <c r="D35" s="9">
        <f>'[1]B1'!$H$182/1000</f>
        <v>0.0396</v>
      </c>
      <c r="E35" s="9">
        <f>'[1]B1'!$I$182/1000</f>
        <v>0.075</v>
      </c>
      <c r="F35" s="66">
        <f>'[1]B1'!$J$182/1000</f>
        <v>0.026199999999999998</v>
      </c>
      <c r="G35" s="9">
        <f>'[1]B1'!$K$182/1000</f>
        <v>0.075</v>
      </c>
      <c r="H35" s="46">
        <f>G35/D35*100</f>
        <v>189.39393939393938</v>
      </c>
      <c r="I35" s="9">
        <f>'[1]B1'!$M$182/1000</f>
        <v>0.08</v>
      </c>
      <c r="J35" s="46">
        <f>I35/G35*100</f>
        <v>106.66666666666667</v>
      </c>
    </row>
    <row r="36" spans="1:10" s="10" customFormat="1" ht="15.75">
      <c r="A36" s="2" t="s">
        <v>10</v>
      </c>
      <c r="B36" s="5" t="s">
        <v>47</v>
      </c>
      <c r="C36" s="2" t="s">
        <v>39</v>
      </c>
      <c r="D36" s="50">
        <f>'[1]B1'!$H$181/1000</f>
        <v>0.004048450000000001</v>
      </c>
      <c r="E36" s="50">
        <f>'[1]B1'!$I$181/1000</f>
        <v>0.00746375</v>
      </c>
      <c r="F36" s="95">
        <f>'[1]B1'!$J$180/1000</f>
        <v>0.026525</v>
      </c>
      <c r="G36" s="50">
        <f>'[1]B1'!$K$180/1000</f>
        <v>0.17075</v>
      </c>
      <c r="H36" s="46">
        <f>G36/D36*100</f>
        <v>4217.663550247625</v>
      </c>
      <c r="I36" s="83">
        <f>'[1]B1'!$M$180/1000</f>
        <v>0.23996</v>
      </c>
      <c r="J36" s="46">
        <f>I36/G36*100</f>
        <v>140.5329428989751</v>
      </c>
    </row>
    <row r="37" spans="1:10" s="10" customFormat="1" ht="15.75">
      <c r="A37" s="3">
        <v>5</v>
      </c>
      <c r="B37" s="4" t="s">
        <v>48</v>
      </c>
      <c r="C37" s="6"/>
      <c r="D37" s="6"/>
      <c r="E37" s="6"/>
      <c r="F37" s="64"/>
      <c r="G37" s="6"/>
      <c r="H37" s="6"/>
      <c r="I37" s="6"/>
      <c r="J37" s="6"/>
    </row>
    <row r="38" spans="1:10" s="10" customFormat="1" ht="31.5">
      <c r="A38" s="2" t="s">
        <v>10</v>
      </c>
      <c r="B38" s="5" t="s">
        <v>49</v>
      </c>
      <c r="C38" s="2" t="s">
        <v>9</v>
      </c>
      <c r="D38" s="9">
        <v>54</v>
      </c>
      <c r="E38" s="9">
        <v>70</v>
      </c>
      <c r="F38" s="66">
        <v>67</v>
      </c>
      <c r="G38" s="9">
        <v>70</v>
      </c>
      <c r="H38" s="46">
        <f>G38/D38*100</f>
        <v>129.62962962962962</v>
      </c>
      <c r="I38" s="9">
        <v>75</v>
      </c>
      <c r="J38" s="46">
        <f>I38/G38*100</f>
        <v>107.14285714285714</v>
      </c>
    </row>
    <row r="39" spans="1:10" s="10" customFormat="1" ht="31.5">
      <c r="A39" s="2" t="s">
        <v>10</v>
      </c>
      <c r="B39" s="5" t="s">
        <v>50</v>
      </c>
      <c r="C39" s="2" t="s">
        <v>51</v>
      </c>
      <c r="D39" s="9">
        <v>11</v>
      </c>
      <c r="E39" s="9">
        <v>13.3</v>
      </c>
      <c r="F39" s="66">
        <v>11.3</v>
      </c>
      <c r="G39" s="9">
        <v>13.3</v>
      </c>
      <c r="H39" s="46">
        <f>G39/D39*100</f>
        <v>120.90909090909092</v>
      </c>
      <c r="I39" s="9">
        <v>15.7</v>
      </c>
      <c r="J39" s="46">
        <f>I39/G39*100</f>
        <v>118.04511278195488</v>
      </c>
    </row>
    <row r="40" spans="1:10" s="10" customFormat="1" ht="15.75">
      <c r="A40" s="2" t="s">
        <v>10</v>
      </c>
      <c r="B40" s="5" t="s">
        <v>52</v>
      </c>
      <c r="C40" s="2" t="s">
        <v>53</v>
      </c>
      <c r="D40" s="9">
        <v>0</v>
      </c>
      <c r="E40" s="9">
        <v>0</v>
      </c>
      <c r="F40" s="66">
        <v>0</v>
      </c>
      <c r="G40" s="9">
        <v>0</v>
      </c>
      <c r="H40" s="46"/>
      <c r="I40" s="9">
        <v>1</v>
      </c>
      <c r="J40" s="46"/>
    </row>
    <row r="41" spans="1:10" s="10" customFormat="1" ht="31.5">
      <c r="A41" s="2" t="s">
        <v>10</v>
      </c>
      <c r="B41" s="5" t="s">
        <v>54</v>
      </c>
      <c r="C41" s="2" t="s">
        <v>9</v>
      </c>
      <c r="D41" s="9">
        <v>0</v>
      </c>
      <c r="E41" s="9">
        <v>0</v>
      </c>
      <c r="F41" s="66">
        <v>0</v>
      </c>
      <c r="G41" s="9">
        <v>0</v>
      </c>
      <c r="H41" s="46"/>
      <c r="I41" s="46">
        <f>1/3*100</f>
        <v>33.33333333333333</v>
      </c>
      <c r="J41" s="46"/>
    </row>
    <row r="42" spans="1:10" s="10" customFormat="1" ht="15.75">
      <c r="A42" s="3" t="s">
        <v>55</v>
      </c>
      <c r="B42" s="4" t="s">
        <v>56</v>
      </c>
      <c r="C42" s="6"/>
      <c r="D42" s="6"/>
      <c r="E42" s="6"/>
      <c r="F42" s="64"/>
      <c r="G42" s="6"/>
      <c r="H42" s="6"/>
      <c r="I42" s="6"/>
      <c r="J42" s="6"/>
    </row>
    <row r="43" spans="1:10" s="10" customFormat="1" ht="47.25">
      <c r="A43" s="3">
        <v>1</v>
      </c>
      <c r="B43" s="4" t="s">
        <v>57</v>
      </c>
      <c r="C43" s="2"/>
      <c r="D43" s="6"/>
      <c r="E43" s="6"/>
      <c r="F43" s="64"/>
      <c r="G43" s="6"/>
      <c r="H43" s="6"/>
      <c r="I43" s="6"/>
      <c r="J43" s="6"/>
    </row>
    <row r="44" spans="1:10" s="10" customFormat="1" ht="15.75">
      <c r="A44" s="2" t="s">
        <v>10</v>
      </c>
      <c r="B44" s="5" t="s">
        <v>58</v>
      </c>
      <c r="C44" s="2" t="s">
        <v>9</v>
      </c>
      <c r="D44" s="143">
        <v>0.0034039077046007357</v>
      </c>
      <c r="E44" s="143">
        <v>0.0034372252353834275</v>
      </c>
      <c r="F44" s="144">
        <v>0.004537586261405491</v>
      </c>
      <c r="G44" s="143">
        <v>0.003458975532834834</v>
      </c>
      <c r="H44" s="143"/>
      <c r="I44" s="143">
        <v>0.003504525510609367</v>
      </c>
      <c r="J44" s="6"/>
    </row>
    <row r="45" spans="1:10" s="10" customFormat="1" ht="15.75">
      <c r="A45" s="8" t="s">
        <v>10</v>
      </c>
      <c r="B45" s="5" t="s">
        <v>59</v>
      </c>
      <c r="C45" s="2" t="s">
        <v>9</v>
      </c>
      <c r="D45" s="143">
        <v>0.9674797741872624</v>
      </c>
      <c r="E45" s="143">
        <v>0.9679781684689895</v>
      </c>
      <c r="F45" s="144">
        <v>0.9611574920404141</v>
      </c>
      <c r="G45" s="143">
        <v>0.9680553436085253</v>
      </c>
      <c r="H45" s="143"/>
      <c r="I45" s="143">
        <v>0.9692396114182114</v>
      </c>
      <c r="J45" s="6"/>
    </row>
    <row r="46" spans="1:10" s="10" customFormat="1" ht="31.5">
      <c r="A46" s="2" t="s">
        <v>10</v>
      </c>
      <c r="B46" s="5" t="s">
        <v>60</v>
      </c>
      <c r="C46" s="2" t="s">
        <v>9</v>
      </c>
      <c r="D46" s="143">
        <v>0.0291163181081368</v>
      </c>
      <c r="E46" s="143">
        <v>0.028584606295626928</v>
      </c>
      <c r="F46" s="144">
        <v>0.03430492169818031</v>
      </c>
      <c r="G46" s="143">
        <v>0.028485680858639808</v>
      </c>
      <c r="H46" s="143"/>
      <c r="I46" s="143">
        <v>0.02616712381254994</v>
      </c>
      <c r="J46" s="6"/>
    </row>
    <row r="47" spans="1:10" s="10" customFormat="1" ht="31.5">
      <c r="A47" s="8" t="s">
        <v>10</v>
      </c>
      <c r="B47" s="5" t="s">
        <v>61</v>
      </c>
      <c r="C47" s="2" t="s">
        <v>9</v>
      </c>
      <c r="D47" s="143">
        <v>0</v>
      </c>
      <c r="E47" s="143">
        <v>0</v>
      </c>
      <c r="F47" s="144">
        <v>0</v>
      </c>
      <c r="G47" s="143">
        <v>0</v>
      </c>
      <c r="H47" s="143"/>
      <c r="I47" s="143">
        <v>0.00108873925862931</v>
      </c>
      <c r="J47" s="6"/>
    </row>
    <row r="48" spans="1:10" s="10" customFormat="1" ht="15.75">
      <c r="A48" s="3">
        <v>2</v>
      </c>
      <c r="B48" s="4" t="s">
        <v>62</v>
      </c>
      <c r="C48" s="6"/>
      <c r="D48" s="6"/>
      <c r="E48" s="6"/>
      <c r="F48" s="64"/>
      <c r="G48" s="6"/>
      <c r="H48" s="6"/>
      <c r="I48" s="6"/>
      <c r="J48" s="6"/>
    </row>
    <row r="49" spans="1:10" s="10" customFormat="1" ht="16.5">
      <c r="A49" s="3" t="s">
        <v>306</v>
      </c>
      <c r="B49" s="145" t="s">
        <v>298</v>
      </c>
      <c r="C49" s="141" t="s">
        <v>14</v>
      </c>
      <c r="D49" s="146">
        <v>1.2474</v>
      </c>
      <c r="E49" s="146">
        <v>1.347192</v>
      </c>
      <c r="F49" s="147">
        <f>55%*E49</f>
        <v>0.7409556</v>
      </c>
      <c r="G49" s="146">
        <v>1.36</v>
      </c>
      <c r="H49" s="143">
        <f aca="true" t="shared" si="4" ref="H49:H55">G49/D49</f>
        <v>1.0902677569344237</v>
      </c>
      <c r="I49" s="146">
        <v>1.5</v>
      </c>
      <c r="J49" s="143">
        <f aca="true" t="shared" si="5" ref="J49:J56">I49/G49</f>
        <v>1.102941176470588</v>
      </c>
    </row>
    <row r="50" spans="1:10" s="10" customFormat="1" ht="16.5">
      <c r="A50" s="3" t="s">
        <v>306</v>
      </c>
      <c r="B50" s="145" t="s">
        <v>299</v>
      </c>
      <c r="C50" s="141" t="s">
        <v>14</v>
      </c>
      <c r="D50" s="146">
        <v>3.9639600000000006</v>
      </c>
      <c r="E50" s="146">
        <v>4.162158000000001</v>
      </c>
      <c r="F50" s="147">
        <f>55%*E50</f>
        <v>2.2891869000000007</v>
      </c>
      <c r="G50" s="146">
        <v>4.2</v>
      </c>
      <c r="H50" s="143">
        <f t="shared" si="4"/>
        <v>1.0595465140919684</v>
      </c>
      <c r="I50" s="146">
        <v>4.4</v>
      </c>
      <c r="J50" s="143">
        <f t="shared" si="5"/>
        <v>1.0476190476190477</v>
      </c>
    </row>
    <row r="51" spans="1:10" s="10" customFormat="1" ht="16.5">
      <c r="A51" s="3" t="s">
        <v>306</v>
      </c>
      <c r="B51" s="145" t="s">
        <v>300</v>
      </c>
      <c r="C51" s="141" t="s">
        <v>14</v>
      </c>
      <c r="D51" s="146">
        <v>0.09156</v>
      </c>
      <c r="E51" s="146">
        <v>0.10071600000000001</v>
      </c>
      <c r="F51" s="147">
        <f>55%*E51</f>
        <v>0.055393800000000014</v>
      </c>
      <c r="G51" s="146">
        <v>0.11</v>
      </c>
      <c r="H51" s="143">
        <f t="shared" si="4"/>
        <v>1.2013979903888161</v>
      </c>
      <c r="I51" s="146">
        <v>0.12</v>
      </c>
      <c r="J51" s="143">
        <f t="shared" si="5"/>
        <v>1.0909090909090908</v>
      </c>
    </row>
    <row r="52" spans="1:10" s="10" customFormat="1" ht="16.5">
      <c r="A52" s="3" t="s">
        <v>306</v>
      </c>
      <c r="B52" s="145" t="s">
        <v>301</v>
      </c>
      <c r="C52" s="141" t="s">
        <v>14</v>
      </c>
      <c r="D52" s="146">
        <v>0.252</v>
      </c>
      <c r="E52" s="146">
        <v>0.2646</v>
      </c>
      <c r="F52" s="147">
        <f>E52*50%</f>
        <v>0.1323</v>
      </c>
      <c r="G52" s="146">
        <v>0.28</v>
      </c>
      <c r="H52" s="143">
        <f t="shared" si="4"/>
        <v>1.1111111111111112</v>
      </c>
      <c r="I52" s="146">
        <v>0.3</v>
      </c>
      <c r="J52" s="143">
        <f t="shared" si="5"/>
        <v>1.0714285714285714</v>
      </c>
    </row>
    <row r="53" spans="1:10" s="10" customFormat="1" ht="16.5">
      <c r="A53" s="3" t="s">
        <v>306</v>
      </c>
      <c r="B53" s="145" t="s">
        <v>302</v>
      </c>
      <c r="C53" s="141" t="s">
        <v>14</v>
      </c>
      <c r="D53" s="146">
        <v>0.02625</v>
      </c>
      <c r="E53" s="146">
        <v>0.0275625</v>
      </c>
      <c r="F53" s="147">
        <f>E53*55%</f>
        <v>0.015159375000000001</v>
      </c>
      <c r="G53" s="146">
        <v>0.03</v>
      </c>
      <c r="H53" s="143">
        <f t="shared" si="4"/>
        <v>1.1428571428571428</v>
      </c>
      <c r="I53" s="146">
        <v>0.032</v>
      </c>
      <c r="J53" s="143">
        <f t="shared" si="5"/>
        <v>1.0666666666666667</v>
      </c>
    </row>
    <row r="54" spans="1:10" s="10" customFormat="1" ht="16.5">
      <c r="A54" s="3" t="s">
        <v>306</v>
      </c>
      <c r="B54" s="145" t="s">
        <v>303</v>
      </c>
      <c r="C54" s="141" t="s">
        <v>14</v>
      </c>
      <c r="D54" s="146">
        <v>207.9</v>
      </c>
      <c r="E54" s="146">
        <v>218.295</v>
      </c>
      <c r="F54" s="147">
        <f>E54*60%</f>
        <v>130.97699999999998</v>
      </c>
      <c r="G54" s="146">
        <v>219</v>
      </c>
      <c r="H54" s="143">
        <f t="shared" si="4"/>
        <v>1.0533910533910533</v>
      </c>
      <c r="I54" s="146">
        <v>230</v>
      </c>
      <c r="J54" s="143">
        <f t="shared" si="5"/>
        <v>1.0502283105022832</v>
      </c>
    </row>
    <row r="55" spans="1:10" s="10" customFormat="1" ht="16.5">
      <c r="A55" s="3" t="s">
        <v>306</v>
      </c>
      <c r="B55" s="145" t="s">
        <v>304</v>
      </c>
      <c r="C55" s="141" t="s">
        <v>14</v>
      </c>
      <c r="D55" s="146">
        <v>142.31</v>
      </c>
      <c r="E55" s="146">
        <v>156.541</v>
      </c>
      <c r="F55" s="147">
        <f>E55*15%</f>
        <v>23.48115</v>
      </c>
      <c r="G55" s="146">
        <v>157</v>
      </c>
      <c r="H55" s="143">
        <f t="shared" si="4"/>
        <v>1.1032253531023821</v>
      </c>
      <c r="I55" s="146">
        <v>180</v>
      </c>
      <c r="J55" s="143">
        <f t="shared" si="5"/>
        <v>1.1464968152866242</v>
      </c>
    </row>
    <row r="56" spans="1:10" s="10" customFormat="1" ht="16.5">
      <c r="A56" s="3" t="s">
        <v>306</v>
      </c>
      <c r="B56" s="145" t="s">
        <v>305</v>
      </c>
      <c r="C56" s="141" t="s">
        <v>14</v>
      </c>
      <c r="D56" s="146">
        <v>10.67</v>
      </c>
      <c r="E56" s="146">
        <v>11.2035</v>
      </c>
      <c r="F56" s="147">
        <f>E56*50%</f>
        <v>5.60175</v>
      </c>
      <c r="G56" s="146">
        <v>11.2</v>
      </c>
      <c r="H56" s="143">
        <f>G56/D56</f>
        <v>1.049671977507029</v>
      </c>
      <c r="I56" s="146">
        <v>11.2</v>
      </c>
      <c r="J56" s="143">
        <f t="shared" si="5"/>
        <v>1</v>
      </c>
    </row>
    <row r="57" spans="1:10" s="10" customFormat="1" ht="31.5">
      <c r="A57" s="3" t="s">
        <v>306</v>
      </c>
      <c r="B57" s="140" t="s">
        <v>61</v>
      </c>
      <c r="C57" s="141" t="s">
        <v>14</v>
      </c>
      <c r="D57" s="146">
        <v>0</v>
      </c>
      <c r="E57" s="146">
        <v>0</v>
      </c>
      <c r="F57" s="147">
        <v>0</v>
      </c>
      <c r="G57" s="146">
        <v>0</v>
      </c>
      <c r="H57" s="143"/>
      <c r="I57" s="146">
        <v>0.466</v>
      </c>
      <c r="J57" s="143"/>
    </row>
    <row r="58" spans="1:10" s="10" customFormat="1" ht="15.75">
      <c r="A58" s="3" t="s">
        <v>63</v>
      </c>
      <c r="B58" s="4" t="s">
        <v>64</v>
      </c>
      <c r="C58" s="3"/>
      <c r="D58" s="9"/>
      <c r="E58" s="9"/>
      <c r="F58" s="66"/>
      <c r="G58" s="9"/>
      <c r="H58" s="9"/>
      <c r="I58" s="9"/>
      <c r="J58" s="6"/>
    </row>
    <row r="59" spans="1:10" s="10" customFormat="1" ht="15.75">
      <c r="A59" s="152">
        <v>1</v>
      </c>
      <c r="B59" s="150" t="s">
        <v>307</v>
      </c>
      <c r="C59" s="129"/>
      <c r="D59" s="148">
        <v>168.17731</v>
      </c>
      <c r="E59" s="148">
        <v>236.87169</v>
      </c>
      <c r="F59" s="149">
        <f>E59*60%</f>
        <v>142.12301399999998</v>
      </c>
      <c r="G59" s="148">
        <f>E59</f>
        <v>236.87169</v>
      </c>
      <c r="H59" s="143">
        <f>G59/D59</f>
        <v>1.4084640193139015</v>
      </c>
      <c r="I59" s="148">
        <f>(E59*5%)+E59</f>
        <v>248.7152745</v>
      </c>
      <c r="J59" s="143">
        <f>I59/G59</f>
        <v>1.05</v>
      </c>
    </row>
    <row r="60" spans="1:10" s="10" customFormat="1" ht="30">
      <c r="A60" s="152">
        <v>2</v>
      </c>
      <c r="B60" s="151" t="s">
        <v>308</v>
      </c>
      <c r="C60" s="129"/>
      <c r="D60" s="148">
        <v>91.056</v>
      </c>
      <c r="E60" s="148">
        <v>98.34048</v>
      </c>
      <c r="F60" s="149">
        <f>E60*55%</f>
        <v>54.087264000000005</v>
      </c>
      <c r="G60" s="148">
        <v>98.8</v>
      </c>
      <c r="H60" s="143">
        <f>G60/D60</f>
        <v>1.0850465647513619</v>
      </c>
      <c r="I60" s="148">
        <v>103.257504</v>
      </c>
      <c r="J60" s="143">
        <f>I60/G60</f>
        <v>1.0451164372469635</v>
      </c>
    </row>
    <row r="61" spans="1:10" s="10" customFormat="1" ht="15.75">
      <c r="A61" s="152">
        <v>3</v>
      </c>
      <c r="B61" s="150" t="s">
        <v>309</v>
      </c>
      <c r="C61" s="129"/>
      <c r="D61" s="148">
        <v>31.5</v>
      </c>
      <c r="E61" s="148">
        <v>34.65</v>
      </c>
      <c r="F61" s="149">
        <f>E61*55%</f>
        <v>19.0575</v>
      </c>
      <c r="G61" s="148">
        <v>34.9</v>
      </c>
      <c r="H61" s="143">
        <f>G61/D61</f>
        <v>1.107936507936508</v>
      </c>
      <c r="I61" s="148">
        <v>36.3825</v>
      </c>
      <c r="J61" s="143">
        <f>I61/G61</f>
        <v>1.0424785100286533</v>
      </c>
    </row>
    <row r="62" spans="1:10" s="10" customFormat="1" ht="15.75">
      <c r="A62" s="3" t="s">
        <v>65</v>
      </c>
      <c r="B62" s="4" t="s">
        <v>66</v>
      </c>
      <c r="C62" s="6"/>
      <c r="D62" s="6"/>
      <c r="E62" s="6"/>
      <c r="F62" s="64"/>
      <c r="G62" s="6"/>
      <c r="H62" s="6"/>
      <c r="I62" s="6"/>
      <c r="J62" s="9"/>
    </row>
    <row r="63" spans="1:10" s="10" customFormat="1" ht="47.25">
      <c r="A63" s="3">
        <v>1</v>
      </c>
      <c r="B63" s="4" t="s">
        <v>67</v>
      </c>
      <c r="C63" s="3" t="s">
        <v>14</v>
      </c>
      <c r="D63" s="6">
        <f>'1.Chi tieu KTTH'!D15</f>
        <v>203.68</v>
      </c>
      <c r="E63" s="6">
        <f>'1.Chi tieu KTTH'!E15</f>
        <v>204.68</v>
      </c>
      <c r="F63" s="64"/>
      <c r="G63" s="6">
        <f>'1.Chi tieu KTTH'!G15</f>
        <v>214</v>
      </c>
      <c r="H63" s="82">
        <f>'1.Chi tieu KTTH'!H15</f>
        <v>104.55344928669142</v>
      </c>
      <c r="I63" s="6">
        <f>'1.Chi tieu KTTH'!I15</f>
        <v>224.47</v>
      </c>
      <c r="J63" s="82">
        <f>'1.Chi tieu KTTH'!J15</f>
        <v>104.89252336448598</v>
      </c>
    </row>
    <row r="64" spans="1:10" s="10" customFormat="1" ht="15.75">
      <c r="A64" s="3">
        <v>2</v>
      </c>
      <c r="B64" s="4" t="s">
        <v>68</v>
      </c>
      <c r="C64" s="3"/>
      <c r="D64" s="11"/>
      <c r="E64" s="11"/>
      <c r="F64" s="61"/>
      <c r="G64" s="11"/>
      <c r="H64" s="11"/>
      <c r="I64" s="11"/>
      <c r="J64" s="6"/>
    </row>
    <row r="65" spans="1:10" s="74" customFormat="1" ht="32.25" customHeight="1" hidden="1">
      <c r="A65" s="71" t="s">
        <v>10</v>
      </c>
      <c r="B65" s="72" t="s">
        <v>186</v>
      </c>
      <c r="C65" s="73" t="s">
        <v>69</v>
      </c>
      <c r="D65" s="71"/>
      <c r="E65" s="71"/>
      <c r="F65" s="71"/>
      <c r="G65" s="71"/>
      <c r="H65" s="71"/>
      <c r="I65" s="71"/>
      <c r="J65" s="61"/>
    </row>
    <row r="66" spans="1:10" s="74" customFormat="1" ht="24" customHeight="1" hidden="1">
      <c r="A66" s="71" t="s">
        <v>10</v>
      </c>
      <c r="B66" s="72" t="s">
        <v>16</v>
      </c>
      <c r="C66" s="73"/>
      <c r="D66" s="71"/>
      <c r="E66" s="71"/>
      <c r="F66" s="71"/>
      <c r="G66" s="71"/>
      <c r="H66" s="71"/>
      <c r="I66" s="71"/>
      <c r="J66" s="71"/>
    </row>
    <row r="67" spans="1:10" s="74" customFormat="1" ht="31.5" hidden="1">
      <c r="A67" s="60"/>
      <c r="B67" s="75" t="s">
        <v>187</v>
      </c>
      <c r="C67" s="73" t="s">
        <v>69</v>
      </c>
      <c r="D67" s="60"/>
      <c r="E67" s="60"/>
      <c r="F67" s="60"/>
      <c r="G67" s="60"/>
      <c r="H67" s="60"/>
      <c r="I67" s="60"/>
      <c r="J67" s="71"/>
    </row>
    <row r="68" spans="1:10" s="74" customFormat="1" ht="31.5" hidden="1">
      <c r="A68" s="60"/>
      <c r="B68" s="75" t="s">
        <v>188</v>
      </c>
      <c r="C68" s="73" t="s">
        <v>69</v>
      </c>
      <c r="D68" s="60"/>
      <c r="E68" s="60"/>
      <c r="F68" s="60"/>
      <c r="G68" s="60"/>
      <c r="H68" s="60"/>
      <c r="I68" s="60"/>
      <c r="J68" s="60"/>
    </row>
    <row r="69" spans="1:10" s="74" customFormat="1" ht="24" customHeight="1" hidden="1">
      <c r="A69" s="60" t="s">
        <v>10</v>
      </c>
      <c r="B69" s="72" t="s">
        <v>184</v>
      </c>
      <c r="C69" s="73" t="s">
        <v>14</v>
      </c>
      <c r="D69" s="60"/>
      <c r="E69" s="60"/>
      <c r="F69" s="60"/>
      <c r="G69" s="60"/>
      <c r="H69" s="60"/>
      <c r="I69" s="60"/>
      <c r="J69" s="60"/>
    </row>
    <row r="70" spans="1:10" s="74" customFormat="1" ht="24" customHeight="1" hidden="1">
      <c r="A70" s="60" t="s">
        <v>10</v>
      </c>
      <c r="B70" s="72" t="s">
        <v>185</v>
      </c>
      <c r="C70" s="73" t="s">
        <v>9</v>
      </c>
      <c r="D70" s="60"/>
      <c r="E70" s="60"/>
      <c r="F70" s="60"/>
      <c r="G70" s="60"/>
      <c r="H70" s="60"/>
      <c r="I70" s="60"/>
      <c r="J70" s="60"/>
    </row>
    <row r="71" spans="1:10" s="10" customFormat="1" ht="31.5">
      <c r="A71" s="3" t="s">
        <v>70</v>
      </c>
      <c r="B71" s="4" t="s">
        <v>71</v>
      </c>
      <c r="C71" s="6"/>
      <c r="D71" s="6"/>
      <c r="E71" s="6"/>
      <c r="F71" s="64"/>
      <c r="G71" s="6"/>
      <c r="H71" s="6"/>
      <c r="I71" s="6"/>
      <c r="J71" s="14"/>
    </row>
    <row r="72" spans="1:10" s="65" customFormat="1" ht="15.75" hidden="1">
      <c r="A72" s="61">
        <v>1</v>
      </c>
      <c r="B72" s="62" t="s">
        <v>72</v>
      </c>
      <c r="C72" s="63"/>
      <c r="D72" s="63"/>
      <c r="E72" s="61"/>
      <c r="F72" s="61"/>
      <c r="G72" s="61"/>
      <c r="H72" s="61"/>
      <c r="I72" s="61"/>
      <c r="J72" s="64"/>
    </row>
    <row r="73" spans="1:10" s="65" customFormat="1" ht="15.75" hidden="1">
      <c r="A73" s="66" t="s">
        <v>10</v>
      </c>
      <c r="B73" s="67" t="s">
        <v>73</v>
      </c>
      <c r="C73" s="59" t="s">
        <v>74</v>
      </c>
      <c r="D73" s="59"/>
      <c r="E73" s="66"/>
      <c r="F73" s="66"/>
      <c r="G73" s="66"/>
      <c r="H73" s="66"/>
      <c r="I73" s="66"/>
      <c r="J73" s="61"/>
    </row>
    <row r="74" spans="1:10" s="65" customFormat="1" ht="15.75" hidden="1">
      <c r="A74" s="66"/>
      <c r="B74" s="67" t="s">
        <v>16</v>
      </c>
      <c r="C74" s="59"/>
      <c r="D74" s="59"/>
      <c r="E74" s="66"/>
      <c r="F74" s="66"/>
      <c r="G74" s="66"/>
      <c r="H74" s="66"/>
      <c r="I74" s="66"/>
      <c r="J74" s="66"/>
    </row>
    <row r="75" spans="1:10" s="65" customFormat="1" ht="15.75" hidden="1">
      <c r="A75" s="66"/>
      <c r="B75" s="67" t="s">
        <v>75</v>
      </c>
      <c r="C75" s="59" t="s">
        <v>74</v>
      </c>
      <c r="D75" s="59"/>
      <c r="E75" s="66"/>
      <c r="F75" s="66"/>
      <c r="G75" s="66"/>
      <c r="H75" s="66"/>
      <c r="I75" s="66"/>
      <c r="J75" s="66"/>
    </row>
    <row r="76" spans="1:10" s="65" customFormat="1" ht="15.75" hidden="1">
      <c r="A76" s="66"/>
      <c r="B76" s="67" t="s">
        <v>76</v>
      </c>
      <c r="C76" s="59" t="s">
        <v>74</v>
      </c>
      <c r="D76" s="59"/>
      <c r="E76" s="66"/>
      <c r="F76" s="66"/>
      <c r="G76" s="66"/>
      <c r="H76" s="66"/>
      <c r="I76" s="66"/>
      <c r="J76" s="66"/>
    </row>
    <row r="77" spans="1:10" s="65" customFormat="1" ht="31.5" hidden="1">
      <c r="A77" s="66"/>
      <c r="B77" s="67" t="s">
        <v>77</v>
      </c>
      <c r="C77" s="59" t="s">
        <v>74</v>
      </c>
      <c r="D77" s="59"/>
      <c r="E77" s="66"/>
      <c r="F77" s="66"/>
      <c r="G77" s="66"/>
      <c r="H77" s="66"/>
      <c r="I77" s="66"/>
      <c r="J77" s="66"/>
    </row>
    <row r="78" spans="1:10" s="65" customFormat="1" ht="15.75" hidden="1">
      <c r="A78" s="61">
        <v>2</v>
      </c>
      <c r="B78" s="62" t="s">
        <v>78</v>
      </c>
      <c r="C78" s="63"/>
      <c r="D78" s="63"/>
      <c r="E78" s="61"/>
      <c r="F78" s="61"/>
      <c r="G78" s="61"/>
      <c r="H78" s="61"/>
      <c r="I78" s="61"/>
      <c r="J78" s="66"/>
    </row>
    <row r="79" spans="1:10" s="65" customFormat="1" ht="31.5" hidden="1">
      <c r="A79" s="66" t="s">
        <v>10</v>
      </c>
      <c r="B79" s="67" t="s">
        <v>79</v>
      </c>
      <c r="C79" s="59" t="s">
        <v>74</v>
      </c>
      <c r="D79" s="59"/>
      <c r="E79" s="66"/>
      <c r="F79" s="66"/>
      <c r="G79" s="66"/>
      <c r="H79" s="66"/>
      <c r="I79" s="66"/>
      <c r="J79" s="61"/>
    </row>
    <row r="80" spans="1:10" s="65" customFormat="1" ht="31.5" hidden="1">
      <c r="A80" s="66" t="s">
        <v>10</v>
      </c>
      <c r="B80" s="67" t="s">
        <v>80</v>
      </c>
      <c r="C80" s="59" t="s">
        <v>74</v>
      </c>
      <c r="D80" s="59"/>
      <c r="E80" s="66"/>
      <c r="F80" s="66"/>
      <c r="G80" s="66"/>
      <c r="H80" s="66"/>
      <c r="I80" s="66"/>
      <c r="J80" s="66"/>
    </row>
    <row r="81" spans="1:10" s="65" customFormat="1" ht="31.5" hidden="1">
      <c r="A81" s="66" t="s">
        <v>10</v>
      </c>
      <c r="B81" s="67" t="s">
        <v>81</v>
      </c>
      <c r="C81" s="59" t="s">
        <v>14</v>
      </c>
      <c r="D81" s="59"/>
      <c r="E81" s="66"/>
      <c r="F81" s="66"/>
      <c r="G81" s="66"/>
      <c r="H81" s="66"/>
      <c r="I81" s="66"/>
      <c r="J81" s="66"/>
    </row>
    <row r="82" spans="1:10" s="65" customFormat="1" ht="31.5" hidden="1">
      <c r="A82" s="66" t="s">
        <v>10</v>
      </c>
      <c r="B82" s="67" t="s">
        <v>82</v>
      </c>
      <c r="C82" s="59" t="s">
        <v>74</v>
      </c>
      <c r="D82" s="59"/>
      <c r="E82" s="66"/>
      <c r="F82" s="66"/>
      <c r="G82" s="66"/>
      <c r="H82" s="66"/>
      <c r="I82" s="66"/>
      <c r="J82" s="66"/>
    </row>
    <row r="83" spans="1:10" s="65" customFormat="1" ht="15.75" hidden="1">
      <c r="A83" s="66" t="s">
        <v>10</v>
      </c>
      <c r="B83" s="67" t="s">
        <v>83</v>
      </c>
      <c r="C83" s="59" t="s">
        <v>84</v>
      </c>
      <c r="D83" s="59"/>
      <c r="E83" s="66"/>
      <c r="F83" s="66"/>
      <c r="G83" s="66"/>
      <c r="H83" s="66"/>
      <c r="I83" s="66"/>
      <c r="J83" s="66"/>
    </row>
    <row r="84" spans="1:10" s="65" customFormat="1" ht="15.75" hidden="1">
      <c r="A84" s="66" t="s">
        <v>10</v>
      </c>
      <c r="B84" s="67" t="s">
        <v>85</v>
      </c>
      <c r="C84" s="59" t="s">
        <v>15</v>
      </c>
      <c r="D84" s="59"/>
      <c r="E84" s="66"/>
      <c r="F84" s="66"/>
      <c r="G84" s="66"/>
      <c r="H84" s="66"/>
      <c r="I84" s="66"/>
      <c r="J84" s="66"/>
    </row>
    <row r="85" spans="1:10" s="65" customFormat="1" ht="15.75" hidden="1">
      <c r="A85" s="66" t="s">
        <v>10</v>
      </c>
      <c r="B85" s="67" t="s">
        <v>86</v>
      </c>
      <c r="C85" s="59" t="s">
        <v>15</v>
      </c>
      <c r="D85" s="59"/>
      <c r="E85" s="66"/>
      <c r="F85" s="66"/>
      <c r="G85" s="66"/>
      <c r="H85" s="66"/>
      <c r="I85" s="66"/>
      <c r="J85" s="66"/>
    </row>
    <row r="86" spans="1:10" s="10" customFormat="1" ht="15.75">
      <c r="A86" s="11">
        <v>3</v>
      </c>
      <c r="B86" s="4" t="s">
        <v>87</v>
      </c>
      <c r="C86" s="3"/>
      <c r="D86" s="3"/>
      <c r="E86" s="11"/>
      <c r="F86" s="61"/>
      <c r="G86" s="11"/>
      <c r="H86" s="11"/>
      <c r="I86" s="11"/>
      <c r="J86" s="9"/>
    </row>
    <row r="87" spans="1:10" s="10" customFormat="1" ht="31.5">
      <c r="A87" s="9" t="s">
        <v>10</v>
      </c>
      <c r="B87" s="5" t="s">
        <v>88</v>
      </c>
      <c r="C87" s="2" t="s">
        <v>87</v>
      </c>
      <c r="D87" s="44">
        <v>5</v>
      </c>
      <c r="E87" s="9">
        <v>10</v>
      </c>
      <c r="F87" s="66">
        <v>8</v>
      </c>
      <c r="G87" s="9">
        <v>15</v>
      </c>
      <c r="H87" s="82">
        <f>G87/E87*100</f>
        <v>150</v>
      </c>
      <c r="I87" s="9">
        <v>20</v>
      </c>
      <c r="J87" s="84">
        <f>I87/G87*100</f>
        <v>133.33333333333331</v>
      </c>
    </row>
    <row r="88" spans="1:10" s="10" customFormat="1" ht="15.75">
      <c r="A88" s="9"/>
      <c r="B88" s="5" t="s">
        <v>16</v>
      </c>
      <c r="C88" s="2"/>
      <c r="D88" s="44"/>
      <c r="E88" s="9"/>
      <c r="F88" s="66"/>
      <c r="G88" s="9"/>
      <c r="H88" s="9"/>
      <c r="I88" s="9"/>
      <c r="J88" s="9"/>
    </row>
    <row r="89" spans="1:10" s="10" customFormat="1" ht="31.5">
      <c r="A89" s="9"/>
      <c r="B89" s="5" t="s">
        <v>89</v>
      </c>
      <c r="C89" s="2" t="s">
        <v>87</v>
      </c>
      <c r="D89" s="44">
        <v>4</v>
      </c>
      <c r="E89" s="9">
        <v>5</v>
      </c>
      <c r="F89" s="66">
        <v>3</v>
      </c>
      <c r="G89" s="9">
        <v>11</v>
      </c>
      <c r="H89" s="9"/>
      <c r="I89" s="9">
        <v>5</v>
      </c>
      <c r="J89" s="9"/>
    </row>
    <row r="90" spans="1:10" s="10" customFormat="1" ht="31.5">
      <c r="A90" s="9"/>
      <c r="B90" s="5" t="s">
        <v>90</v>
      </c>
      <c r="C90" s="2" t="s">
        <v>87</v>
      </c>
      <c r="D90" s="44">
        <v>0</v>
      </c>
      <c r="E90" s="45">
        <v>0</v>
      </c>
      <c r="F90" s="59">
        <v>0</v>
      </c>
      <c r="G90" s="45">
        <v>0</v>
      </c>
      <c r="H90" s="45">
        <v>0</v>
      </c>
      <c r="I90" s="45">
        <v>0</v>
      </c>
      <c r="J90" s="45">
        <v>0</v>
      </c>
    </row>
    <row r="91" spans="1:10" s="10" customFormat="1" ht="15.75">
      <c r="A91" s="9" t="s">
        <v>10</v>
      </c>
      <c r="B91" s="5" t="s">
        <v>91</v>
      </c>
      <c r="C91" s="2" t="s">
        <v>84</v>
      </c>
      <c r="D91" s="44">
        <v>61</v>
      </c>
      <c r="E91" s="9">
        <v>50</v>
      </c>
      <c r="F91" s="66">
        <v>87</v>
      </c>
      <c r="G91" s="9">
        <v>120</v>
      </c>
      <c r="H91" s="82">
        <f>G91/E91*100</f>
        <v>240</v>
      </c>
      <c r="I91" s="9">
        <v>170</v>
      </c>
      <c r="J91" s="84">
        <f>I91/G91*100</f>
        <v>141.66666666666669</v>
      </c>
    </row>
    <row r="92" spans="1:10" s="10" customFormat="1" ht="15.75">
      <c r="A92" s="9" t="s">
        <v>10</v>
      </c>
      <c r="B92" s="5" t="s">
        <v>92</v>
      </c>
      <c r="C92" s="2" t="s">
        <v>84</v>
      </c>
      <c r="D92" s="44">
        <v>61</v>
      </c>
      <c r="E92" s="9">
        <v>50</v>
      </c>
      <c r="F92" s="66">
        <v>87</v>
      </c>
      <c r="G92" s="9">
        <v>120</v>
      </c>
      <c r="H92" s="82">
        <f>G92/E92*100</f>
        <v>240</v>
      </c>
      <c r="I92" s="9">
        <v>170</v>
      </c>
      <c r="J92" s="84">
        <f>I92/G92*100</f>
        <v>141.66666666666669</v>
      </c>
    </row>
    <row r="93" spans="1:10" s="10" customFormat="1" ht="15.75">
      <c r="A93" s="12"/>
      <c r="B93" s="7" t="s">
        <v>93</v>
      </c>
      <c r="C93" s="8" t="s">
        <v>84</v>
      </c>
      <c r="D93" s="8">
        <v>61</v>
      </c>
      <c r="E93" s="12">
        <v>50</v>
      </c>
      <c r="F93" s="66">
        <v>87</v>
      </c>
      <c r="G93" s="9">
        <v>120</v>
      </c>
      <c r="H93" s="82">
        <f>G93/E93*100</f>
        <v>240</v>
      </c>
      <c r="I93" s="9">
        <v>170</v>
      </c>
      <c r="J93" s="84">
        <f>I93/G93*100</f>
        <v>141.66666666666669</v>
      </c>
    </row>
    <row r="94" spans="1:10" s="65" customFormat="1" ht="15.75" hidden="1">
      <c r="A94" s="66" t="s">
        <v>10</v>
      </c>
      <c r="B94" s="67" t="s">
        <v>94</v>
      </c>
      <c r="C94" s="59" t="s">
        <v>15</v>
      </c>
      <c r="D94" s="59"/>
      <c r="E94" s="66"/>
      <c r="F94" s="66"/>
      <c r="G94" s="66"/>
      <c r="H94" s="66"/>
      <c r="I94" s="66"/>
      <c r="J94" s="68"/>
    </row>
    <row r="95" spans="1:10" s="65" customFormat="1" ht="15.75" hidden="1">
      <c r="A95" s="66" t="s">
        <v>10</v>
      </c>
      <c r="B95" s="67" t="s">
        <v>95</v>
      </c>
      <c r="C95" s="59" t="s">
        <v>15</v>
      </c>
      <c r="D95" s="59"/>
      <c r="E95" s="66"/>
      <c r="F95" s="66"/>
      <c r="G95" s="66"/>
      <c r="H95" s="66"/>
      <c r="I95" s="66"/>
      <c r="J95" s="66"/>
    </row>
    <row r="96" spans="1:10" s="65" customFormat="1" ht="15.75" hidden="1">
      <c r="A96" s="61">
        <v>4</v>
      </c>
      <c r="B96" s="62" t="s">
        <v>96</v>
      </c>
      <c r="C96" s="63"/>
      <c r="D96" s="63"/>
      <c r="E96" s="61"/>
      <c r="F96" s="61"/>
      <c r="G96" s="61"/>
      <c r="H96" s="61"/>
      <c r="I96" s="61"/>
      <c r="J96" s="66"/>
    </row>
    <row r="97" spans="1:10" s="65" customFormat="1" ht="15.75" hidden="1">
      <c r="A97" s="66"/>
      <c r="B97" s="67" t="s">
        <v>97</v>
      </c>
      <c r="C97" s="59" t="s">
        <v>98</v>
      </c>
      <c r="D97" s="59"/>
      <c r="E97" s="66"/>
      <c r="F97" s="66"/>
      <c r="G97" s="66"/>
      <c r="H97" s="66"/>
      <c r="I97" s="66"/>
      <c r="J97" s="61"/>
    </row>
    <row r="98" spans="1:10" s="65" customFormat="1" ht="31.5" hidden="1">
      <c r="A98" s="68"/>
      <c r="B98" s="69" t="s">
        <v>99</v>
      </c>
      <c r="C98" s="70" t="s">
        <v>98</v>
      </c>
      <c r="D98" s="70"/>
      <c r="E98" s="68"/>
      <c r="F98" s="68"/>
      <c r="G98" s="68"/>
      <c r="H98" s="68"/>
      <c r="I98" s="68"/>
      <c r="J98" s="66"/>
    </row>
    <row r="99" spans="1:10" s="10" customFormat="1" ht="15.75">
      <c r="A99" s="11">
        <v>5</v>
      </c>
      <c r="B99" s="4" t="s">
        <v>100</v>
      </c>
      <c r="C99" s="3"/>
      <c r="D99" s="3"/>
      <c r="E99" s="11"/>
      <c r="F99" s="61"/>
      <c r="G99" s="11"/>
      <c r="H99" s="11"/>
      <c r="I99" s="11"/>
      <c r="J99" s="12"/>
    </row>
    <row r="100" spans="1:10" s="10" customFormat="1" ht="15.75">
      <c r="A100" s="9"/>
      <c r="B100" s="5" t="s">
        <v>101</v>
      </c>
      <c r="C100" s="2" t="s">
        <v>100</v>
      </c>
      <c r="D100" s="44"/>
      <c r="E100" s="9"/>
      <c r="F100" s="66"/>
      <c r="G100" s="9"/>
      <c r="H100" s="9"/>
      <c r="I100" s="9"/>
      <c r="J100" s="11"/>
    </row>
    <row r="101" spans="1:10" s="10" customFormat="1" ht="15.75">
      <c r="A101" s="9"/>
      <c r="B101" s="5" t="s">
        <v>102</v>
      </c>
      <c r="C101" s="2" t="s">
        <v>100</v>
      </c>
      <c r="D101" s="44"/>
      <c r="E101" s="9"/>
      <c r="F101" s="66"/>
      <c r="G101" s="9"/>
      <c r="H101" s="9"/>
      <c r="I101" s="9"/>
      <c r="J101" s="9"/>
    </row>
    <row r="102" ht="14.25">
      <c r="K102" s="57"/>
    </row>
  </sheetData>
  <sheetProtection/>
  <mergeCells count="9">
    <mergeCell ref="A1:J1"/>
    <mergeCell ref="A2:J2"/>
    <mergeCell ref="J4:J5"/>
    <mergeCell ref="A4:A5"/>
    <mergeCell ref="B4:B5"/>
    <mergeCell ref="C4:C5"/>
    <mergeCell ref="D4:D5"/>
    <mergeCell ref="E4:H4"/>
    <mergeCell ref="I4:I5"/>
  </mergeCells>
  <printOptions/>
  <pageMargins left="0.7086614173228347" right="0.4330708661417323" top="0.6692913385826772" bottom="0.6299212598425197" header="0.31496062992125984" footer="0.31496062992125984"/>
  <pageSetup horizontalDpi="600" verticalDpi="600" orientation="landscape" paperSize="9" r:id="rId3"/>
  <headerFooter>
    <oddFooter>&amp;RTrang &amp;P / &amp;N</oddFooter>
  </headerFooter>
  <legacyDrawing r:id="rId2"/>
</worksheet>
</file>

<file path=xl/worksheets/sheet4.xml><?xml version="1.0" encoding="utf-8"?>
<worksheet xmlns="http://schemas.openxmlformats.org/spreadsheetml/2006/main" xmlns:r="http://schemas.openxmlformats.org/officeDocument/2006/relationships">
  <dimension ref="A1:J109"/>
  <sheetViews>
    <sheetView zoomScaleSheetLayoutView="115" zoomScalePageLayoutView="0" workbookViewId="0" topLeftCell="A6">
      <selection activeCell="N65" sqref="N65"/>
    </sheetView>
  </sheetViews>
  <sheetFormatPr defaultColWidth="9.140625" defaultRowHeight="15"/>
  <cols>
    <col min="1" max="1" width="5.00390625" style="106" customWidth="1"/>
    <col min="2" max="2" width="52.28125" style="38" customWidth="1"/>
    <col min="3" max="3" width="13.140625" style="106" customWidth="1"/>
    <col min="4" max="4" width="10.8515625" style="106" customWidth="1"/>
    <col min="5" max="5" width="9.7109375" style="106" customWidth="1"/>
    <col min="6" max="6" width="10.7109375" style="125" hidden="1" customWidth="1"/>
    <col min="7" max="7" width="10.28125" style="106" customWidth="1"/>
    <col min="8" max="8" width="11.7109375" style="107" customWidth="1"/>
    <col min="9" max="9" width="9.8515625" style="107" customWidth="1"/>
    <col min="10" max="10" width="11.28125" style="107" bestFit="1" customWidth="1"/>
    <col min="11" max="16384" width="9.00390625" style="18" customWidth="1"/>
  </cols>
  <sheetData>
    <row r="1" spans="1:10" ht="20.25" customHeight="1">
      <c r="A1" s="180" t="s">
        <v>314</v>
      </c>
      <c r="B1" s="180"/>
      <c r="C1" s="180"/>
      <c r="D1" s="180"/>
      <c r="E1" s="180"/>
      <c r="F1" s="180"/>
      <c r="G1" s="180"/>
      <c r="H1" s="180"/>
      <c r="I1" s="180"/>
      <c r="J1" s="180"/>
    </row>
    <row r="2" spans="1:10" ht="39" customHeight="1">
      <c r="A2" s="181" t="s">
        <v>315</v>
      </c>
      <c r="B2" s="182"/>
      <c r="C2" s="182"/>
      <c r="D2" s="182"/>
      <c r="E2" s="182"/>
      <c r="F2" s="182"/>
      <c r="G2" s="182"/>
      <c r="H2" s="182"/>
      <c r="I2" s="182"/>
      <c r="J2" s="182"/>
    </row>
    <row r="4" spans="1:10" ht="25.5" customHeight="1">
      <c r="A4" s="189" t="s">
        <v>0</v>
      </c>
      <c r="B4" s="189" t="s">
        <v>1</v>
      </c>
      <c r="C4" s="189" t="s">
        <v>2</v>
      </c>
      <c r="D4" s="189" t="s">
        <v>227</v>
      </c>
      <c r="E4" s="189" t="s">
        <v>223</v>
      </c>
      <c r="F4" s="189"/>
      <c r="G4" s="189"/>
      <c r="H4" s="189"/>
      <c r="I4" s="190" t="s">
        <v>229</v>
      </c>
      <c r="J4" s="190" t="s">
        <v>292</v>
      </c>
    </row>
    <row r="5" spans="1:10" ht="63">
      <c r="A5" s="189"/>
      <c r="B5" s="189"/>
      <c r="C5" s="189"/>
      <c r="D5" s="189"/>
      <c r="E5" s="3" t="s">
        <v>3</v>
      </c>
      <c r="F5" s="63" t="s">
        <v>4</v>
      </c>
      <c r="G5" s="3" t="s">
        <v>5</v>
      </c>
      <c r="H5" s="179" t="s">
        <v>291</v>
      </c>
      <c r="I5" s="190"/>
      <c r="J5" s="190"/>
    </row>
    <row r="6" spans="1:10" ht="18.75" customHeight="1">
      <c r="A6" s="39">
        <v>1</v>
      </c>
      <c r="B6" s="39">
        <v>2</v>
      </c>
      <c r="C6" s="39">
        <v>3</v>
      </c>
      <c r="D6" s="39">
        <v>4</v>
      </c>
      <c r="E6" s="39">
        <v>5</v>
      </c>
      <c r="F6" s="60">
        <v>6</v>
      </c>
      <c r="G6" s="39">
        <v>7</v>
      </c>
      <c r="H6" s="58" t="s">
        <v>6</v>
      </c>
      <c r="I6" s="58">
        <v>9</v>
      </c>
      <c r="J6" s="58" t="s">
        <v>7</v>
      </c>
    </row>
    <row r="7" spans="1:10" ht="24.75" customHeight="1">
      <c r="A7" s="132">
        <v>1</v>
      </c>
      <c r="B7" s="133" t="s">
        <v>103</v>
      </c>
      <c r="C7" s="135"/>
      <c r="D7" s="135"/>
      <c r="E7" s="135"/>
      <c r="F7" s="135"/>
      <c r="G7" s="135"/>
      <c r="H7" s="135"/>
      <c r="I7" s="135"/>
      <c r="J7" s="135"/>
    </row>
    <row r="8" spans="1:10" ht="27.75" customHeight="1">
      <c r="A8" s="39" t="s">
        <v>10</v>
      </c>
      <c r="B8" s="21" t="s">
        <v>104</v>
      </c>
      <c r="C8" s="39" t="s">
        <v>84</v>
      </c>
      <c r="D8" s="20"/>
      <c r="E8" s="80">
        <v>11500</v>
      </c>
      <c r="F8" s="101"/>
      <c r="G8" s="80">
        <f>(E8+'1.Chi tieu KTTH'!G53)/2</f>
        <v>12463</v>
      </c>
      <c r="H8" s="79">
        <f>G8/E8*100</f>
        <v>108.37391304347825</v>
      </c>
      <c r="I8" s="80">
        <f>(G8+'1.Chi tieu KTTH'!I53)/2</f>
        <v>13981.5</v>
      </c>
      <c r="J8" s="77">
        <f>I8/G8*100</f>
        <v>112.18406483190245</v>
      </c>
    </row>
    <row r="9" spans="1:10" ht="27.75" customHeight="1">
      <c r="A9" s="20"/>
      <c r="B9" s="22" t="s">
        <v>105</v>
      </c>
      <c r="C9" s="23" t="s">
        <v>84</v>
      </c>
      <c r="D9" s="20"/>
      <c r="E9" s="80">
        <v>11500</v>
      </c>
      <c r="F9" s="101"/>
      <c r="G9" s="80">
        <f>G8</f>
        <v>12463</v>
      </c>
      <c r="H9" s="79">
        <f>G9/E9*100</f>
        <v>108.37391304347825</v>
      </c>
      <c r="I9" s="80">
        <f>I8</f>
        <v>13981.5</v>
      </c>
      <c r="J9" s="77">
        <f>I9/G9*100</f>
        <v>112.18406483190245</v>
      </c>
    </row>
    <row r="10" spans="1:10" ht="27.75" customHeight="1">
      <c r="A10" s="20"/>
      <c r="B10" s="22" t="s">
        <v>106</v>
      </c>
      <c r="C10" s="23" t="s">
        <v>84</v>
      </c>
      <c r="D10" s="20"/>
      <c r="E10" s="20"/>
      <c r="F10" s="101"/>
      <c r="G10" s="20"/>
      <c r="H10" s="76"/>
      <c r="I10" s="76"/>
      <c r="J10" s="77"/>
    </row>
    <row r="11" spans="1:10" s="102" customFormat="1" ht="27.75" customHeight="1" hidden="1">
      <c r="A11" s="60" t="s">
        <v>10</v>
      </c>
      <c r="B11" s="126" t="s">
        <v>107</v>
      </c>
      <c r="C11" s="60" t="s">
        <v>108</v>
      </c>
      <c r="D11" s="101"/>
      <c r="E11" s="101"/>
      <c r="F11" s="101"/>
      <c r="G11" s="101"/>
      <c r="H11" s="101"/>
      <c r="I11" s="101"/>
      <c r="J11" s="108"/>
    </row>
    <row r="12" spans="1:10" s="102" customFormat="1" ht="27.75" customHeight="1" hidden="1">
      <c r="A12" s="60" t="s">
        <v>10</v>
      </c>
      <c r="B12" s="126" t="s">
        <v>109</v>
      </c>
      <c r="C12" s="60" t="s">
        <v>110</v>
      </c>
      <c r="D12" s="101"/>
      <c r="E12" s="101"/>
      <c r="F12" s="101"/>
      <c r="G12" s="101"/>
      <c r="H12" s="101"/>
      <c r="I12" s="101"/>
      <c r="J12" s="108"/>
    </row>
    <row r="13" spans="1:10" ht="27.75" customHeight="1">
      <c r="A13" s="132">
        <v>2</v>
      </c>
      <c r="B13" s="133" t="s">
        <v>111</v>
      </c>
      <c r="C13" s="135"/>
      <c r="D13" s="135"/>
      <c r="E13" s="135"/>
      <c r="F13" s="135"/>
      <c r="G13" s="135"/>
      <c r="H13" s="135"/>
      <c r="I13" s="135"/>
      <c r="J13" s="136"/>
    </row>
    <row r="14" spans="1:10" ht="27.75" customHeight="1">
      <c r="A14" s="39" t="s">
        <v>10</v>
      </c>
      <c r="B14" s="21" t="s">
        <v>209</v>
      </c>
      <c r="C14" s="39" t="s">
        <v>84</v>
      </c>
      <c r="D14" s="20"/>
      <c r="E14" s="80">
        <v>9200</v>
      </c>
      <c r="F14" s="101"/>
      <c r="G14" s="80">
        <v>9200</v>
      </c>
      <c r="H14" s="76">
        <f aca="true" t="shared" si="0" ref="H14:H19">G14/E14*100</f>
        <v>100</v>
      </c>
      <c r="I14" s="80">
        <v>10200</v>
      </c>
      <c r="J14" s="77">
        <f>I14/G14*100</f>
        <v>110.86956521739131</v>
      </c>
    </row>
    <row r="15" spans="1:10" ht="27.75" customHeight="1">
      <c r="A15" s="39" t="s">
        <v>10</v>
      </c>
      <c r="B15" s="21" t="s">
        <v>204</v>
      </c>
      <c r="C15" s="39" t="s">
        <v>84</v>
      </c>
      <c r="D15" s="39"/>
      <c r="E15" s="80">
        <v>1525</v>
      </c>
      <c r="F15" s="60"/>
      <c r="G15" s="80">
        <v>1525</v>
      </c>
      <c r="H15" s="76">
        <f t="shared" si="0"/>
        <v>100</v>
      </c>
      <c r="I15" s="80">
        <v>2300</v>
      </c>
      <c r="J15" s="77">
        <f>I15/G15*100</f>
        <v>150.81967213114754</v>
      </c>
    </row>
    <row r="16" spans="1:10" ht="31.5">
      <c r="A16" s="39" t="s">
        <v>10</v>
      </c>
      <c r="B16" s="22" t="s">
        <v>205</v>
      </c>
      <c r="C16" s="39" t="s">
        <v>84</v>
      </c>
      <c r="D16" s="23"/>
      <c r="E16" s="23">
        <v>15</v>
      </c>
      <c r="F16" s="120"/>
      <c r="G16" s="23">
        <v>0</v>
      </c>
      <c r="H16" s="76">
        <f t="shared" si="0"/>
        <v>0</v>
      </c>
      <c r="I16" s="78">
        <v>10</v>
      </c>
      <c r="J16" s="77"/>
    </row>
    <row r="17" spans="1:10" ht="27.75" customHeight="1">
      <c r="A17" s="39" t="s">
        <v>10</v>
      </c>
      <c r="B17" s="21" t="s">
        <v>208</v>
      </c>
      <c r="C17" s="39" t="s">
        <v>9</v>
      </c>
      <c r="D17" s="20">
        <v>90</v>
      </c>
      <c r="E17" s="20">
        <v>90</v>
      </c>
      <c r="F17" s="101"/>
      <c r="G17" s="20">
        <v>75</v>
      </c>
      <c r="H17" s="79">
        <f t="shared" si="0"/>
        <v>83.33333333333334</v>
      </c>
      <c r="I17" s="76">
        <v>90</v>
      </c>
      <c r="J17" s="77">
        <f>I17/G17*100</f>
        <v>120</v>
      </c>
    </row>
    <row r="18" spans="1:10" ht="27.75" customHeight="1">
      <c r="A18" s="39" t="s">
        <v>10</v>
      </c>
      <c r="B18" s="21" t="s">
        <v>207</v>
      </c>
      <c r="C18" s="39" t="s">
        <v>9</v>
      </c>
      <c r="D18" s="20"/>
      <c r="E18" s="20">
        <v>80</v>
      </c>
      <c r="F18" s="101"/>
      <c r="G18" s="20">
        <v>75</v>
      </c>
      <c r="H18" s="76">
        <f t="shared" si="0"/>
        <v>93.75</v>
      </c>
      <c r="I18" s="76">
        <v>85</v>
      </c>
      <c r="J18" s="77">
        <f>I18/G18*100</f>
        <v>113.33333333333333</v>
      </c>
    </row>
    <row r="19" spans="1:10" ht="27.75" customHeight="1">
      <c r="A19" s="39" t="s">
        <v>10</v>
      </c>
      <c r="B19" s="21" t="s">
        <v>206</v>
      </c>
      <c r="C19" s="39" t="s">
        <v>84</v>
      </c>
      <c r="D19" s="20"/>
      <c r="E19" s="20">
        <v>100</v>
      </c>
      <c r="F19" s="101"/>
      <c r="G19" s="20">
        <v>120</v>
      </c>
      <c r="H19" s="76">
        <f t="shared" si="0"/>
        <v>120</v>
      </c>
      <c r="I19" s="76">
        <v>150</v>
      </c>
      <c r="J19" s="77">
        <f>I19/G19*100</f>
        <v>125</v>
      </c>
    </row>
    <row r="20" spans="1:10" ht="27.75" customHeight="1">
      <c r="A20" s="132">
        <v>3</v>
      </c>
      <c r="B20" s="133" t="s">
        <v>112</v>
      </c>
      <c r="C20" s="134"/>
      <c r="D20" s="131"/>
      <c r="E20" s="131"/>
      <c r="F20" s="131"/>
      <c r="G20" s="131"/>
      <c r="H20" s="135"/>
      <c r="I20" s="131"/>
      <c r="J20" s="136"/>
    </row>
    <row r="21" spans="1:10" s="27" customFormat="1" ht="27.75" customHeight="1">
      <c r="A21" s="24" t="s">
        <v>10</v>
      </c>
      <c r="B21" s="25" t="s">
        <v>155</v>
      </c>
      <c r="C21" s="26" t="s">
        <v>84</v>
      </c>
      <c r="D21" s="39"/>
      <c r="E21" s="39"/>
      <c r="F21" s="60"/>
      <c r="G21" s="39"/>
      <c r="H21" s="76"/>
      <c r="I21" s="58"/>
      <c r="J21" s="77"/>
    </row>
    <row r="22" spans="1:10" s="27" customFormat="1" ht="27.75" customHeight="1">
      <c r="A22" s="24"/>
      <c r="B22" s="28" t="s">
        <v>156</v>
      </c>
      <c r="C22" s="26" t="s">
        <v>157</v>
      </c>
      <c r="D22" s="39"/>
      <c r="E22" s="39"/>
      <c r="F22" s="60"/>
      <c r="G22" s="39"/>
      <c r="H22" s="76"/>
      <c r="I22" s="58"/>
      <c r="J22" s="77"/>
    </row>
    <row r="23" spans="1:10" s="27" customFormat="1" ht="27.75" customHeight="1">
      <c r="A23" s="24" t="s">
        <v>10</v>
      </c>
      <c r="B23" s="25" t="s">
        <v>217</v>
      </c>
      <c r="C23" s="26"/>
      <c r="D23" s="39"/>
      <c r="E23" s="39"/>
      <c r="F23" s="60"/>
      <c r="G23" s="39"/>
      <c r="H23" s="76"/>
      <c r="I23" s="58"/>
      <c r="J23" s="77"/>
    </row>
    <row r="24" spans="1:10" s="27" customFormat="1" ht="27.75" customHeight="1">
      <c r="A24" s="40" t="s">
        <v>175</v>
      </c>
      <c r="B24" s="25" t="s">
        <v>211</v>
      </c>
      <c r="C24" s="26" t="s">
        <v>142</v>
      </c>
      <c r="E24" s="80">
        <v>3040</v>
      </c>
      <c r="F24" s="60"/>
      <c r="G24" s="80">
        <v>3040</v>
      </c>
      <c r="H24" s="79">
        <f>G24/E24*100</f>
        <v>100</v>
      </c>
      <c r="I24" s="80">
        <v>3350</v>
      </c>
      <c r="J24" s="77">
        <f>I24/G24*100</f>
        <v>110.19736842105263</v>
      </c>
    </row>
    <row r="25" spans="1:10" s="27" customFormat="1" ht="27.75" customHeight="1">
      <c r="A25" s="40" t="s">
        <v>175</v>
      </c>
      <c r="B25" s="25" t="s">
        <v>212</v>
      </c>
      <c r="C25" s="26" t="s">
        <v>142</v>
      </c>
      <c r="D25" s="39">
        <v>1577</v>
      </c>
      <c r="E25" s="80">
        <v>1732</v>
      </c>
      <c r="F25" s="60"/>
      <c r="G25" s="80">
        <f>E25-(E25*10%)</f>
        <v>1558.8</v>
      </c>
      <c r="H25" s="79">
        <f>G25/E25*100</f>
        <v>90</v>
      </c>
      <c r="I25" s="80">
        <f>G25-(G25*10%)</f>
        <v>1402.92</v>
      </c>
      <c r="J25" s="77">
        <f>I25/G25*100</f>
        <v>90</v>
      </c>
    </row>
    <row r="26" spans="1:10" s="27" customFormat="1" ht="27.75" customHeight="1">
      <c r="A26" s="40" t="s">
        <v>175</v>
      </c>
      <c r="B26" s="25" t="s">
        <v>213</v>
      </c>
      <c r="C26" s="26" t="s">
        <v>9</v>
      </c>
      <c r="D26" s="39">
        <v>56.44</v>
      </c>
      <c r="E26" s="39">
        <v>50.44</v>
      </c>
      <c r="F26" s="60"/>
      <c r="G26" s="81">
        <v>40.44</v>
      </c>
      <c r="H26" s="79">
        <f>G26/E26*100</f>
        <v>80.17446471054718</v>
      </c>
      <c r="I26" s="58">
        <v>30.44</v>
      </c>
      <c r="J26" s="77">
        <f>I26/G26*100</f>
        <v>75.27200791295748</v>
      </c>
    </row>
    <row r="27" spans="1:10" ht="27.75" customHeight="1">
      <c r="A27" s="40" t="s">
        <v>175</v>
      </c>
      <c r="B27" s="25" t="s">
        <v>214</v>
      </c>
      <c r="C27" s="26" t="s">
        <v>142</v>
      </c>
      <c r="D27" s="39">
        <v>231</v>
      </c>
      <c r="E27" s="39">
        <v>286</v>
      </c>
      <c r="F27" s="60"/>
      <c r="G27" s="39">
        <f>E27-(E27*10%)</f>
        <v>257.4</v>
      </c>
      <c r="H27" s="79">
        <f>G27/E27*100</f>
        <v>89.99999999999999</v>
      </c>
      <c r="I27" s="58">
        <f>G27-(G27*10%)</f>
        <v>231.65999999999997</v>
      </c>
      <c r="J27" s="77">
        <f>I27/G27*100</f>
        <v>89.99999999999999</v>
      </c>
    </row>
    <row r="28" spans="1:10" ht="27.75" customHeight="1">
      <c r="A28" s="40" t="s">
        <v>175</v>
      </c>
      <c r="B28" s="25" t="s">
        <v>215</v>
      </c>
      <c r="C28" s="26" t="s">
        <v>9</v>
      </c>
      <c r="D28" s="39">
        <v>8.27</v>
      </c>
      <c r="E28" s="39">
        <v>10.25</v>
      </c>
      <c r="F28" s="60"/>
      <c r="G28" s="39">
        <v>8.25</v>
      </c>
      <c r="H28" s="79">
        <f>G28/E28*100</f>
        <v>80.48780487804879</v>
      </c>
      <c r="I28" s="58">
        <v>11</v>
      </c>
      <c r="J28" s="77">
        <f>I28/G28*100</f>
        <v>133.33333333333331</v>
      </c>
    </row>
    <row r="29" spans="1:10" s="27" customFormat="1" ht="45">
      <c r="A29" s="24" t="s">
        <v>10</v>
      </c>
      <c r="B29" s="25" t="s">
        <v>158</v>
      </c>
      <c r="C29" s="26" t="s">
        <v>9</v>
      </c>
      <c r="D29" s="39"/>
      <c r="E29" s="39"/>
      <c r="F29" s="60"/>
      <c r="G29" s="39"/>
      <c r="H29" s="76"/>
      <c r="I29" s="58"/>
      <c r="J29" s="77"/>
    </row>
    <row r="30" spans="1:10" ht="15.75">
      <c r="A30" s="19" t="s">
        <v>10</v>
      </c>
      <c r="B30" s="13" t="s">
        <v>152</v>
      </c>
      <c r="C30" s="15" t="s">
        <v>153</v>
      </c>
      <c r="D30" s="39"/>
      <c r="E30" s="39"/>
      <c r="F30" s="60"/>
      <c r="G30" s="39"/>
      <c r="H30" s="76"/>
      <c r="I30" s="58"/>
      <c r="J30" s="77"/>
    </row>
    <row r="31" spans="1:10" ht="31.5">
      <c r="A31" s="19" t="s">
        <v>10</v>
      </c>
      <c r="B31" s="13" t="s">
        <v>154</v>
      </c>
      <c r="C31" s="15" t="s">
        <v>9</v>
      </c>
      <c r="D31" s="39"/>
      <c r="E31" s="39"/>
      <c r="F31" s="60"/>
      <c r="G31" s="39"/>
      <c r="H31" s="76"/>
      <c r="I31" s="58"/>
      <c r="J31" s="77"/>
    </row>
    <row r="32" spans="1:10" ht="30">
      <c r="A32" s="24" t="s">
        <v>10</v>
      </c>
      <c r="B32" s="29" t="s">
        <v>219</v>
      </c>
      <c r="C32" s="30" t="s">
        <v>159</v>
      </c>
      <c r="D32" s="39"/>
      <c r="E32" s="39"/>
      <c r="F32" s="60"/>
      <c r="G32" s="39"/>
      <c r="H32" s="76"/>
      <c r="I32" s="58"/>
      <c r="J32" s="77"/>
    </row>
    <row r="33" spans="1:10" ht="15.75">
      <c r="A33" s="24" t="s">
        <v>10</v>
      </c>
      <c r="B33" s="29" t="s">
        <v>165</v>
      </c>
      <c r="C33" s="30" t="s">
        <v>159</v>
      </c>
      <c r="D33" s="39"/>
      <c r="E33" s="39"/>
      <c r="F33" s="60"/>
      <c r="G33" s="39"/>
      <c r="H33" s="76"/>
      <c r="I33" s="58"/>
      <c r="J33" s="77"/>
    </row>
    <row r="34" spans="1:10" s="102" customFormat="1" ht="27.75" customHeight="1" hidden="1">
      <c r="A34" s="71" t="s">
        <v>10</v>
      </c>
      <c r="B34" s="127" t="s">
        <v>143</v>
      </c>
      <c r="C34" s="128" t="s">
        <v>84</v>
      </c>
      <c r="D34" s="60"/>
      <c r="E34" s="60"/>
      <c r="F34" s="60"/>
      <c r="G34" s="60"/>
      <c r="H34" s="101"/>
      <c r="I34" s="60"/>
      <c r="J34" s="108"/>
    </row>
    <row r="35" spans="1:10" ht="27.75" customHeight="1">
      <c r="A35" s="19"/>
      <c r="B35" s="13" t="s">
        <v>36</v>
      </c>
      <c r="C35" s="15"/>
      <c r="D35" s="39"/>
      <c r="E35" s="39"/>
      <c r="F35" s="60"/>
      <c r="G35" s="39"/>
      <c r="H35" s="76"/>
      <c r="I35" s="58"/>
      <c r="J35" s="77"/>
    </row>
    <row r="36" spans="1:10" ht="27.75" customHeight="1">
      <c r="A36" s="132">
        <v>4</v>
      </c>
      <c r="B36" s="137" t="s">
        <v>113</v>
      </c>
      <c r="C36" s="138"/>
      <c r="D36" s="131"/>
      <c r="E36" s="131"/>
      <c r="F36" s="131"/>
      <c r="G36" s="131"/>
      <c r="H36" s="135"/>
      <c r="I36" s="131"/>
      <c r="J36" s="136"/>
    </row>
    <row r="37" spans="1:10" ht="27.75" customHeight="1">
      <c r="A37" s="19" t="s">
        <v>10</v>
      </c>
      <c r="B37" s="13" t="s">
        <v>202</v>
      </c>
      <c r="C37" s="15" t="s">
        <v>9</v>
      </c>
      <c r="D37" s="39"/>
      <c r="E37" s="39">
        <v>99.84</v>
      </c>
      <c r="F37" s="60">
        <v>99.84</v>
      </c>
      <c r="G37" s="39">
        <v>99.84</v>
      </c>
      <c r="H37" s="76">
        <f>G37/E37*100</f>
        <v>100</v>
      </c>
      <c r="I37" s="58">
        <v>100</v>
      </c>
      <c r="J37" s="77">
        <f>I37/G37*100</f>
        <v>100.16025641025641</v>
      </c>
    </row>
    <row r="38" spans="1:10" ht="15.75">
      <c r="A38" s="19" t="s">
        <v>10</v>
      </c>
      <c r="B38" s="13" t="s">
        <v>144</v>
      </c>
      <c r="C38" s="15" t="s">
        <v>145</v>
      </c>
      <c r="D38" s="39">
        <v>62</v>
      </c>
      <c r="E38" s="39">
        <v>65</v>
      </c>
      <c r="F38" s="60">
        <v>66</v>
      </c>
      <c r="G38" s="39">
        <v>66</v>
      </c>
      <c r="H38" s="79">
        <f>G38/E38*100</f>
        <v>101.53846153846153</v>
      </c>
      <c r="I38" s="58">
        <v>70</v>
      </c>
      <c r="J38" s="77">
        <f>I38/G38*100</f>
        <v>106.06060606060606</v>
      </c>
    </row>
    <row r="39" spans="1:10" ht="27.75" customHeight="1">
      <c r="A39" s="19" t="s">
        <v>10</v>
      </c>
      <c r="B39" s="13" t="s">
        <v>146</v>
      </c>
      <c r="C39" s="15" t="s">
        <v>147</v>
      </c>
      <c r="D39" s="39">
        <v>9</v>
      </c>
      <c r="E39" s="39">
        <v>8</v>
      </c>
      <c r="F39" s="60">
        <v>12</v>
      </c>
      <c r="G39" s="39">
        <v>12</v>
      </c>
      <c r="H39" s="76">
        <f>G39/E39*100</f>
        <v>150</v>
      </c>
      <c r="I39" s="58">
        <v>13</v>
      </c>
      <c r="J39" s="77">
        <f>I39/G39*100</f>
        <v>108.33333333333333</v>
      </c>
    </row>
    <row r="40" spans="1:10" ht="15.75">
      <c r="A40" s="19" t="s">
        <v>10</v>
      </c>
      <c r="B40" s="13" t="s">
        <v>148</v>
      </c>
      <c r="C40" s="15" t="s">
        <v>9</v>
      </c>
      <c r="D40" s="39">
        <v>100</v>
      </c>
      <c r="E40" s="39">
        <v>100</v>
      </c>
      <c r="F40" s="60">
        <v>100</v>
      </c>
      <c r="G40" s="39">
        <v>100</v>
      </c>
      <c r="H40" s="76">
        <f>G40/E40*100</f>
        <v>100</v>
      </c>
      <c r="I40" s="58">
        <v>100</v>
      </c>
      <c r="J40" s="77">
        <f>I40/G40*100</f>
        <v>100</v>
      </c>
    </row>
    <row r="41" spans="1:10" ht="27.75" customHeight="1">
      <c r="A41" s="19" t="s">
        <v>10</v>
      </c>
      <c r="B41" s="13" t="s">
        <v>149</v>
      </c>
      <c r="C41" s="15" t="s">
        <v>9</v>
      </c>
      <c r="D41" s="39">
        <v>100</v>
      </c>
      <c r="E41" s="39">
        <v>100</v>
      </c>
      <c r="F41" s="60">
        <v>100</v>
      </c>
      <c r="G41" s="39">
        <v>100</v>
      </c>
      <c r="H41" s="76">
        <f>G41/E41*100</f>
        <v>100</v>
      </c>
      <c r="I41" s="58">
        <v>100</v>
      </c>
      <c r="J41" s="77">
        <f>I41/G41*100</f>
        <v>100</v>
      </c>
    </row>
    <row r="42" spans="1:10" ht="27.75" customHeight="1">
      <c r="A42" s="19" t="s">
        <v>10</v>
      </c>
      <c r="B42" s="13" t="s">
        <v>150</v>
      </c>
      <c r="C42" s="15" t="s">
        <v>151</v>
      </c>
      <c r="D42" s="39">
        <v>0</v>
      </c>
      <c r="E42" s="39">
        <v>0</v>
      </c>
      <c r="F42" s="60">
        <v>0</v>
      </c>
      <c r="G42" s="39">
        <v>0</v>
      </c>
      <c r="H42" s="76"/>
      <c r="I42" s="58">
        <v>0</v>
      </c>
      <c r="J42" s="77"/>
    </row>
    <row r="43" spans="1:10" ht="27.75" customHeight="1">
      <c r="A43" s="19" t="s">
        <v>10</v>
      </c>
      <c r="B43" s="13" t="s">
        <v>190</v>
      </c>
      <c r="C43" s="15" t="s">
        <v>151</v>
      </c>
      <c r="D43" s="39">
        <v>0</v>
      </c>
      <c r="E43" s="39">
        <v>0</v>
      </c>
      <c r="F43" s="60">
        <v>0</v>
      </c>
      <c r="G43" s="39">
        <v>0</v>
      </c>
      <c r="H43" s="76"/>
      <c r="I43" s="58">
        <v>0</v>
      </c>
      <c r="J43" s="77"/>
    </row>
    <row r="44" spans="1:10" ht="15.75">
      <c r="A44" s="19" t="s">
        <v>10</v>
      </c>
      <c r="B44" s="13" t="s">
        <v>210</v>
      </c>
      <c r="C44" s="15" t="s">
        <v>9</v>
      </c>
      <c r="D44" s="39">
        <v>13.8</v>
      </c>
      <c r="E44" s="39">
        <v>11.3</v>
      </c>
      <c r="F44" s="60">
        <v>14.5</v>
      </c>
      <c r="G44" s="39">
        <v>11.3</v>
      </c>
      <c r="H44" s="76">
        <f>G44/E44*100</f>
        <v>100</v>
      </c>
      <c r="I44" s="58">
        <v>11.2</v>
      </c>
      <c r="J44" s="77">
        <f>I44/G44*100</f>
        <v>99.1150442477876</v>
      </c>
    </row>
    <row r="45" spans="1:10" ht="31.5">
      <c r="A45" s="19" t="s">
        <v>10</v>
      </c>
      <c r="B45" s="13" t="s">
        <v>220</v>
      </c>
      <c r="C45" s="39" t="s">
        <v>9</v>
      </c>
      <c r="D45" s="39">
        <v>20.1</v>
      </c>
      <c r="E45" s="39">
        <v>18</v>
      </c>
      <c r="F45" s="60">
        <v>18.9</v>
      </c>
      <c r="G45" s="39">
        <v>18</v>
      </c>
      <c r="H45" s="76">
        <f>G45/E45*100</f>
        <v>100</v>
      </c>
      <c r="I45" s="58">
        <v>17.9</v>
      </c>
      <c r="J45" s="77">
        <f>I45/G45*100</f>
        <v>99.44444444444443</v>
      </c>
    </row>
    <row r="46" spans="1:10" ht="15.75">
      <c r="A46" s="19"/>
      <c r="B46" s="13" t="s">
        <v>201</v>
      </c>
      <c r="C46" s="15" t="s">
        <v>9</v>
      </c>
      <c r="D46" s="39">
        <v>0</v>
      </c>
      <c r="E46" s="39" t="s">
        <v>288</v>
      </c>
      <c r="F46" s="60">
        <v>0</v>
      </c>
      <c r="G46" s="39" t="s">
        <v>288</v>
      </c>
      <c r="H46" s="76">
        <v>100</v>
      </c>
      <c r="I46" s="58" t="s">
        <v>288</v>
      </c>
      <c r="J46" s="77">
        <v>100</v>
      </c>
    </row>
    <row r="47" spans="1:10" ht="31.5">
      <c r="A47" s="19" t="s">
        <v>10</v>
      </c>
      <c r="B47" s="13" t="s">
        <v>221</v>
      </c>
      <c r="C47" s="39" t="s">
        <v>9</v>
      </c>
      <c r="D47" s="39">
        <v>90</v>
      </c>
      <c r="E47" s="39">
        <v>90</v>
      </c>
      <c r="F47" s="60">
        <v>80</v>
      </c>
      <c r="G47" s="39">
        <v>90</v>
      </c>
      <c r="H47" s="76">
        <f>G47/E47*100</f>
        <v>100</v>
      </c>
      <c r="I47" s="58">
        <v>90</v>
      </c>
      <c r="J47" s="77">
        <f>I47/G47*100</f>
        <v>100</v>
      </c>
    </row>
    <row r="48" spans="1:10" ht="15.75">
      <c r="A48" s="19" t="s">
        <v>10</v>
      </c>
      <c r="B48" s="13" t="s">
        <v>160</v>
      </c>
      <c r="C48" s="39" t="s">
        <v>9</v>
      </c>
      <c r="D48" s="39">
        <v>95</v>
      </c>
      <c r="E48" s="39">
        <v>95</v>
      </c>
      <c r="F48" s="60">
        <v>80</v>
      </c>
      <c r="G48" s="39">
        <v>95</v>
      </c>
      <c r="H48" s="76">
        <f>G48/E48*100</f>
        <v>100</v>
      </c>
      <c r="I48" s="58">
        <v>95</v>
      </c>
      <c r="J48" s="77">
        <f>I48/G48*100</f>
        <v>100</v>
      </c>
    </row>
    <row r="49" spans="1:10" ht="15.75">
      <c r="A49" s="19" t="s">
        <v>10</v>
      </c>
      <c r="B49" s="13" t="s">
        <v>161</v>
      </c>
      <c r="C49" s="39" t="s">
        <v>9</v>
      </c>
      <c r="D49" s="39">
        <v>90</v>
      </c>
      <c r="E49" s="39">
        <v>95</v>
      </c>
      <c r="F49" s="60">
        <v>100</v>
      </c>
      <c r="G49" s="39">
        <v>95</v>
      </c>
      <c r="H49" s="76">
        <f>G49/E49*100</f>
        <v>100</v>
      </c>
      <c r="I49" s="58">
        <v>100</v>
      </c>
      <c r="J49" s="77">
        <f>I49/G49*100</f>
        <v>105.26315789473684</v>
      </c>
    </row>
    <row r="50" spans="1:10" ht="15.75">
      <c r="A50" s="19" t="s">
        <v>10</v>
      </c>
      <c r="B50" s="13" t="s">
        <v>162</v>
      </c>
      <c r="C50" s="39" t="s">
        <v>9</v>
      </c>
      <c r="D50" s="39" t="s">
        <v>289</v>
      </c>
      <c r="E50" s="39" t="s">
        <v>290</v>
      </c>
      <c r="F50" s="60">
        <v>29.36</v>
      </c>
      <c r="G50" s="39">
        <v>90</v>
      </c>
      <c r="H50" s="76"/>
      <c r="I50" s="58" t="s">
        <v>289</v>
      </c>
      <c r="J50" s="77"/>
    </row>
    <row r="51" spans="1:10" ht="27.75" customHeight="1">
      <c r="A51" s="19" t="s">
        <v>10</v>
      </c>
      <c r="B51" s="13" t="s">
        <v>163</v>
      </c>
      <c r="C51" s="39" t="s">
        <v>9</v>
      </c>
      <c r="D51" s="39">
        <v>90</v>
      </c>
      <c r="E51" s="39">
        <v>95</v>
      </c>
      <c r="F51" s="60">
        <v>100</v>
      </c>
      <c r="G51" s="39">
        <v>95</v>
      </c>
      <c r="H51" s="76">
        <f>G51/E51*100</f>
        <v>100</v>
      </c>
      <c r="I51" s="58">
        <v>100</v>
      </c>
      <c r="J51" s="77">
        <f>I51/G51*100</f>
        <v>105.26315789473684</v>
      </c>
    </row>
    <row r="52" spans="1:10" ht="63">
      <c r="A52" s="19" t="s">
        <v>10</v>
      </c>
      <c r="B52" s="13" t="s">
        <v>216</v>
      </c>
      <c r="C52" s="39" t="s">
        <v>164</v>
      </c>
      <c r="D52" s="39">
        <v>0</v>
      </c>
      <c r="E52" s="39">
        <v>0</v>
      </c>
      <c r="F52" s="60">
        <v>0</v>
      </c>
      <c r="G52" s="39">
        <v>0</v>
      </c>
      <c r="H52" s="76"/>
      <c r="I52" s="58">
        <v>0</v>
      </c>
      <c r="J52" s="77"/>
    </row>
    <row r="53" spans="1:10" ht="27.75" customHeight="1">
      <c r="A53" s="132">
        <v>5</v>
      </c>
      <c r="B53" s="133" t="s">
        <v>114</v>
      </c>
      <c r="C53" s="134"/>
      <c r="D53" s="131"/>
      <c r="E53" s="131"/>
      <c r="F53" s="131"/>
      <c r="G53" s="131"/>
      <c r="H53" s="135"/>
      <c r="I53" s="131"/>
      <c r="J53" s="136"/>
    </row>
    <row r="54" spans="1:10" ht="27.75" customHeight="1">
      <c r="A54" s="31" t="s">
        <v>10</v>
      </c>
      <c r="B54" s="16" t="s">
        <v>167</v>
      </c>
      <c r="C54" s="15" t="s">
        <v>139</v>
      </c>
      <c r="D54" s="39">
        <f>D55+D56+D57+D58</f>
        <v>2496</v>
      </c>
      <c r="E54" s="39">
        <f>E55+E56+E57+E58</f>
        <v>2991</v>
      </c>
      <c r="F54" s="60">
        <f>F55+F56+F57+F58</f>
        <v>2575</v>
      </c>
      <c r="G54" s="130">
        <f>G55+G56+G57+G58</f>
        <v>2991</v>
      </c>
      <c r="H54" s="109">
        <f>G54/E54*100</f>
        <v>100</v>
      </c>
      <c r="I54" s="130">
        <f>I55+I56+I57+I58</f>
        <v>3467</v>
      </c>
      <c r="J54" s="110">
        <f>I54/G54*100</f>
        <v>115.91440989635574</v>
      </c>
    </row>
    <row r="55" spans="1:10" ht="27.75" customHeight="1">
      <c r="A55" s="31" t="s">
        <v>175</v>
      </c>
      <c r="B55" s="16" t="s">
        <v>203</v>
      </c>
      <c r="C55" s="41" t="s">
        <v>157</v>
      </c>
      <c r="D55" s="39">
        <v>189</v>
      </c>
      <c r="E55" s="111">
        <v>235</v>
      </c>
      <c r="F55" s="121">
        <v>225</v>
      </c>
      <c r="G55" s="112">
        <v>235</v>
      </c>
      <c r="H55" s="109">
        <f>G55/E55*100</f>
        <v>100</v>
      </c>
      <c r="I55" s="112">
        <v>285</v>
      </c>
      <c r="J55" s="110">
        <f aca="true" t="shared" si="1" ref="J55:J64">I55/G55*100</f>
        <v>121.27659574468086</v>
      </c>
    </row>
    <row r="56" spans="1:10" ht="27.75" customHeight="1">
      <c r="A56" s="31" t="s">
        <v>175</v>
      </c>
      <c r="B56" s="13" t="s">
        <v>168</v>
      </c>
      <c r="C56" s="41" t="s">
        <v>157</v>
      </c>
      <c r="D56" s="39">
        <v>766</v>
      </c>
      <c r="E56" s="113">
        <v>848</v>
      </c>
      <c r="F56" s="122">
        <v>791</v>
      </c>
      <c r="G56" s="114">
        <v>848</v>
      </c>
      <c r="H56" s="109">
        <f aca="true" t="shared" si="2" ref="H56:H65">G56/E56*100</f>
        <v>100</v>
      </c>
      <c r="I56" s="112">
        <v>1050</v>
      </c>
      <c r="J56" s="110">
        <f t="shared" si="1"/>
        <v>123.82075471698113</v>
      </c>
    </row>
    <row r="57" spans="1:10" ht="27.75" customHeight="1">
      <c r="A57" s="31" t="s">
        <v>175</v>
      </c>
      <c r="B57" s="13" t="s">
        <v>169</v>
      </c>
      <c r="C57" s="41" t="s">
        <v>157</v>
      </c>
      <c r="D57" s="39">
        <v>1031</v>
      </c>
      <c r="E57" s="113">
        <v>1229</v>
      </c>
      <c r="F57" s="122">
        <v>1049</v>
      </c>
      <c r="G57" s="39">
        <v>1229</v>
      </c>
      <c r="H57" s="109">
        <f t="shared" si="2"/>
        <v>100</v>
      </c>
      <c r="I57" s="39">
        <v>1382</v>
      </c>
      <c r="J57" s="110">
        <f t="shared" si="1"/>
        <v>112.44914564686736</v>
      </c>
    </row>
    <row r="58" spans="1:10" ht="27.75" customHeight="1">
      <c r="A58" s="31" t="s">
        <v>175</v>
      </c>
      <c r="B58" s="13" t="s">
        <v>170</v>
      </c>
      <c r="C58" s="41" t="s">
        <v>157</v>
      </c>
      <c r="D58" s="39">
        <v>510</v>
      </c>
      <c r="E58" s="39">
        <v>679</v>
      </c>
      <c r="F58" s="60">
        <v>510</v>
      </c>
      <c r="G58" s="39">
        <v>679</v>
      </c>
      <c r="H58" s="109">
        <f t="shared" si="2"/>
        <v>100</v>
      </c>
      <c r="I58" s="39">
        <v>750</v>
      </c>
      <c r="J58" s="110">
        <f>I58/G58*100</f>
        <v>110.45655375552283</v>
      </c>
    </row>
    <row r="59" spans="1:10" ht="27.75" customHeight="1">
      <c r="A59" s="31" t="s">
        <v>175</v>
      </c>
      <c r="B59" s="13" t="s">
        <v>171</v>
      </c>
      <c r="C59" s="41" t="s">
        <v>157</v>
      </c>
      <c r="D59" s="39">
        <v>88</v>
      </c>
      <c r="E59" s="39">
        <v>162</v>
      </c>
      <c r="F59" s="60"/>
      <c r="G59" s="39">
        <v>148</v>
      </c>
      <c r="H59" s="109">
        <f t="shared" si="2"/>
        <v>91.35802469135803</v>
      </c>
      <c r="I59" s="39">
        <v>197</v>
      </c>
      <c r="J59" s="110">
        <f>I59/G59*100</f>
        <v>133.10810810810813</v>
      </c>
    </row>
    <row r="60" spans="1:10" ht="27.75" customHeight="1">
      <c r="A60" s="31" t="s">
        <v>175</v>
      </c>
      <c r="B60" s="13" t="s">
        <v>310</v>
      </c>
      <c r="C60" s="41" t="s">
        <v>157</v>
      </c>
      <c r="D60" s="39"/>
      <c r="E60" s="39">
        <v>39</v>
      </c>
      <c r="F60" s="60"/>
      <c r="G60" s="39">
        <v>39</v>
      </c>
      <c r="H60" s="109">
        <f>G60/E60*100</f>
        <v>100</v>
      </c>
      <c r="I60" s="39">
        <v>95</v>
      </c>
      <c r="J60" s="110">
        <f>I60/G60*100</f>
        <v>243.58974358974356</v>
      </c>
    </row>
    <row r="61" spans="1:10" ht="27.75" customHeight="1">
      <c r="A61" s="31" t="s">
        <v>10</v>
      </c>
      <c r="B61" s="16" t="s">
        <v>172</v>
      </c>
      <c r="C61" s="15" t="s">
        <v>9</v>
      </c>
      <c r="D61" s="39">
        <v>97.7</v>
      </c>
      <c r="E61" s="39">
        <v>100</v>
      </c>
      <c r="F61" s="60">
        <v>100</v>
      </c>
      <c r="G61" s="39">
        <v>100</v>
      </c>
      <c r="H61" s="109">
        <f t="shared" si="2"/>
        <v>100</v>
      </c>
      <c r="I61" s="39">
        <v>100</v>
      </c>
      <c r="J61" s="110">
        <f t="shared" si="1"/>
        <v>100</v>
      </c>
    </row>
    <row r="62" spans="1:10" ht="27.75" customHeight="1">
      <c r="A62" s="31" t="s">
        <v>10</v>
      </c>
      <c r="B62" s="16" t="s">
        <v>173</v>
      </c>
      <c r="C62" s="15" t="s">
        <v>9</v>
      </c>
      <c r="D62" s="39">
        <f aca="true" t="shared" si="3" ref="D62:I62">D63+D64</f>
        <v>200</v>
      </c>
      <c r="E62" s="39">
        <f t="shared" si="3"/>
        <v>200</v>
      </c>
      <c r="F62" s="60">
        <f t="shared" si="3"/>
        <v>200</v>
      </c>
      <c r="G62" s="39">
        <f t="shared" si="3"/>
        <v>200</v>
      </c>
      <c r="H62" s="109">
        <f t="shared" si="2"/>
        <v>100</v>
      </c>
      <c r="I62" s="39">
        <f t="shared" si="3"/>
        <v>200</v>
      </c>
      <c r="J62" s="110">
        <f t="shared" si="1"/>
        <v>100</v>
      </c>
    </row>
    <row r="63" spans="1:10" ht="27.75" customHeight="1">
      <c r="A63" s="31" t="s">
        <v>175</v>
      </c>
      <c r="B63" s="16" t="s">
        <v>169</v>
      </c>
      <c r="C63" s="41" t="s">
        <v>157</v>
      </c>
      <c r="D63" s="39">
        <v>100</v>
      </c>
      <c r="E63" s="39">
        <v>100</v>
      </c>
      <c r="F63" s="60">
        <v>100</v>
      </c>
      <c r="G63" s="39">
        <v>100</v>
      </c>
      <c r="H63" s="109">
        <f t="shared" si="2"/>
        <v>100</v>
      </c>
      <c r="I63" s="39">
        <v>100</v>
      </c>
      <c r="J63" s="110">
        <f t="shared" si="1"/>
        <v>100</v>
      </c>
    </row>
    <row r="64" spans="1:10" ht="27.75" customHeight="1" thickBot="1">
      <c r="A64" s="31" t="s">
        <v>175</v>
      </c>
      <c r="B64" s="17" t="s">
        <v>174</v>
      </c>
      <c r="C64" s="41" t="s">
        <v>157</v>
      </c>
      <c r="D64" s="39">
        <v>100</v>
      </c>
      <c r="E64" s="39">
        <v>100</v>
      </c>
      <c r="F64" s="60">
        <v>100</v>
      </c>
      <c r="G64" s="39">
        <v>100</v>
      </c>
      <c r="H64" s="109">
        <f t="shared" si="2"/>
        <v>100</v>
      </c>
      <c r="I64" s="39">
        <v>100</v>
      </c>
      <c r="J64" s="110">
        <f t="shared" si="1"/>
        <v>100</v>
      </c>
    </row>
    <row r="65" spans="1:10" ht="27.75" customHeight="1" thickTop="1">
      <c r="A65" s="31" t="s">
        <v>175</v>
      </c>
      <c r="B65" s="32" t="s">
        <v>171</v>
      </c>
      <c r="C65" s="41" t="s">
        <v>157</v>
      </c>
      <c r="D65" s="39">
        <v>100</v>
      </c>
      <c r="E65" s="39">
        <v>100</v>
      </c>
      <c r="F65" s="60">
        <v>100</v>
      </c>
      <c r="G65" s="39">
        <v>100</v>
      </c>
      <c r="H65" s="109">
        <f t="shared" si="2"/>
        <v>100</v>
      </c>
      <c r="I65" s="58">
        <v>100</v>
      </c>
      <c r="J65" s="77">
        <f>I65/G65*100</f>
        <v>100</v>
      </c>
    </row>
    <row r="66" spans="1:10" ht="48" customHeight="1">
      <c r="A66" s="31" t="s">
        <v>10</v>
      </c>
      <c r="B66" s="33" t="s">
        <v>166</v>
      </c>
      <c r="C66" s="34" t="s">
        <v>9</v>
      </c>
      <c r="D66" s="39"/>
      <c r="E66" s="39"/>
      <c r="F66" s="60"/>
      <c r="G66" s="39"/>
      <c r="H66" s="76"/>
      <c r="I66" s="58"/>
      <c r="J66" s="77"/>
    </row>
    <row r="67" spans="1:10" ht="31.5">
      <c r="A67" s="31" t="s">
        <v>10</v>
      </c>
      <c r="B67" s="35" t="s">
        <v>192</v>
      </c>
      <c r="C67" s="34"/>
      <c r="D67" s="39"/>
      <c r="E67" s="39"/>
      <c r="F67" s="60"/>
      <c r="G67" s="39"/>
      <c r="H67" s="76"/>
      <c r="I67" s="58"/>
      <c r="J67" s="77"/>
    </row>
    <row r="68" spans="1:10" ht="27.75" customHeight="1">
      <c r="A68" s="24" t="s">
        <v>175</v>
      </c>
      <c r="B68" s="36" t="s">
        <v>176</v>
      </c>
      <c r="C68" s="37" t="s">
        <v>9</v>
      </c>
      <c r="D68" s="39"/>
      <c r="E68" s="39"/>
      <c r="F68" s="60"/>
      <c r="G68" s="39"/>
      <c r="H68" s="76"/>
      <c r="I68" s="58"/>
      <c r="J68" s="77"/>
    </row>
    <row r="69" spans="1:10" ht="27.75" customHeight="1">
      <c r="A69" s="24" t="s">
        <v>175</v>
      </c>
      <c r="B69" s="36" t="s">
        <v>177</v>
      </c>
      <c r="C69" s="37" t="s">
        <v>9</v>
      </c>
      <c r="D69" s="39"/>
      <c r="E69" s="39"/>
      <c r="F69" s="60"/>
      <c r="G69" s="39"/>
      <c r="H69" s="76"/>
      <c r="I69" s="58"/>
      <c r="J69" s="77"/>
    </row>
    <row r="70" spans="1:10" ht="47.25">
      <c r="A70" s="24" t="s">
        <v>10</v>
      </c>
      <c r="B70" s="33" t="s">
        <v>193</v>
      </c>
      <c r="C70" s="34" t="s">
        <v>9</v>
      </c>
      <c r="D70" s="39">
        <v>100</v>
      </c>
      <c r="E70" s="39">
        <v>100</v>
      </c>
      <c r="F70" s="60">
        <v>100</v>
      </c>
      <c r="G70" s="39">
        <v>100</v>
      </c>
      <c r="H70" s="39">
        <v>100</v>
      </c>
      <c r="I70" s="39">
        <v>100</v>
      </c>
      <c r="J70" s="110">
        <f>I70/G70*100</f>
        <v>100</v>
      </c>
    </row>
    <row r="71" spans="1:10" ht="27.75" customHeight="1">
      <c r="A71" s="24" t="s">
        <v>10</v>
      </c>
      <c r="B71" s="35" t="s">
        <v>194</v>
      </c>
      <c r="C71" s="34"/>
      <c r="D71" s="39"/>
      <c r="E71" s="39"/>
      <c r="F71" s="60"/>
      <c r="G71" s="39"/>
      <c r="H71" s="39"/>
      <c r="I71" s="39"/>
      <c r="J71" s="115"/>
    </row>
    <row r="72" spans="1:10" ht="27.75" customHeight="1">
      <c r="A72" s="24" t="s">
        <v>175</v>
      </c>
      <c r="B72" s="36" t="s">
        <v>178</v>
      </c>
      <c r="C72" s="37" t="s">
        <v>9</v>
      </c>
      <c r="D72" s="39">
        <v>75</v>
      </c>
      <c r="E72" s="39">
        <v>100</v>
      </c>
      <c r="F72" s="60">
        <v>100</v>
      </c>
      <c r="G72" s="39">
        <v>100</v>
      </c>
      <c r="H72" s="110">
        <f>G72/D72*100</f>
        <v>133.33333333333331</v>
      </c>
      <c r="I72" s="39">
        <v>100</v>
      </c>
      <c r="J72" s="110">
        <f>I72/G72*100</f>
        <v>100</v>
      </c>
    </row>
    <row r="73" spans="1:10" ht="27.75" customHeight="1">
      <c r="A73" s="24" t="s">
        <v>175</v>
      </c>
      <c r="B73" s="36" t="s">
        <v>179</v>
      </c>
      <c r="C73" s="37" t="s">
        <v>9</v>
      </c>
      <c r="D73" s="39">
        <v>73</v>
      </c>
      <c r="E73" s="39">
        <v>78</v>
      </c>
      <c r="F73" s="60">
        <v>73</v>
      </c>
      <c r="G73" s="39">
        <v>78</v>
      </c>
      <c r="H73" s="110">
        <f>G73/D73*100</f>
        <v>106.84931506849315</v>
      </c>
      <c r="I73" s="39">
        <v>80</v>
      </c>
      <c r="J73" s="110">
        <f>I73/G73*100</f>
        <v>102.56410256410255</v>
      </c>
    </row>
    <row r="74" spans="1:10" ht="47.25">
      <c r="A74" s="24" t="s">
        <v>175</v>
      </c>
      <c r="B74" s="36" t="s">
        <v>180</v>
      </c>
      <c r="C74" s="37" t="s">
        <v>9</v>
      </c>
      <c r="D74" s="39">
        <v>100</v>
      </c>
      <c r="E74" s="39">
        <v>100</v>
      </c>
      <c r="F74" s="60">
        <v>100</v>
      </c>
      <c r="G74" s="39">
        <v>100</v>
      </c>
      <c r="H74" s="110">
        <f>G74/D74*100</f>
        <v>100</v>
      </c>
      <c r="I74" s="39">
        <v>100</v>
      </c>
      <c r="J74" s="110">
        <f>I74/G74*100</f>
        <v>100</v>
      </c>
    </row>
    <row r="75" spans="1:10" ht="25.5" customHeight="1">
      <c r="A75" s="24"/>
      <c r="B75" s="42" t="s">
        <v>36</v>
      </c>
      <c r="C75" s="37"/>
      <c r="D75" s="39"/>
      <c r="E75" s="39"/>
      <c r="F75" s="60"/>
      <c r="G75" s="39"/>
      <c r="H75" s="76"/>
      <c r="I75" s="58"/>
      <c r="J75" s="77"/>
    </row>
    <row r="76" spans="1:10" ht="27.75" customHeight="1">
      <c r="A76" s="132">
        <v>6</v>
      </c>
      <c r="B76" s="133" t="s">
        <v>115</v>
      </c>
      <c r="C76" s="134"/>
      <c r="D76" s="131"/>
      <c r="E76" s="131"/>
      <c r="F76" s="131"/>
      <c r="G76" s="131"/>
      <c r="H76" s="135"/>
      <c r="I76" s="131"/>
      <c r="J76" s="136"/>
    </row>
    <row r="77" spans="1:10" ht="27.75" customHeight="1">
      <c r="A77" s="39" t="s">
        <v>34</v>
      </c>
      <c r="B77" s="21" t="s">
        <v>35</v>
      </c>
      <c r="C77" s="39" t="s">
        <v>34</v>
      </c>
      <c r="D77" s="39"/>
      <c r="E77" s="39"/>
      <c r="F77" s="60"/>
      <c r="G77" s="39"/>
      <c r="H77" s="76"/>
      <c r="I77" s="58"/>
      <c r="J77" s="77"/>
    </row>
    <row r="78" spans="1:10" ht="27.75" customHeight="1">
      <c r="A78" s="132">
        <v>7</v>
      </c>
      <c r="B78" s="133" t="s">
        <v>116</v>
      </c>
      <c r="C78" s="134"/>
      <c r="D78" s="131"/>
      <c r="E78" s="131"/>
      <c r="F78" s="131"/>
      <c r="G78" s="131"/>
      <c r="H78" s="135"/>
      <c r="I78" s="131"/>
      <c r="J78" s="136"/>
    </row>
    <row r="79" spans="1:10" ht="27.75" customHeight="1">
      <c r="A79" s="19"/>
      <c r="B79" s="35" t="s">
        <v>199</v>
      </c>
      <c r="C79" s="15" t="s">
        <v>140</v>
      </c>
      <c r="D79" s="39">
        <v>3</v>
      </c>
      <c r="E79" s="39">
        <v>3</v>
      </c>
      <c r="F79" s="60">
        <v>3</v>
      </c>
      <c r="G79" s="39">
        <v>3</v>
      </c>
      <c r="H79" s="76">
        <f>G79/E79*100</f>
        <v>100</v>
      </c>
      <c r="I79" s="58">
        <v>3</v>
      </c>
      <c r="J79" s="77">
        <f>I79/G79*100</f>
        <v>100</v>
      </c>
    </row>
    <row r="80" spans="1:10" ht="27.75" customHeight="1">
      <c r="A80" s="39"/>
      <c r="B80" s="35" t="s">
        <v>200</v>
      </c>
      <c r="C80" s="15" t="s">
        <v>9</v>
      </c>
      <c r="D80" s="39">
        <v>100</v>
      </c>
      <c r="E80" s="39">
        <v>100</v>
      </c>
      <c r="F80" s="60">
        <v>100</v>
      </c>
      <c r="G80" s="39">
        <v>100</v>
      </c>
      <c r="H80" s="58">
        <v>100</v>
      </c>
      <c r="I80" s="58">
        <v>100</v>
      </c>
      <c r="J80" s="58">
        <v>100</v>
      </c>
    </row>
    <row r="81" spans="1:10" s="102" customFormat="1" ht="31.5">
      <c r="A81" s="132">
        <v>8</v>
      </c>
      <c r="B81" s="133" t="s">
        <v>191</v>
      </c>
      <c r="C81" s="133"/>
      <c r="D81" s="131"/>
      <c r="E81" s="131"/>
      <c r="F81" s="131"/>
      <c r="G81" s="131"/>
      <c r="H81" s="135"/>
      <c r="I81" s="131"/>
      <c r="J81" s="136"/>
    </row>
    <row r="82" spans="1:10" s="116" customFormat="1" ht="27.75" customHeight="1">
      <c r="A82" s="132" t="s">
        <v>18</v>
      </c>
      <c r="B82" s="133" t="s">
        <v>117</v>
      </c>
      <c r="C82" s="134"/>
      <c r="D82" s="131"/>
      <c r="E82" s="131"/>
      <c r="F82" s="131"/>
      <c r="G82" s="131"/>
      <c r="H82" s="135"/>
      <c r="I82" s="131"/>
      <c r="J82" s="136"/>
    </row>
    <row r="83" spans="1:10" s="116" customFormat="1" ht="27.75" customHeight="1">
      <c r="A83" s="58" t="s">
        <v>10</v>
      </c>
      <c r="B83" s="117" t="s">
        <v>118</v>
      </c>
      <c r="C83" s="58" t="s">
        <v>84</v>
      </c>
      <c r="D83" s="58"/>
      <c r="E83" s="118"/>
      <c r="F83" s="123"/>
      <c r="G83" s="118"/>
      <c r="H83" s="76"/>
      <c r="I83" s="118"/>
      <c r="J83" s="77"/>
    </row>
    <row r="84" spans="1:10" s="116" customFormat="1" ht="27.75" customHeight="1">
      <c r="A84" s="58" t="s">
        <v>10</v>
      </c>
      <c r="B84" s="117" t="s">
        <v>119</v>
      </c>
      <c r="C84" s="58" t="s">
        <v>84</v>
      </c>
      <c r="D84" s="58"/>
      <c r="E84" s="118"/>
      <c r="F84" s="123"/>
      <c r="G84" s="118"/>
      <c r="H84" s="76"/>
      <c r="I84" s="118"/>
      <c r="J84" s="77"/>
    </row>
    <row r="85" spans="1:10" s="116" customFormat="1" ht="27.75" customHeight="1">
      <c r="A85" s="58" t="s">
        <v>10</v>
      </c>
      <c r="B85" s="117" t="s">
        <v>120</v>
      </c>
      <c r="C85" s="58" t="s">
        <v>15</v>
      </c>
      <c r="D85" s="58"/>
      <c r="E85" s="118"/>
      <c r="F85" s="123"/>
      <c r="G85" s="118"/>
      <c r="H85" s="76"/>
      <c r="I85" s="118"/>
      <c r="J85" s="77"/>
    </row>
    <row r="86" spans="1:10" s="116" customFormat="1" ht="27.75" customHeight="1">
      <c r="A86" s="132" t="s">
        <v>19</v>
      </c>
      <c r="B86" s="133" t="s">
        <v>121</v>
      </c>
      <c r="C86" s="134"/>
      <c r="D86" s="131"/>
      <c r="E86" s="139"/>
      <c r="F86" s="139"/>
      <c r="G86" s="139"/>
      <c r="H86" s="135"/>
      <c r="I86" s="139"/>
      <c r="J86" s="136"/>
    </row>
    <row r="87" spans="1:10" s="116" customFormat="1" ht="15.75">
      <c r="A87" s="58" t="s">
        <v>10</v>
      </c>
      <c r="B87" s="117" t="s">
        <v>122</v>
      </c>
      <c r="C87" s="58" t="s">
        <v>123</v>
      </c>
      <c r="D87" s="58"/>
      <c r="E87" s="118"/>
      <c r="F87" s="123"/>
      <c r="G87" s="118"/>
      <c r="H87" s="76"/>
      <c r="I87" s="118"/>
      <c r="J87" s="77"/>
    </row>
    <row r="88" spans="1:10" s="116" customFormat="1" ht="15.75">
      <c r="A88" s="58" t="s">
        <v>10</v>
      </c>
      <c r="B88" s="117" t="s">
        <v>124</v>
      </c>
      <c r="C88" s="58" t="s">
        <v>123</v>
      </c>
      <c r="D88" s="58"/>
      <c r="E88" s="118"/>
      <c r="F88" s="123"/>
      <c r="G88" s="118"/>
      <c r="H88" s="76"/>
      <c r="I88" s="118"/>
      <c r="J88" s="77"/>
    </row>
    <row r="89" spans="1:10" s="116" customFormat="1" ht="15.75">
      <c r="A89" s="58" t="s">
        <v>10</v>
      </c>
      <c r="B89" s="117" t="s">
        <v>125</v>
      </c>
      <c r="C89" s="58" t="s">
        <v>15</v>
      </c>
      <c r="D89" s="58"/>
      <c r="E89" s="118"/>
      <c r="F89" s="123"/>
      <c r="G89" s="118"/>
      <c r="H89" s="76"/>
      <c r="I89" s="118"/>
      <c r="J89" s="77"/>
    </row>
    <row r="90" spans="1:10" s="116" customFormat="1" ht="27.75" customHeight="1">
      <c r="A90" s="132" t="s">
        <v>21</v>
      </c>
      <c r="B90" s="133" t="s">
        <v>126</v>
      </c>
      <c r="C90" s="134"/>
      <c r="D90" s="131"/>
      <c r="E90" s="139"/>
      <c r="F90" s="139"/>
      <c r="G90" s="139"/>
      <c r="H90" s="135"/>
      <c r="I90" s="139"/>
      <c r="J90" s="136"/>
    </row>
    <row r="91" spans="1:10" s="116" customFormat="1" ht="27.75" customHeight="1">
      <c r="A91" s="58" t="s">
        <v>10</v>
      </c>
      <c r="B91" s="117" t="s">
        <v>127</v>
      </c>
      <c r="C91" s="58" t="s">
        <v>123</v>
      </c>
      <c r="D91" s="58"/>
      <c r="E91" s="118"/>
      <c r="F91" s="123"/>
      <c r="G91" s="118"/>
      <c r="H91" s="76"/>
      <c r="I91" s="118"/>
      <c r="J91" s="77"/>
    </row>
    <row r="92" spans="1:10" s="116" customFormat="1" ht="27.75" customHeight="1">
      <c r="A92" s="58" t="s">
        <v>10</v>
      </c>
      <c r="B92" s="117" t="s">
        <v>128</v>
      </c>
      <c r="C92" s="58" t="s">
        <v>84</v>
      </c>
      <c r="D92" s="58"/>
      <c r="E92" s="118"/>
      <c r="F92" s="123"/>
      <c r="G92" s="118"/>
      <c r="H92" s="76"/>
      <c r="I92" s="118"/>
      <c r="J92" s="77"/>
    </row>
    <row r="93" spans="1:10" s="116" customFormat="1" ht="27.75" customHeight="1">
      <c r="A93" s="58" t="s">
        <v>10</v>
      </c>
      <c r="B93" s="117" t="s">
        <v>129</v>
      </c>
      <c r="C93" s="58" t="s">
        <v>84</v>
      </c>
      <c r="D93" s="58"/>
      <c r="E93" s="118"/>
      <c r="F93" s="123"/>
      <c r="G93" s="118"/>
      <c r="H93" s="76"/>
      <c r="I93" s="118"/>
      <c r="J93" s="77"/>
    </row>
    <row r="94" spans="1:10" s="116" customFormat="1" ht="27.75" customHeight="1">
      <c r="A94" s="132" t="s">
        <v>130</v>
      </c>
      <c r="B94" s="133" t="s">
        <v>131</v>
      </c>
      <c r="C94" s="134"/>
      <c r="D94" s="131"/>
      <c r="E94" s="139"/>
      <c r="F94" s="139"/>
      <c r="G94" s="139"/>
      <c r="H94" s="135"/>
      <c r="I94" s="139"/>
      <c r="J94" s="136"/>
    </row>
    <row r="95" spans="1:10" s="116" customFormat="1" ht="27.75" customHeight="1">
      <c r="A95" s="58" t="s">
        <v>10</v>
      </c>
      <c r="B95" s="117" t="s">
        <v>132</v>
      </c>
      <c r="C95" s="58" t="s">
        <v>123</v>
      </c>
      <c r="D95" s="58"/>
      <c r="E95" s="118"/>
      <c r="F95" s="123"/>
      <c r="G95" s="118"/>
      <c r="H95" s="76"/>
      <c r="I95" s="118"/>
      <c r="J95" s="77"/>
    </row>
    <row r="96" spans="1:10" s="116" customFormat="1" ht="27.75" customHeight="1">
      <c r="A96" s="58" t="s">
        <v>10</v>
      </c>
      <c r="B96" s="117" t="s">
        <v>133</v>
      </c>
      <c r="C96" s="58" t="s">
        <v>84</v>
      </c>
      <c r="D96" s="58"/>
      <c r="E96" s="118"/>
      <c r="F96" s="123"/>
      <c r="G96" s="118"/>
      <c r="H96" s="76"/>
      <c r="I96" s="118"/>
      <c r="J96" s="77"/>
    </row>
    <row r="97" spans="1:10" s="116" customFormat="1" ht="27.75" customHeight="1">
      <c r="A97" s="58" t="s">
        <v>10</v>
      </c>
      <c r="B97" s="117" t="s">
        <v>134</v>
      </c>
      <c r="C97" s="58" t="s">
        <v>84</v>
      </c>
      <c r="D97" s="58"/>
      <c r="E97" s="118"/>
      <c r="F97" s="123"/>
      <c r="G97" s="118"/>
      <c r="H97" s="76"/>
      <c r="I97" s="118"/>
      <c r="J97" s="77"/>
    </row>
    <row r="98" spans="1:10" s="116" customFormat="1" ht="22.5" customHeight="1">
      <c r="A98" s="58" t="s">
        <v>10</v>
      </c>
      <c r="B98" s="117" t="s">
        <v>135</v>
      </c>
      <c r="C98" s="58" t="s">
        <v>15</v>
      </c>
      <c r="D98" s="58"/>
      <c r="E98" s="118"/>
      <c r="F98" s="123"/>
      <c r="G98" s="118"/>
      <c r="H98" s="76"/>
      <c r="I98" s="118"/>
      <c r="J98" s="77"/>
    </row>
    <row r="99" spans="1:10" s="116" customFormat="1" ht="27.75" customHeight="1">
      <c r="A99" s="132" t="s">
        <v>181</v>
      </c>
      <c r="B99" s="133" t="s">
        <v>182</v>
      </c>
      <c r="C99" s="132"/>
      <c r="D99" s="131"/>
      <c r="E99" s="131"/>
      <c r="F99" s="131"/>
      <c r="G99" s="131"/>
      <c r="H99" s="135"/>
      <c r="I99" s="131"/>
      <c r="J99" s="136"/>
    </row>
    <row r="100" spans="1:10" s="116" customFormat="1" ht="27.75" customHeight="1">
      <c r="A100" s="119" t="s">
        <v>10</v>
      </c>
      <c r="B100" s="117" t="s">
        <v>183</v>
      </c>
      <c r="C100" s="58" t="s">
        <v>9</v>
      </c>
      <c r="D100" s="58"/>
      <c r="E100" s="58"/>
      <c r="F100" s="60"/>
      <c r="G100" s="58"/>
      <c r="H100" s="76"/>
      <c r="I100" s="58"/>
      <c r="J100" s="77"/>
    </row>
    <row r="101" spans="1:10" s="116" customFormat="1" ht="24.75" customHeight="1">
      <c r="A101" s="119" t="s">
        <v>10</v>
      </c>
      <c r="B101" s="117" t="s">
        <v>189</v>
      </c>
      <c r="C101" s="58" t="s">
        <v>9</v>
      </c>
      <c r="D101" s="58"/>
      <c r="E101" s="58"/>
      <c r="F101" s="60"/>
      <c r="G101" s="58"/>
      <c r="H101" s="76"/>
      <c r="I101" s="58"/>
      <c r="J101" s="77"/>
    </row>
    <row r="102" spans="1:10" ht="27.75" customHeight="1">
      <c r="A102" s="132">
        <v>9</v>
      </c>
      <c r="B102" s="133" t="s">
        <v>136</v>
      </c>
      <c r="C102" s="133"/>
      <c r="D102" s="131"/>
      <c r="E102" s="131"/>
      <c r="F102" s="131"/>
      <c r="G102" s="131"/>
      <c r="H102" s="135"/>
      <c r="I102" s="131"/>
      <c r="J102" s="136"/>
    </row>
    <row r="103" spans="1:10" ht="27.75" customHeight="1">
      <c r="A103" s="39" t="s">
        <v>10</v>
      </c>
      <c r="B103" s="21" t="s">
        <v>137</v>
      </c>
      <c r="C103" s="39" t="s">
        <v>123</v>
      </c>
      <c r="D103" s="39"/>
      <c r="E103" s="39"/>
      <c r="F103" s="60"/>
      <c r="G103" s="39"/>
      <c r="H103" s="76"/>
      <c r="I103" s="58"/>
      <c r="J103" s="77"/>
    </row>
    <row r="104" spans="1:10" ht="27.75" customHeight="1">
      <c r="A104" s="39" t="s">
        <v>10</v>
      </c>
      <c r="B104" s="21" t="s">
        <v>138</v>
      </c>
      <c r="C104" s="39" t="s">
        <v>123</v>
      </c>
      <c r="D104" s="104"/>
      <c r="E104" s="104"/>
      <c r="F104" s="124"/>
      <c r="G104" s="104"/>
      <c r="H104" s="76"/>
      <c r="I104" s="105"/>
      <c r="J104" s="77"/>
    </row>
    <row r="105" spans="1:10" ht="27.75" customHeight="1">
      <c r="A105" s="39" t="s">
        <v>10</v>
      </c>
      <c r="B105" s="16" t="s">
        <v>195</v>
      </c>
      <c r="C105" s="15" t="s">
        <v>141</v>
      </c>
      <c r="D105" s="104"/>
      <c r="E105" s="104"/>
      <c r="F105" s="124"/>
      <c r="G105" s="104"/>
      <c r="H105" s="76"/>
      <c r="I105" s="105"/>
      <c r="J105" s="77"/>
    </row>
    <row r="106" spans="1:10" ht="27.75" customHeight="1">
      <c r="A106" s="39" t="s">
        <v>10</v>
      </c>
      <c r="B106" s="16" t="s">
        <v>218</v>
      </c>
      <c r="C106" s="15" t="s">
        <v>142</v>
      </c>
      <c r="D106" s="104"/>
      <c r="E106" s="104">
        <v>3040</v>
      </c>
      <c r="F106" s="124">
        <v>3040</v>
      </c>
      <c r="G106" s="104">
        <v>3040</v>
      </c>
      <c r="H106" s="76">
        <f>G106/E106*100</f>
        <v>100</v>
      </c>
      <c r="I106" s="105">
        <v>3500</v>
      </c>
      <c r="J106" s="77">
        <f>I106/G106*100</f>
        <v>115.13157894736842</v>
      </c>
    </row>
    <row r="107" spans="1:10" ht="27.75" customHeight="1">
      <c r="A107" s="39" t="s">
        <v>10</v>
      </c>
      <c r="B107" s="16" t="s">
        <v>196</v>
      </c>
      <c r="C107" s="15" t="s">
        <v>9</v>
      </c>
      <c r="D107" s="104"/>
      <c r="E107" s="104">
        <v>100</v>
      </c>
      <c r="F107" s="124">
        <v>100</v>
      </c>
      <c r="G107" s="104">
        <v>100</v>
      </c>
      <c r="H107" s="76">
        <f>G107/E107*100</f>
        <v>100</v>
      </c>
      <c r="I107" s="105">
        <v>100</v>
      </c>
      <c r="J107" s="77">
        <f>I107/G107*100</f>
        <v>100</v>
      </c>
    </row>
    <row r="108" spans="1:10" ht="27.75" customHeight="1">
      <c r="A108" s="39" t="s">
        <v>10</v>
      </c>
      <c r="B108" s="16" t="s">
        <v>197</v>
      </c>
      <c r="C108" s="15" t="s">
        <v>142</v>
      </c>
      <c r="D108" s="104"/>
      <c r="E108" s="104">
        <v>3040</v>
      </c>
      <c r="F108" s="124">
        <v>3040</v>
      </c>
      <c r="G108" s="104">
        <v>3040</v>
      </c>
      <c r="H108" s="76">
        <f>G108/E108*100</f>
        <v>100</v>
      </c>
      <c r="I108" s="105">
        <v>3500</v>
      </c>
      <c r="J108" s="77">
        <f>I108/G108*100</f>
        <v>115.13157894736842</v>
      </c>
    </row>
    <row r="109" spans="1:10" ht="27.75" customHeight="1">
      <c r="A109" s="24" t="s">
        <v>10</v>
      </c>
      <c r="B109" s="16" t="s">
        <v>198</v>
      </c>
      <c r="C109" s="15" t="s">
        <v>9</v>
      </c>
      <c r="D109" s="104"/>
      <c r="E109" s="104">
        <v>100</v>
      </c>
      <c r="F109" s="124">
        <v>100</v>
      </c>
      <c r="G109" s="104">
        <v>100</v>
      </c>
      <c r="H109" s="76">
        <f>G109/E109*100</f>
        <v>100</v>
      </c>
      <c r="I109" s="105">
        <v>100</v>
      </c>
      <c r="J109" s="103">
        <f>I109/G109*100</f>
        <v>100</v>
      </c>
    </row>
  </sheetData>
  <sheetProtection/>
  <mergeCells count="9">
    <mergeCell ref="A1:J1"/>
    <mergeCell ref="A2:J2"/>
    <mergeCell ref="J4:J5"/>
    <mergeCell ref="A4:A5"/>
    <mergeCell ref="B4:B5"/>
    <mergeCell ref="C4:C5"/>
    <mergeCell ref="D4:D5"/>
    <mergeCell ref="E4:H4"/>
    <mergeCell ref="I4:I5"/>
  </mergeCells>
  <printOptions/>
  <pageMargins left="0.7086614173228347" right="0.31496062992125984" top="0.6299212598425197" bottom="0.3937007874015748" header="0.31496062992125984" footer="0.1968503937007874"/>
  <pageSetup horizontalDpi="600" verticalDpi="600" orientation="landscape" paperSize="9" r:id="rId1"/>
  <headerFooter>
    <oddFooter>&amp;RTrang &amp;P / &amp;N</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O11" sqref="O1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Admin</cp:lastModifiedBy>
  <cp:lastPrinted>2020-10-28T02:06:41Z</cp:lastPrinted>
  <dcterms:created xsi:type="dcterms:W3CDTF">2019-07-09T09:00:01Z</dcterms:created>
  <dcterms:modified xsi:type="dcterms:W3CDTF">2020-11-29T08:10:58Z</dcterms:modified>
  <cp:category/>
  <cp:version/>
  <cp:contentType/>
  <cp:contentStatus/>
</cp:coreProperties>
</file>