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65" activeTab="1"/>
  </bookViews>
  <sheets>
    <sheet name="Biểu 01" sheetId="1" r:id="rId1"/>
    <sheet name="Biểu 02" sheetId="2" r:id="rId2"/>
    <sheet name="Sheet3" sheetId="3" state="hidden" r:id="rId3"/>
  </sheets>
  <definedNames>
    <definedName name="_xlnm.Print_Area" localSheetId="0">'Biểu 01'!$A$1:$H$58</definedName>
    <definedName name="_xlnm.Print_Area" localSheetId="1">'Biểu 02'!$A$1:$G$74</definedName>
    <definedName name="_xlnm.Print_Titles" localSheetId="0">'Biểu 01'!$6:$7</definedName>
    <definedName name="_xlnm.Print_Titles" localSheetId="1">'Biểu 02'!$6:$8</definedName>
  </definedNames>
  <calcPr fullCalcOnLoad="1"/>
</workbook>
</file>

<file path=xl/sharedStrings.xml><?xml version="1.0" encoding="utf-8"?>
<sst xmlns="http://schemas.openxmlformats.org/spreadsheetml/2006/main" count="230" uniqueCount="107">
  <si>
    <t>STT</t>
  </si>
  <si>
    <t>Nội dung</t>
  </si>
  <si>
    <t>A</t>
  </si>
  <si>
    <t>B</t>
  </si>
  <si>
    <t>ĐVT: Triệu đồng</t>
  </si>
  <si>
    <t>Trong đó</t>
  </si>
  <si>
    <t>Kinh phí đối ứng NSĐP theo quy định</t>
  </si>
  <si>
    <t>C</t>
  </si>
  <si>
    <t>Biểu 02</t>
  </si>
  <si>
    <t>Dự toán chi thường xuyên giao đầu năm 2022</t>
  </si>
  <si>
    <t>Lồng ghép từ dự toán chi sự nghiệp năm 2022  theo các nội dung, nhiệm vụ có tính chất tương đồng với CTMTQG</t>
  </si>
  <si>
    <t>Tổng kinh phí đối ứng NSĐP theo quy định</t>
  </si>
  <si>
    <t>Dự án 1: Giải quyết tình trạng thiếu đất ở, nhà ở, đất sản xuất, nước sinh hoạt</t>
  </si>
  <si>
    <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</si>
  <si>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</si>
  <si>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</si>
  <si>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</si>
  <si>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</si>
  <si>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</si>
  <si>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</si>
  <si>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2: Bồi dưỡng kiến thức dân tộc; đào tạo dự bị đại học, đại học và sau đại học đáp ứng nhu cầu nhân lực cho vùng đồng bào dân tộc thiểu số</t>
  </si>
  <si>
    <t xml:space="preserve">Tiểu dự án 3: Dự án phát triển giáo dục nghề nghiệp và giải quyết việc làm cho người lao động vùng dân tộc thiểu số và miền núi </t>
  </si>
  <si>
    <t>Tiểu dự án 4: Đào tạo nâng cao năng lực cho cộng đồng và cán bộ triển khai Chương trình ở các cấp</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</si>
  <si>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</si>
  <si>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</si>
  <si>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</si>
  <si>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</si>
  <si>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</si>
  <si>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</si>
  <si>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</si>
  <si>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6: Bảo tồn, phát huy giá trị văn hóa truyền thống tốt đẹp của các dân tộc thiểu số gắn với phát triển du lịch</t>
  </si>
  <si>
    <t>CHƯƠNG TRÌNH MỤC TIÊU QUỐC GIA PHÁT TRIỂN KT-XH VÙNG ĐỒNG BÀO DTTS VÀ MIỀN NÚI</t>
  </si>
  <si>
    <t>Dự toán 
chi thường 
xuyên giao 
đầu năm 
2022</t>
  </si>
  <si>
    <t>Ghi chú</t>
  </si>
  <si>
    <t>TỔNG CỘNG</t>
  </si>
  <si>
    <t>CHƯƠNG TRÌNH MỤC TIÊU QUỐC GIA XÂY DỰNG NÔNG THÔN MỚI</t>
  </si>
  <si>
    <t>CHƯƠNG TRÌNH MỤC TIÊU QUỐC GIA GIẢM NGHÈO BỀN VỮNG</t>
  </si>
  <si>
    <t>Thực hiện Chương trình mỗi xã một sản phẩm</t>
  </si>
  <si>
    <t xml:space="preserve">Nâng cao chất lượng môi trường, xây dựng cảnh quan nông thôn sáng, xanh, sạch, đẹp, an toàn </t>
  </si>
  <si>
    <t>Truyền thông về xây dựng nông thôn mới</t>
  </si>
  <si>
    <t>Kinh phí hoạt động của cơ quan chỉ đạo Chương trình các cấp</t>
  </si>
  <si>
    <t>Các hoạt động khác tại các địa phương</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</si>
  <si>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</si>
  <si>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</si>
  <si>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</si>
  <si>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</si>
  <si>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</si>
  <si>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</si>
  <si>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</si>
  <si>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</si>
  <si>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</si>
  <si>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</si>
  <si>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</si>
  <si>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Hỗ trợ cơ sở giáo dục nghề nghiệp</t>
  </si>
  <si>
    <t>Hỗ trợ đào tạo nghề</t>
  </si>
  <si>
    <t>Nâng cao hiệu quả hoạt động của các Hợp tác xã nông nghiệp gắn với liên kết theo chuỗi giá trị</t>
  </si>
  <si>
    <t>Dự án 1:  Hỗ trợ đầu tư phát triển hạ tầng kinh tế - xã hội các huyện nghèo</t>
  </si>
  <si>
    <t>Tiểu dự án 1: Hỗ trợ đầu tư phát triển hạ tầng kinh tế - xã hội các huyện nghèo</t>
  </si>
  <si>
    <t>Hỗ trợ duy tu và bão dưỡng</t>
  </si>
  <si>
    <t>Hỗ trợ đa dạng hóa sinh kế, xây dựng, phát triển và nhân rộng các mô hình, dự án giảm nghèo</t>
  </si>
  <si>
    <t>Tiểu dự án 2: Hỗ trợ người lao động đi làm việc ở nước ngoài theo hợp đồng</t>
  </si>
  <si>
    <t>Tiểu dự án 3: Hỗ trợ việc làm bền vững (hoạt động chuyên môn khác)</t>
  </si>
  <si>
    <t>Trồng và chăm sóc cây xanh tạo cảnh quan môi trường</t>
  </si>
  <si>
    <t>Giữ gìn vệ sinh tái tạo cảnh quan môi trường do hoạt động khai thác khoáng sản</t>
  </si>
  <si>
    <t>Kinh phí hoạt động chương trình các cấp</t>
  </si>
  <si>
    <t>Kinh phí quản lý chương trình MTQG xây dựng nông thôn mới</t>
  </si>
  <si>
    <t>Các hoạt động khác tại địa phương</t>
  </si>
  <si>
    <t>Thực hiện mô hình trồng nghệ</t>
  </si>
  <si>
    <t>Tiểu dự án 2: Truyền thông về giảm nghèo đa chiều  thi đua “Cả nước chung tay vì người nghèo - Không để ai bị bổ lại phía sau”;</t>
  </si>
  <si>
    <t>Hỗ trợ hộ nghèo và hộ cận nghèo đón tết nguyên đán Nhâm Dần</t>
  </si>
  <si>
    <t>Kinh phí hoạt động Ban chỉ đạo giảm nghèo</t>
  </si>
  <si>
    <t>Kinh phí chi trả cho đội ngũ công tác viên làm công tác giảm nghèo cấp xã</t>
  </si>
  <si>
    <t>UBND các xã</t>
  </si>
  <si>
    <t>Ban giám sát cộng đồng các xã</t>
  </si>
  <si>
    <t xml:space="preserve">Trồng cây phân tán </t>
  </si>
  <si>
    <t>Mô hình thí điểm các chi hội nông dân nghề nghiệp phát triển kinh tế tập thể, kinh tế hợp tác, thực hiện các mô hình  gắn cuộc vận động làm thay đổi nếp nghĩ, cách làm đồng bào DTTS</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</si>
  <si>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</si>
  <si>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Đề án nâng cao chất lượng giáo dục DTTS</t>
  </si>
  <si>
    <t>Kinh phí hoạt động quản lý chuyên môn lĩnh vực chính sách dân tộc</t>
  </si>
  <si>
    <t>Thực hiện chương trình tiến bộ phụ nữ và bình đẳng giới</t>
  </si>
  <si>
    <t>Bảo tồn dệt thổ cẩm tại ĐB DTTS</t>
  </si>
  <si>
    <t>Hỗ trợ kinh phí thực hiện chính sách người có uy tín trong đồng bào DTTS</t>
  </si>
  <si>
    <t>Duy trì trang thông tin điện tử xã</t>
  </si>
  <si>
    <t>Mua trang thiết bị phục vụ việc cải cách hành chính tại Bộ phận tiếp nhận và trả kết quả</t>
  </si>
  <si>
    <t>Giới thiệu trưng bày sản phẩm OCop (thông qua nội dung quản lý chương trình MTQG xây dựng nông thôn mới)</t>
  </si>
  <si>
    <t>+</t>
  </si>
  <si>
    <t>Kinh phí quản lý Chương trình MTQG xây dựng nông thôn mới tại phòng Nông nghiệp và phát triển nông thôn</t>
  </si>
  <si>
    <t>Thực hiện mô hình nông nghiệp tại Trung tâm dịch vụ nông nghiệp</t>
  </si>
  <si>
    <t>Bổ sung từ nguồn dự phòng ngân sách cấp huyện năm 2022 cho Ủy ban MTTQ huyện</t>
  </si>
  <si>
    <t>Giao dự toán đầu dăm cho UBND các xã</t>
  </si>
  <si>
    <t>Được giao dự toán đầu năm cho Hội Nông dân, Ủy ban MTTQ huyện</t>
  </si>
  <si>
    <t>Được giao dự toán đầu năm cho  Phòng Lao động và thương binh xã hội</t>
  </si>
  <si>
    <t>Được giao dự toán đầu năm Phòng Giáo dục và đào tạo huyện</t>
  </si>
  <si>
    <t>Được giao dự toán đầu năm Hội phụ nữ huyện; Phòng Lao động thương binh và xã hội</t>
  </si>
  <si>
    <t>NGUỒN VỐN LỒNG GHÉP ĐỐI ỨNG (VỐN SỰ NGHIỆP) NGÂN SÁCH HUYỆN THỰC HIỆN CÁC CHƯƠNG TRÌNH MỤC TIÊU QUỐC GIA NĂM 2022</t>
  </si>
  <si>
    <t xml:space="preserve">THUYẾT MINH CHI TIẾTNGUỒN VỐN LỒNG GHÉP ĐỐI ỨNG (VỐN SỰ NGHIỆP) NGÂN SÁCH HUYỆN THỰC HIỆN CÁC CHƯƠNG TRÌNH MỤC TIÊU QUỐC GIA NĂM 2022
</t>
  </si>
  <si>
    <t>Biểu 01</t>
  </si>
  <si>
    <t>Kinh phí đối ứng ngân sách huyện rà soát lồng ghép đối ứng</t>
  </si>
  <si>
    <t>Kinh phí CTMTQG theo Quyết định số 380/QĐ-UBND ngày 29/6/2022 của UBND tỉnh Kon Tum</t>
  </si>
  <si>
    <t>(Kèm theo Nghị quyết         /NQ-HĐND ngày       tháng 11 năm 2022 của Hội đồng nhân dân huyện Ia H'Drai)</t>
  </si>
  <si>
    <t>Đặt hàng sự nghiệp môi trường tại đơn vị phòng Kinh tế và Hạ tầng</t>
  </si>
  <si>
    <t>Được giao dự toán đầu năm cho phòng Lao động Thương binh và xã hội</t>
  </si>
  <si>
    <t>Văn phòng HĐND - UBND các xã</t>
  </si>
  <si>
    <t>Được giao dự toán đầu năm  Phòng Lao động - Thương binh và xã hội</t>
  </si>
  <si>
    <t>Được giao dự toán đầu năm cho Phòng Giáo dục và Đào tạo huyện</t>
  </si>
  <si>
    <t>Được giao dự toán đầu năm cho Phòng Nông nghiệp và Phát triển nông thôn</t>
  </si>
  <si>
    <t>Được giao dự toán đầu năm cho Phòng Lao động - Thương binh và Xã hội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</si>
</sst>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00\ _₫_-;\-* #,##0.000\ _₫_-;_-* &quot;-&quot;??\ _₫_-;_-@_-"/>
    <numFmt numFmtId="182" formatCode="_-* #,##0.000\ _₫_-;\-* #,##0.000\ _₫_-;_-* &quot;-&quot;???\ _₫_-;_-@_-"/>
    <numFmt numFmtId="183" formatCode="_-* #,##0\ _₫_-;\-* #,##0\ _₫_-;_-* &quot;-&quot;??\ _₫_-;_-@_-"/>
    <numFmt numFmtId="184" formatCode="_-* #,##0.000_-;\-* #,##0.000_-;_-* &quot;-&quot;???_-;_-@_-"/>
    <numFmt numFmtId="185" formatCode="_-* #,##0.0_-;\-* #,##0.0_-;_-* &quot;-&quot;?_-;_-@_-"/>
    <numFmt numFmtId="186" formatCode="_(* #,##0.000_);_(* \(#,##0.000\);_(* &quot;-&quot;???_);_(@_)"/>
  </numFmts>
  <fonts count="53">
    <font>
      <sz val="11"/>
      <color theme="1"/>
      <name val="Calibri"/>
      <family val="2"/>
    </font>
    <font>
      <sz val="11"/>
      <color indexed="8"/>
      <name val="Calibri"/>
      <family val="2"/>
    </font>
    <font>
      <sz val="12"/>
      <name val=".VnTime"/>
      <family val="2"/>
    </font>
    <font>
      <sz val="12"/>
      <name val=".VnArial Narrow"/>
      <family val="2"/>
    </font>
    <font>
      <sz val="10"/>
      <name val="Arial"/>
      <family val="2"/>
    </font>
    <font>
      <sz val="14"/>
      <name val="Times New Roman"/>
      <family val="1"/>
    </font>
    <font>
      <b/>
      <sz val="13"/>
      <name val="Times New Roman"/>
      <family val="1"/>
    </font>
    <font>
      <b/>
      <i/>
      <sz val="13"/>
      <name val="Times New Roman"/>
      <family val="1"/>
    </font>
    <font>
      <sz val="13"/>
      <name val="Times New Roman"/>
      <family val="1"/>
    </font>
    <font>
      <i/>
      <sz val="13"/>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b/>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b/>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4" fillId="0" borderId="0">
      <alignment/>
      <protection/>
    </xf>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4" fillId="0" borderId="0">
      <alignment/>
      <protection/>
    </xf>
    <xf numFmtId="0" fontId="3" fillId="0" borderId="0">
      <alignment/>
      <protection/>
    </xf>
    <xf numFmtId="0" fontId="46"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6"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Font="1" applyAlignment="1">
      <alignment/>
    </xf>
    <xf numFmtId="0" fontId="6" fillId="0" borderId="0" xfId="76" applyFont="1" applyFill="1" applyAlignment="1">
      <alignment vertical="center"/>
      <protection/>
    </xf>
    <xf numFmtId="0" fontId="7" fillId="0" borderId="0" xfId="76" applyFont="1" applyFill="1" applyAlignment="1">
      <alignment horizontal="center" vertical="center"/>
      <protection/>
    </xf>
    <xf numFmtId="0" fontId="8" fillId="0" borderId="0" xfId="0" applyFont="1" applyFill="1" applyAlignment="1">
      <alignment vertical="center"/>
    </xf>
    <xf numFmtId="0" fontId="8" fillId="0" borderId="0" xfId="76" applyFont="1" applyFill="1" applyAlignment="1">
      <alignment horizontal="center" vertical="center"/>
      <protection/>
    </xf>
    <xf numFmtId="0" fontId="8" fillId="0" borderId="0" xfId="76" applyFont="1" applyFill="1" applyAlignment="1">
      <alignment vertical="center"/>
      <protection/>
    </xf>
    <xf numFmtId="0" fontId="6" fillId="0" borderId="10" xfId="65" applyFont="1" applyFill="1" applyBorder="1" applyAlignment="1">
      <alignment horizontal="center" vertical="center" wrapText="1"/>
      <protection/>
    </xf>
    <xf numFmtId="0" fontId="9" fillId="0" borderId="10" xfId="65" applyFont="1" applyFill="1" applyBorder="1" applyAlignment="1">
      <alignment horizontal="center" vertical="center" wrapText="1"/>
      <protection/>
    </xf>
    <xf numFmtId="0" fontId="9" fillId="0" borderId="0" xfId="0" applyFont="1" applyFill="1" applyAlignment="1">
      <alignment vertical="center"/>
    </xf>
    <xf numFmtId="0" fontId="6" fillId="0" borderId="10" xfId="0" applyFont="1" applyFill="1" applyBorder="1" applyAlignment="1">
      <alignment horizontal="center" vertical="center"/>
    </xf>
    <xf numFmtId="0" fontId="6" fillId="0" borderId="10" xfId="65" applyFont="1" applyFill="1" applyBorder="1" applyAlignment="1">
      <alignment vertical="center" wrapText="1"/>
      <protection/>
    </xf>
    <xf numFmtId="4" fontId="6" fillId="0" borderId="10" xfId="43" applyNumberFormat="1" applyFont="1" applyFill="1" applyBorder="1" applyAlignment="1">
      <alignment vertical="center"/>
    </xf>
    <xf numFmtId="182" fontId="6" fillId="0" borderId="0" xfId="0" applyNumberFormat="1" applyFont="1" applyFill="1" applyAlignment="1">
      <alignment vertical="center"/>
    </xf>
    <xf numFmtId="0" fontId="6" fillId="0" borderId="0" xfId="0" applyFont="1" applyFill="1" applyAlignment="1">
      <alignment vertical="center"/>
    </xf>
    <xf numFmtId="4" fontId="6" fillId="0" borderId="10" xfId="65" applyNumberFormat="1" applyFont="1" applyFill="1" applyBorder="1" applyAlignment="1">
      <alignment vertical="center"/>
      <protection/>
    </xf>
    <xf numFmtId="0" fontId="8" fillId="0" borderId="0" xfId="0" applyFont="1" applyFill="1" applyAlignment="1">
      <alignment horizontal="center" vertical="center"/>
    </xf>
    <xf numFmtId="0" fontId="8" fillId="0" borderId="10" xfId="0" applyFont="1" applyFill="1" applyBorder="1" applyAlignment="1">
      <alignment horizontal="center" vertical="center"/>
    </xf>
    <xf numFmtId="0" fontId="8" fillId="0" borderId="10" xfId="65" applyFont="1" applyFill="1" applyBorder="1" applyAlignment="1">
      <alignment horizontal="center" vertical="center"/>
      <protection/>
    </xf>
    <xf numFmtId="0" fontId="8" fillId="0" borderId="10" xfId="65" applyFont="1" applyFill="1" applyBorder="1" applyAlignment="1">
      <alignment vertical="center" wrapText="1"/>
      <protection/>
    </xf>
    <xf numFmtId="4" fontId="8" fillId="0" borderId="10" xfId="43" applyNumberFormat="1" applyFont="1" applyFill="1" applyBorder="1" applyAlignment="1">
      <alignment vertical="center"/>
    </xf>
    <xf numFmtId="4" fontId="8" fillId="0" borderId="10" xfId="43" applyNumberFormat="1" applyFont="1" applyFill="1" applyBorder="1" applyAlignment="1">
      <alignment vertical="center" wrapText="1"/>
    </xf>
    <xf numFmtId="4" fontId="9" fillId="0" borderId="10" xfId="43" applyNumberFormat="1" applyFont="1" applyFill="1" applyBorder="1" applyAlignment="1">
      <alignment vertical="center"/>
    </xf>
    <xf numFmtId="4" fontId="9" fillId="0" borderId="10" xfId="43" applyNumberFormat="1" applyFont="1" applyFill="1" applyBorder="1" applyAlignment="1">
      <alignment vertical="center" wrapText="1"/>
    </xf>
    <xf numFmtId="0" fontId="6" fillId="0" borderId="10" xfId="65" applyFont="1" applyFill="1" applyBorder="1" applyAlignment="1">
      <alignment horizontal="center" vertical="center"/>
      <protection/>
    </xf>
    <xf numFmtId="0" fontId="8" fillId="0" borderId="10" xfId="65" applyFont="1" applyFill="1" applyBorder="1" applyAlignment="1" quotePrefix="1">
      <alignment horizontal="center" vertical="center"/>
      <protection/>
    </xf>
    <xf numFmtId="4" fontId="7" fillId="0" borderId="10" xfId="43" applyNumberFormat="1" applyFont="1" applyFill="1" applyBorder="1" applyAlignment="1">
      <alignment vertical="center"/>
    </xf>
    <xf numFmtId="0" fontId="6" fillId="0" borderId="10" xfId="63" applyFont="1" applyFill="1" applyBorder="1" applyAlignment="1">
      <alignment horizontal="justify" vertical="center" wrapText="1"/>
      <protection/>
    </xf>
    <xf numFmtId="4" fontId="8" fillId="0" borderId="10" xfId="65" applyNumberFormat="1" applyFont="1" applyFill="1" applyBorder="1" applyAlignment="1">
      <alignment vertical="center" wrapText="1"/>
      <protection/>
    </xf>
    <xf numFmtId="0" fontId="9" fillId="0" borderId="10" xfId="0" applyFont="1" applyFill="1" applyBorder="1" applyAlignment="1">
      <alignment horizontal="center" vertical="center"/>
    </xf>
    <xf numFmtId="0" fontId="9" fillId="0" borderId="10" xfId="63" applyFont="1" applyFill="1" applyBorder="1" applyAlignment="1">
      <alignment horizontal="justify" vertical="center" wrapText="1"/>
      <protection/>
    </xf>
    <xf numFmtId="0" fontId="8" fillId="0" borderId="10" xfId="63" applyFont="1" applyFill="1" applyBorder="1" applyAlignment="1">
      <alignment horizontal="justify" vertical="center" wrapText="1"/>
      <protection/>
    </xf>
    <xf numFmtId="4" fontId="9" fillId="0" borderId="10" xfId="43" applyNumberFormat="1" applyFont="1" applyFill="1" applyBorder="1" applyAlignment="1">
      <alignment horizontal="right" vertical="center"/>
    </xf>
    <xf numFmtId="4" fontId="8" fillId="0" borderId="10" xfId="65" applyNumberFormat="1" applyFont="1" applyFill="1" applyBorder="1" applyAlignment="1">
      <alignment horizontal="center" vertical="center" wrapText="1"/>
      <protection/>
    </xf>
    <xf numFmtId="4" fontId="6" fillId="0" borderId="10" xfId="43" applyNumberFormat="1" applyFont="1" applyFill="1" applyBorder="1" applyAlignment="1">
      <alignment horizontal="right" vertical="center"/>
    </xf>
    <xf numFmtId="0" fontId="9" fillId="0" borderId="10" xfId="63" applyFont="1" applyFill="1" applyBorder="1" applyAlignment="1">
      <alignment horizontal="left" vertical="center" wrapText="1"/>
      <protection/>
    </xf>
    <xf numFmtId="4" fontId="9" fillId="0" borderId="10" xfId="65" applyNumberFormat="1" applyFont="1" applyFill="1" applyBorder="1" applyAlignment="1">
      <alignment vertical="center"/>
      <protection/>
    </xf>
    <xf numFmtId="179" fontId="6" fillId="0" borderId="0" xfId="43" applyFont="1" applyFill="1" applyAlignment="1">
      <alignment vertical="center"/>
    </xf>
    <xf numFmtId="0" fontId="6" fillId="0" borderId="0" xfId="76" applyFont="1" applyFill="1" applyAlignment="1">
      <alignment vertical="center" wrapText="1"/>
      <protection/>
    </xf>
    <xf numFmtId="0" fontId="8" fillId="0" borderId="0" xfId="0" applyFont="1" applyFill="1" applyAlignment="1">
      <alignment vertical="center" wrapText="1"/>
    </xf>
    <xf numFmtId="0" fontId="9" fillId="0" borderId="0" xfId="0" applyFont="1" applyFill="1" applyAlignment="1">
      <alignment vertical="center" wrapText="1"/>
    </xf>
    <xf numFmtId="179" fontId="8" fillId="0" borderId="0" xfId="43" applyFont="1" applyFill="1" applyAlignment="1">
      <alignment vertical="center"/>
    </xf>
    <xf numFmtId="179" fontId="6" fillId="0" borderId="10" xfId="43" applyFont="1" applyFill="1" applyBorder="1" applyAlignment="1">
      <alignment horizontal="center" vertical="center" wrapText="1"/>
    </xf>
    <xf numFmtId="179" fontId="9" fillId="0" borderId="10" xfId="43"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37" fontId="10" fillId="0" borderId="10" xfId="43"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51" fillId="0" borderId="0" xfId="0" applyFont="1" applyFill="1" applyAlignment="1">
      <alignment vertical="center" wrapText="1"/>
    </xf>
    <xf numFmtId="0" fontId="51" fillId="0" borderId="0" xfId="0" applyFont="1" applyFill="1" applyAlignment="1">
      <alignment vertical="center"/>
    </xf>
    <xf numFmtId="39" fontId="6" fillId="0" borderId="10" xfId="43" applyNumberFormat="1" applyFont="1" applyFill="1" applyBorder="1" applyAlignment="1">
      <alignment vertical="center"/>
    </xf>
    <xf numFmtId="179" fontId="6" fillId="0" borderId="10" xfId="43" applyFont="1" applyFill="1" applyBorder="1" applyAlignment="1">
      <alignment horizontal="center" vertical="center"/>
    </xf>
    <xf numFmtId="0" fontId="6"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center"/>
    </xf>
    <xf numFmtId="179" fontId="6" fillId="0" borderId="0" xfId="0" applyNumberFormat="1"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center"/>
    </xf>
    <xf numFmtId="179" fontId="8" fillId="0" borderId="0" xfId="43" applyFont="1" applyFill="1" applyAlignment="1">
      <alignment horizontal="center" vertical="center"/>
    </xf>
    <xf numFmtId="39" fontId="8" fillId="0" borderId="10" xfId="43" applyNumberFormat="1" applyFont="1" applyFill="1" applyBorder="1" applyAlignment="1">
      <alignment vertical="center"/>
    </xf>
    <xf numFmtId="179" fontId="8" fillId="0" borderId="10" xfId="43" applyFont="1" applyFill="1" applyBorder="1" applyAlignment="1">
      <alignment horizontal="center" vertical="center"/>
    </xf>
    <xf numFmtId="0" fontId="9" fillId="0" borderId="10" xfId="65" applyFont="1" applyFill="1" applyBorder="1" applyAlignment="1">
      <alignment horizontal="center" vertical="center"/>
      <protection/>
    </xf>
    <xf numFmtId="0" fontId="9" fillId="0" borderId="10" xfId="65" applyFont="1" applyFill="1" applyBorder="1" applyAlignment="1">
      <alignment vertical="center" wrapText="1"/>
      <protection/>
    </xf>
    <xf numFmtId="39" fontId="9" fillId="0" borderId="10" xfId="43" applyNumberFormat="1" applyFont="1" applyFill="1" applyBorder="1" applyAlignment="1">
      <alignment vertical="center"/>
    </xf>
    <xf numFmtId="179" fontId="8" fillId="0" borderId="10" xfId="43" applyFont="1" applyFill="1" applyBorder="1" applyAlignment="1">
      <alignment horizontal="center" vertical="center" wrapText="1"/>
    </xf>
    <xf numFmtId="0" fontId="8" fillId="0" borderId="10" xfId="67" applyFont="1" applyFill="1" applyBorder="1" applyAlignment="1">
      <alignment horizontal="justify" vertical="center"/>
      <protection/>
    </xf>
    <xf numFmtId="0" fontId="9" fillId="0" borderId="10" xfId="67" applyFont="1" applyFill="1" applyBorder="1" applyAlignment="1">
      <alignment horizontal="justify" vertical="center"/>
      <protection/>
    </xf>
    <xf numFmtId="0" fontId="8" fillId="0" borderId="10" xfId="67" applyFont="1" applyFill="1" applyBorder="1" applyAlignment="1">
      <alignment horizontal="center" vertical="center"/>
      <protection/>
    </xf>
    <xf numFmtId="0" fontId="8" fillId="0" borderId="10" xfId="67" applyFont="1" applyFill="1" applyBorder="1" applyAlignment="1">
      <alignment horizontal="center" vertical="center" wrapText="1"/>
      <protection/>
    </xf>
    <xf numFmtId="0" fontId="6" fillId="0" borderId="10" xfId="65" applyFont="1" applyFill="1" applyBorder="1" applyAlignment="1" quotePrefix="1">
      <alignment horizontal="center" vertical="center"/>
      <protection/>
    </xf>
    <xf numFmtId="0" fontId="7" fillId="0" borderId="10" xfId="0" applyFont="1" applyFill="1" applyBorder="1" applyAlignment="1">
      <alignment horizontal="center" vertical="center"/>
    </xf>
    <xf numFmtId="0" fontId="7" fillId="0" borderId="10" xfId="63" applyFont="1" applyFill="1" applyBorder="1" applyAlignment="1">
      <alignment horizontal="justify" vertical="center" wrapText="1"/>
      <protection/>
    </xf>
    <xf numFmtId="0" fontId="6" fillId="0" borderId="10" xfId="63" applyFont="1" applyFill="1" applyBorder="1" applyAlignment="1">
      <alignment horizontal="left" vertical="center" wrapText="1"/>
      <protection/>
    </xf>
    <xf numFmtId="0" fontId="6" fillId="0" borderId="0" xfId="65" applyFont="1" applyFill="1" applyAlignment="1">
      <alignment horizontal="center" vertical="center" wrapText="1"/>
      <protection/>
    </xf>
    <xf numFmtId="0" fontId="6" fillId="0" borderId="0" xfId="65" applyFont="1" applyFill="1" applyAlignment="1">
      <alignment horizontal="center" vertical="center"/>
      <protection/>
    </xf>
    <xf numFmtId="0" fontId="9" fillId="0" borderId="0" xfId="65" applyFont="1" applyFill="1" applyAlignment="1">
      <alignment horizontal="center" vertical="center"/>
      <protection/>
    </xf>
    <xf numFmtId="0" fontId="6" fillId="0" borderId="10" xfId="65" applyFont="1" applyFill="1" applyBorder="1" applyAlignment="1">
      <alignment horizontal="center" vertical="center" wrapText="1"/>
      <protection/>
    </xf>
    <xf numFmtId="0" fontId="9" fillId="0" borderId="0" xfId="65" applyFont="1" applyFill="1" applyAlignment="1">
      <alignment horizontal="center" vertical="center" wrapText="1"/>
      <protection/>
    </xf>
    <xf numFmtId="0" fontId="9" fillId="0" borderId="11" xfId="69" applyFont="1" applyFill="1" applyBorder="1" applyAlignment="1">
      <alignment horizontal="right" vertical="center"/>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179" fontId="7" fillId="0" borderId="0" xfId="43" applyFont="1" applyFill="1" applyAlignment="1">
      <alignment horizontal="right" vertical="center"/>
    </xf>
    <xf numFmtId="0" fontId="6" fillId="0" borderId="0" xfId="65" applyFont="1" applyFill="1" applyAlignment="1">
      <alignment horizontal="center" vertical="center" wrapText="1" shrinkToFit="1"/>
      <protection/>
    </xf>
    <xf numFmtId="0" fontId="6" fillId="0" borderId="0" xfId="65" applyFont="1" applyFill="1" applyAlignment="1">
      <alignment horizontal="center" vertical="center" shrinkToFit="1"/>
      <protection/>
    </xf>
    <xf numFmtId="179" fontId="6" fillId="0" borderId="10" xfId="43" applyFont="1" applyFill="1" applyBorder="1" applyAlignment="1">
      <alignment horizontal="center" vertical="center" wrapText="1"/>
    </xf>
    <xf numFmtId="179" fontId="9" fillId="0" borderId="11" xfId="43" applyFont="1" applyFill="1" applyBorder="1" applyAlignment="1">
      <alignment horizontal="right" vertical="center"/>
    </xf>
    <xf numFmtId="179" fontId="6" fillId="0" borderId="12" xfId="43" applyFont="1" applyFill="1" applyBorder="1" applyAlignment="1">
      <alignment horizontal="center" vertical="center" wrapText="1"/>
    </xf>
    <xf numFmtId="179" fontId="6" fillId="0" borderId="13" xfId="43" applyFont="1" applyFill="1" applyBorder="1" applyAlignment="1">
      <alignment horizontal="center" vertical="center" wrapText="1"/>
    </xf>
    <xf numFmtId="4" fontId="8" fillId="0" borderId="10" xfId="43" applyNumberFormat="1" applyFont="1" applyFill="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0" xfId="45"/>
    <cellStyle name="Comma 2" xfId="46"/>
    <cellStyle name="Comma 2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0 2 3" xfId="63"/>
    <cellStyle name="Normal 11" xfId="64"/>
    <cellStyle name="Normal 12" xfId="65"/>
    <cellStyle name="Normal 2" xfId="66"/>
    <cellStyle name="Normal 2 2" xfId="67"/>
    <cellStyle name="Normal 2 2 2" xfId="68"/>
    <cellStyle name="Normal 2 3" xfId="69"/>
    <cellStyle name="Normal 2 4" xfId="70"/>
    <cellStyle name="Normal 3" xfId="71"/>
    <cellStyle name="Normal 3 2" xfId="72"/>
    <cellStyle name="Normal 3 3" xfId="73"/>
    <cellStyle name="Normal 4" xfId="74"/>
    <cellStyle name="Normal 5" xfId="75"/>
    <cellStyle name="Normal 6" xfId="76"/>
    <cellStyle name="Normal 7"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showGridLines="0" zoomScale="80" zoomScaleNormal="80" zoomScaleSheetLayoutView="96" zoomScalePageLayoutView="0" workbookViewId="0" topLeftCell="A1">
      <pane ySplit="7" topLeftCell="A8" activePane="bottomLeft" state="frozen"/>
      <selection pane="topLeft" activeCell="A1" sqref="A1"/>
      <selection pane="bottomLeft" activeCell="K9" sqref="K9"/>
    </sheetView>
  </sheetViews>
  <sheetFormatPr defaultColWidth="9.00390625" defaultRowHeight="15"/>
  <cols>
    <col min="1" max="1" width="6.00390625" style="15" customWidth="1"/>
    <col min="2" max="2" width="87.140625" style="3" customWidth="1"/>
    <col min="3" max="3" width="20.00390625" style="3" customWidth="1"/>
    <col min="4" max="5" width="19.421875" style="3" customWidth="1"/>
    <col min="6" max="6" width="14.140625" style="3" hidden="1" customWidth="1"/>
    <col min="7" max="7" width="23.421875" style="3" hidden="1" customWidth="1"/>
    <col min="8" max="8" width="28.7109375" style="3" customWidth="1"/>
    <col min="9" max="9" width="12.00390625" style="3" bestFit="1" customWidth="1"/>
    <col min="10" max="10" width="12.421875" style="3" customWidth="1"/>
    <col min="11" max="16384" width="9.00390625" style="3" customWidth="1"/>
  </cols>
  <sheetData>
    <row r="1" spans="1:9" ht="17.25">
      <c r="A1" s="1"/>
      <c r="B1" s="1"/>
      <c r="C1" s="1"/>
      <c r="D1" s="1"/>
      <c r="E1" s="1"/>
      <c r="F1" s="1"/>
      <c r="G1" s="1"/>
      <c r="H1" s="2" t="s">
        <v>96</v>
      </c>
      <c r="I1" s="1"/>
    </row>
    <row r="2" spans="1:8" ht="16.5">
      <c r="A2" s="71" t="s">
        <v>94</v>
      </c>
      <c r="B2" s="72"/>
      <c r="C2" s="72"/>
      <c r="D2" s="72"/>
      <c r="E2" s="72"/>
      <c r="F2" s="72"/>
      <c r="G2" s="72"/>
      <c r="H2" s="72"/>
    </row>
    <row r="3" spans="1:8" ht="16.5">
      <c r="A3" s="75" t="s">
        <v>99</v>
      </c>
      <c r="B3" s="75"/>
      <c r="C3" s="75"/>
      <c r="D3" s="75"/>
      <c r="E3" s="75"/>
      <c r="F3" s="75"/>
      <c r="G3" s="75"/>
      <c r="H3" s="75"/>
    </row>
    <row r="4" spans="1:8" ht="16.5">
      <c r="A4" s="73"/>
      <c r="B4" s="73"/>
      <c r="C4" s="73"/>
      <c r="D4" s="73"/>
      <c r="E4" s="73"/>
      <c r="F4" s="73"/>
      <c r="G4" s="73"/>
      <c r="H4" s="73"/>
    </row>
    <row r="5" spans="1:8" ht="16.5">
      <c r="A5" s="4"/>
      <c r="B5" s="5"/>
      <c r="C5" s="5"/>
      <c r="D5" s="5"/>
      <c r="E5" s="5"/>
      <c r="F5" s="5"/>
      <c r="G5" s="76" t="s">
        <v>4</v>
      </c>
      <c r="H5" s="76"/>
    </row>
    <row r="6" spans="1:8" ht="16.5">
      <c r="A6" s="74" t="s">
        <v>0</v>
      </c>
      <c r="B6" s="74" t="s">
        <v>1</v>
      </c>
      <c r="C6" s="74" t="s">
        <v>98</v>
      </c>
      <c r="D6" s="74" t="s">
        <v>6</v>
      </c>
      <c r="E6" s="77" t="s">
        <v>97</v>
      </c>
      <c r="F6" s="74" t="s">
        <v>5</v>
      </c>
      <c r="G6" s="74"/>
      <c r="H6" s="74" t="s">
        <v>33</v>
      </c>
    </row>
    <row r="7" spans="1:8" ht="102" customHeight="1">
      <c r="A7" s="74"/>
      <c r="B7" s="74"/>
      <c r="C7" s="74"/>
      <c r="D7" s="74"/>
      <c r="E7" s="78"/>
      <c r="F7" s="7" t="s">
        <v>9</v>
      </c>
      <c r="G7" s="7" t="s">
        <v>10</v>
      </c>
      <c r="H7" s="74"/>
    </row>
    <row r="8" spans="1:8" s="8" customFormat="1" ht="16.5">
      <c r="A8" s="7" t="s">
        <v>2</v>
      </c>
      <c r="B8" s="7" t="s">
        <v>3</v>
      </c>
      <c r="C8" s="7">
        <v>1</v>
      </c>
      <c r="D8" s="7">
        <v>2</v>
      </c>
      <c r="E8" s="7">
        <v>3</v>
      </c>
      <c r="F8" s="7">
        <v>3</v>
      </c>
      <c r="G8" s="7">
        <v>4</v>
      </c>
      <c r="H8" s="7">
        <v>4</v>
      </c>
    </row>
    <row r="9" spans="1:8" ht="16.5">
      <c r="A9" s="16"/>
      <c r="B9" s="6" t="s">
        <v>34</v>
      </c>
      <c r="C9" s="14">
        <f>C10+C17+C37</f>
        <v>14079</v>
      </c>
      <c r="D9" s="14">
        <f>D10+D17+D37</f>
        <v>2433.9</v>
      </c>
      <c r="E9" s="14">
        <f>SUM(F9:G9)</f>
        <v>3029.4</v>
      </c>
      <c r="F9" s="14">
        <f>F10+F17+F37</f>
        <v>447.6</v>
      </c>
      <c r="G9" s="14">
        <f>G10+G17+G37</f>
        <v>2581.8</v>
      </c>
      <c r="H9" s="14"/>
    </row>
    <row r="10" spans="1:9" s="13" customFormat="1" ht="16.5">
      <c r="A10" s="9" t="s">
        <v>2</v>
      </c>
      <c r="B10" s="10" t="s">
        <v>35</v>
      </c>
      <c r="C10" s="11">
        <f>SUM(C11:C16)</f>
        <v>1140</v>
      </c>
      <c r="D10" s="11">
        <f>SUM(D11:D16)</f>
        <v>1140</v>
      </c>
      <c r="E10" s="11">
        <f>SUM(F10:G10)</f>
        <v>1241.6</v>
      </c>
      <c r="F10" s="11">
        <f>SUM(F11:F16)</f>
        <v>61.6</v>
      </c>
      <c r="G10" s="11">
        <f>SUM(G11:G16)</f>
        <v>1180</v>
      </c>
      <c r="H10" s="11"/>
      <c r="I10" s="12"/>
    </row>
    <row r="11" spans="1:8" ht="16.5">
      <c r="A11" s="17">
        <v>1</v>
      </c>
      <c r="B11" s="18" t="s">
        <v>37</v>
      </c>
      <c r="C11" s="19">
        <v>300</v>
      </c>
      <c r="D11" s="19">
        <f aca="true" t="shared" si="0" ref="D11:D16">+C11</f>
        <v>300</v>
      </c>
      <c r="E11" s="19">
        <f aca="true" t="shared" si="1" ref="E11:E58">SUM(F11:G11)</f>
        <v>0</v>
      </c>
      <c r="F11" s="19">
        <f>+'Biểu 02'!E11</f>
        <v>0</v>
      </c>
      <c r="G11" s="19"/>
      <c r="H11" s="19"/>
    </row>
    <row r="12" spans="1:8" ht="33">
      <c r="A12" s="17">
        <v>2</v>
      </c>
      <c r="B12" s="18" t="s">
        <v>55</v>
      </c>
      <c r="C12" s="19">
        <v>100</v>
      </c>
      <c r="D12" s="19">
        <f t="shared" si="0"/>
        <v>100</v>
      </c>
      <c r="E12" s="19">
        <f t="shared" si="1"/>
        <v>0</v>
      </c>
      <c r="F12" s="19"/>
      <c r="G12" s="19"/>
      <c r="H12" s="19"/>
    </row>
    <row r="13" spans="1:8" ht="33">
      <c r="A13" s="17">
        <v>3</v>
      </c>
      <c r="B13" s="18" t="s">
        <v>38</v>
      </c>
      <c r="C13" s="19">
        <v>500</v>
      </c>
      <c r="D13" s="19">
        <f t="shared" si="0"/>
        <v>500</v>
      </c>
      <c r="E13" s="19">
        <f t="shared" si="1"/>
        <v>1180</v>
      </c>
      <c r="F13" s="19">
        <f>+'Biểu 02'!E14</f>
        <v>0</v>
      </c>
      <c r="G13" s="19">
        <f>+'Biểu 02'!F14</f>
        <v>1180</v>
      </c>
      <c r="H13" s="20"/>
    </row>
    <row r="14" spans="1:8" ht="26.25" customHeight="1">
      <c r="A14" s="17">
        <v>4</v>
      </c>
      <c r="B14" s="18" t="s">
        <v>39</v>
      </c>
      <c r="C14" s="21">
        <v>50</v>
      </c>
      <c r="D14" s="19">
        <f t="shared" si="0"/>
        <v>50</v>
      </c>
      <c r="E14" s="21">
        <f t="shared" si="1"/>
        <v>0</v>
      </c>
      <c r="F14" s="21"/>
      <c r="G14" s="21"/>
      <c r="H14" s="21"/>
    </row>
    <row r="15" spans="1:8" ht="16.5">
      <c r="A15" s="17">
        <v>5</v>
      </c>
      <c r="B15" s="18" t="s">
        <v>40</v>
      </c>
      <c r="C15" s="21">
        <v>90</v>
      </c>
      <c r="D15" s="19">
        <f t="shared" si="0"/>
        <v>90</v>
      </c>
      <c r="E15" s="21">
        <f t="shared" si="1"/>
        <v>61.6</v>
      </c>
      <c r="F15" s="21">
        <f>+'Biểu 02'!E18</f>
        <v>61.6</v>
      </c>
      <c r="G15" s="21"/>
      <c r="H15" s="22"/>
    </row>
    <row r="16" spans="1:8" ht="16.5">
      <c r="A16" s="17">
        <v>6</v>
      </c>
      <c r="B16" s="18" t="s">
        <v>41</v>
      </c>
      <c r="C16" s="19">
        <v>100</v>
      </c>
      <c r="D16" s="19">
        <f t="shared" si="0"/>
        <v>100</v>
      </c>
      <c r="E16" s="19">
        <f t="shared" si="1"/>
        <v>0</v>
      </c>
      <c r="F16" s="19"/>
      <c r="G16" s="19"/>
      <c r="H16" s="19"/>
    </row>
    <row r="17" spans="1:8" s="13" customFormat="1" ht="16.5">
      <c r="A17" s="9" t="s">
        <v>3</v>
      </c>
      <c r="B17" s="10" t="s">
        <v>36</v>
      </c>
      <c r="C17" s="11">
        <f>C21+C23+C25+C31+C34+C18</f>
        <v>5202</v>
      </c>
      <c r="D17" s="11">
        <f>D21+D23+D25+D31+D34+D18</f>
        <v>520.2</v>
      </c>
      <c r="E17" s="11">
        <f t="shared" si="1"/>
        <v>560.3</v>
      </c>
      <c r="F17" s="11">
        <f>F21+F23+F25+F31+F34+F18</f>
        <v>60.5</v>
      </c>
      <c r="G17" s="11">
        <f>G21+G23+G25+G31+G34+G18</f>
        <v>499.8</v>
      </c>
      <c r="H17" s="11"/>
    </row>
    <row r="18" spans="1:8" s="13" customFormat="1" ht="16.5">
      <c r="A18" s="23">
        <v>1</v>
      </c>
      <c r="B18" s="10" t="s">
        <v>56</v>
      </c>
      <c r="C18" s="11">
        <f aca="true" t="shared" si="2" ref="C18:G19">+C19</f>
        <v>1847</v>
      </c>
      <c r="D18" s="11">
        <f t="shared" si="2"/>
        <v>184.70000000000002</v>
      </c>
      <c r="E18" s="11">
        <f t="shared" si="1"/>
        <v>0</v>
      </c>
      <c r="F18" s="11">
        <f t="shared" si="2"/>
        <v>0</v>
      </c>
      <c r="G18" s="11">
        <f t="shared" si="2"/>
        <v>0</v>
      </c>
      <c r="H18" s="11"/>
    </row>
    <row r="19" spans="1:8" ht="16.5">
      <c r="A19" s="17" t="s">
        <v>13</v>
      </c>
      <c r="B19" s="18" t="s">
        <v>57</v>
      </c>
      <c r="C19" s="19">
        <f t="shared" si="2"/>
        <v>1847</v>
      </c>
      <c r="D19" s="19">
        <f t="shared" si="2"/>
        <v>184.70000000000002</v>
      </c>
      <c r="E19" s="19">
        <f t="shared" si="1"/>
        <v>0</v>
      </c>
      <c r="F19" s="19">
        <f t="shared" si="2"/>
        <v>0</v>
      </c>
      <c r="G19" s="19">
        <f t="shared" si="2"/>
        <v>0</v>
      </c>
      <c r="H19" s="19"/>
    </row>
    <row r="20" spans="1:8" ht="16.5">
      <c r="A20" s="24" t="s">
        <v>85</v>
      </c>
      <c r="B20" s="18" t="s">
        <v>58</v>
      </c>
      <c r="C20" s="19">
        <v>1847</v>
      </c>
      <c r="D20" s="19">
        <f>0.1*C20</f>
        <v>184.70000000000002</v>
      </c>
      <c r="E20" s="19">
        <f t="shared" si="1"/>
        <v>0</v>
      </c>
      <c r="F20" s="19"/>
      <c r="G20" s="19"/>
      <c r="H20" s="19"/>
    </row>
    <row r="21" spans="1:8" s="13" customFormat="1" ht="16.5">
      <c r="A21" s="23">
        <v>2</v>
      </c>
      <c r="B21" s="10" t="s">
        <v>42</v>
      </c>
      <c r="C21" s="11">
        <f>+C22</f>
        <v>1479</v>
      </c>
      <c r="D21" s="11">
        <f>+D22</f>
        <v>147.9</v>
      </c>
      <c r="E21" s="11">
        <f t="shared" si="1"/>
        <v>0</v>
      </c>
      <c r="F21" s="11">
        <f>+F22</f>
        <v>0</v>
      </c>
      <c r="G21" s="11"/>
      <c r="H21" s="11"/>
    </row>
    <row r="22" spans="1:8" s="13" customFormat="1" ht="33">
      <c r="A22" s="23" t="s">
        <v>13</v>
      </c>
      <c r="B22" s="18" t="s">
        <v>59</v>
      </c>
      <c r="C22" s="19">
        <v>1479</v>
      </c>
      <c r="D22" s="19">
        <f>0.1*C22</f>
        <v>147.9</v>
      </c>
      <c r="E22" s="11">
        <f t="shared" si="1"/>
        <v>0</v>
      </c>
      <c r="F22" s="11"/>
      <c r="G22" s="11"/>
      <c r="H22" s="11"/>
    </row>
    <row r="23" spans="1:8" s="13" customFormat="1" ht="17.25">
      <c r="A23" s="23">
        <v>3</v>
      </c>
      <c r="B23" s="10" t="s">
        <v>43</v>
      </c>
      <c r="C23" s="25">
        <f>C24</f>
        <v>627</v>
      </c>
      <c r="D23" s="25">
        <f>D24</f>
        <v>62.7</v>
      </c>
      <c r="E23" s="25">
        <f t="shared" si="1"/>
        <v>400</v>
      </c>
      <c r="F23" s="25">
        <f>F24</f>
        <v>0</v>
      </c>
      <c r="G23" s="25">
        <f>G24</f>
        <v>400</v>
      </c>
      <c r="H23" s="25"/>
    </row>
    <row r="24" spans="1:8" ht="16.5">
      <c r="A24" s="17" t="s">
        <v>13</v>
      </c>
      <c r="B24" s="18" t="s">
        <v>44</v>
      </c>
      <c r="C24" s="21">
        <v>627</v>
      </c>
      <c r="D24" s="19">
        <f>0.1*C24</f>
        <v>62.7</v>
      </c>
      <c r="E24" s="19">
        <f t="shared" si="1"/>
        <v>400</v>
      </c>
      <c r="F24" s="19">
        <f>+'Biểu 02'!E29</f>
        <v>0</v>
      </c>
      <c r="G24" s="21">
        <f>+'Biểu 02'!F29</f>
        <v>400</v>
      </c>
      <c r="H24" s="22"/>
    </row>
    <row r="25" spans="1:8" s="13" customFormat="1" ht="17.25">
      <c r="A25" s="23">
        <v>4</v>
      </c>
      <c r="B25" s="10" t="s">
        <v>45</v>
      </c>
      <c r="C25" s="25">
        <f>+C26+C29+C30</f>
        <v>900</v>
      </c>
      <c r="D25" s="25">
        <f>+D26+D29+D30</f>
        <v>90</v>
      </c>
      <c r="E25" s="25">
        <f t="shared" si="1"/>
        <v>0</v>
      </c>
      <c r="F25" s="25">
        <f>+F26+F29</f>
        <v>0</v>
      </c>
      <c r="G25" s="25"/>
      <c r="H25" s="25"/>
    </row>
    <row r="26" spans="1:8" ht="16.5">
      <c r="A26" s="17" t="s">
        <v>13</v>
      </c>
      <c r="B26" s="18" t="s">
        <v>46</v>
      </c>
      <c r="C26" s="21">
        <f>C27+C28</f>
        <v>611</v>
      </c>
      <c r="D26" s="21">
        <f>D27+D28</f>
        <v>61.1</v>
      </c>
      <c r="E26" s="21">
        <f t="shared" si="1"/>
        <v>0</v>
      </c>
      <c r="F26" s="21"/>
      <c r="G26" s="21"/>
      <c r="H26" s="21"/>
    </row>
    <row r="27" spans="1:8" ht="16.5">
      <c r="A27" s="17" t="s">
        <v>85</v>
      </c>
      <c r="B27" s="18" t="s">
        <v>53</v>
      </c>
      <c r="C27" s="21"/>
      <c r="D27" s="21"/>
      <c r="E27" s="21">
        <f t="shared" si="1"/>
        <v>0</v>
      </c>
      <c r="F27" s="21"/>
      <c r="G27" s="21"/>
      <c r="H27" s="21"/>
    </row>
    <row r="28" spans="1:8" ht="16.5">
      <c r="A28" s="17" t="s">
        <v>85</v>
      </c>
      <c r="B28" s="18" t="s">
        <v>54</v>
      </c>
      <c r="C28" s="21">
        <v>611</v>
      </c>
      <c r="D28" s="21">
        <f>0.1*C28</f>
        <v>61.1</v>
      </c>
      <c r="E28" s="21">
        <f t="shared" si="1"/>
        <v>0</v>
      </c>
      <c r="F28" s="21"/>
      <c r="G28" s="21"/>
      <c r="H28" s="21"/>
    </row>
    <row r="29" spans="1:8" ht="16.5">
      <c r="A29" s="17" t="s">
        <v>13</v>
      </c>
      <c r="B29" s="18" t="s">
        <v>60</v>
      </c>
      <c r="C29" s="21">
        <v>187</v>
      </c>
      <c r="D29" s="21">
        <f>0.1*C29</f>
        <v>18.7</v>
      </c>
      <c r="E29" s="21">
        <f t="shared" si="1"/>
        <v>0</v>
      </c>
      <c r="F29" s="21"/>
      <c r="G29" s="21"/>
      <c r="H29" s="21"/>
    </row>
    <row r="30" spans="1:8" ht="16.5">
      <c r="A30" s="17" t="s">
        <v>13</v>
      </c>
      <c r="B30" s="18" t="s">
        <v>61</v>
      </c>
      <c r="C30" s="21">
        <v>102</v>
      </c>
      <c r="D30" s="21">
        <f>0.1*C30</f>
        <v>10.200000000000001</v>
      </c>
      <c r="E30" s="21">
        <f t="shared" si="1"/>
        <v>0</v>
      </c>
      <c r="F30" s="21"/>
      <c r="G30" s="21"/>
      <c r="H30" s="21"/>
    </row>
    <row r="31" spans="1:8" s="13" customFormat="1" ht="17.25">
      <c r="A31" s="23">
        <v>5</v>
      </c>
      <c r="B31" s="10" t="s">
        <v>47</v>
      </c>
      <c r="C31" s="25">
        <f>SUM(C32:C33)</f>
        <v>52</v>
      </c>
      <c r="D31" s="25">
        <f>SUM(D32:D33)</f>
        <v>5.200000000000001</v>
      </c>
      <c r="E31" s="25">
        <f t="shared" si="1"/>
        <v>99.8</v>
      </c>
      <c r="F31" s="25">
        <f>SUM(F32:F33)</f>
        <v>0</v>
      </c>
      <c r="G31" s="25">
        <f>SUM(G32:G33)</f>
        <v>99.8</v>
      </c>
      <c r="H31" s="25"/>
    </row>
    <row r="32" spans="1:8" ht="16.5">
      <c r="A32" s="17" t="s">
        <v>13</v>
      </c>
      <c r="B32" s="18" t="s">
        <v>48</v>
      </c>
      <c r="C32" s="21">
        <v>24</v>
      </c>
      <c r="D32" s="21">
        <f>0.1*C32</f>
        <v>2.4000000000000004</v>
      </c>
      <c r="E32" s="21">
        <f t="shared" si="1"/>
        <v>0</v>
      </c>
      <c r="F32" s="21"/>
      <c r="G32" s="21"/>
      <c r="H32" s="21"/>
    </row>
    <row r="33" spans="1:8" ht="16.5">
      <c r="A33" s="17" t="s">
        <v>13</v>
      </c>
      <c r="B33" s="18" t="s">
        <v>49</v>
      </c>
      <c r="C33" s="21">
        <v>28</v>
      </c>
      <c r="D33" s="21">
        <f>0.1*C33</f>
        <v>2.8000000000000003</v>
      </c>
      <c r="E33" s="21">
        <f t="shared" si="1"/>
        <v>99.8</v>
      </c>
      <c r="F33" s="21">
        <f>+'Biểu 02'!E38</f>
        <v>0</v>
      </c>
      <c r="G33" s="21">
        <f>+'Biểu 02'!F38</f>
        <v>99.8</v>
      </c>
      <c r="H33" s="21"/>
    </row>
    <row r="34" spans="1:8" s="13" customFormat="1" ht="17.25">
      <c r="A34" s="23">
        <v>6</v>
      </c>
      <c r="B34" s="10" t="s">
        <v>50</v>
      </c>
      <c r="C34" s="25">
        <f>SUM(C35:C36)</f>
        <v>297</v>
      </c>
      <c r="D34" s="25">
        <f>SUM(D35:D36)</f>
        <v>29.700000000000003</v>
      </c>
      <c r="E34" s="25">
        <f t="shared" si="1"/>
        <v>60.5</v>
      </c>
      <c r="F34" s="25">
        <f>SUM(F35:F36)</f>
        <v>60.5</v>
      </c>
      <c r="G34" s="25">
        <f>G35</f>
        <v>0</v>
      </c>
      <c r="H34" s="25"/>
    </row>
    <row r="35" spans="1:8" ht="16.5">
      <c r="A35" s="17" t="s">
        <v>13</v>
      </c>
      <c r="B35" s="18" t="s">
        <v>51</v>
      </c>
      <c r="C35" s="21">
        <v>194</v>
      </c>
      <c r="D35" s="19">
        <f>+C35*0.1</f>
        <v>19.400000000000002</v>
      </c>
      <c r="E35" s="21">
        <f t="shared" si="1"/>
        <v>47</v>
      </c>
      <c r="F35" s="21">
        <f>+'Biểu 02'!E41</f>
        <v>47</v>
      </c>
      <c r="G35" s="21"/>
      <c r="H35" s="21"/>
    </row>
    <row r="36" spans="1:8" ht="16.5">
      <c r="A36" s="17" t="s">
        <v>13</v>
      </c>
      <c r="B36" s="18" t="s">
        <v>52</v>
      </c>
      <c r="C36" s="21">
        <v>103</v>
      </c>
      <c r="D36" s="19">
        <f>+C36*0.1</f>
        <v>10.3</v>
      </c>
      <c r="E36" s="21">
        <f t="shared" si="1"/>
        <v>13.5</v>
      </c>
      <c r="F36" s="21">
        <f>+'Biểu 02'!E44</f>
        <v>13.5</v>
      </c>
      <c r="G36" s="21"/>
      <c r="H36" s="21"/>
    </row>
    <row r="37" spans="1:8" s="13" customFormat="1" ht="33">
      <c r="A37" s="9" t="s">
        <v>7</v>
      </c>
      <c r="B37" s="10" t="s">
        <v>31</v>
      </c>
      <c r="C37" s="11">
        <f>C38+C39+C43+C46+C51+C52+C53+C55</f>
        <v>7737</v>
      </c>
      <c r="D37" s="11">
        <f>D38+D39+D43+D46+D51+D52+D53+D55</f>
        <v>773.7</v>
      </c>
      <c r="E37" s="11">
        <f t="shared" si="1"/>
        <v>1227.5</v>
      </c>
      <c r="F37" s="11">
        <f>F38+F39+F43+F46+F51+F52+F53+F55</f>
        <v>325.5</v>
      </c>
      <c r="G37" s="11">
        <f>G38+G39+G43+G46+G51+G52+G53+G55</f>
        <v>902</v>
      </c>
      <c r="H37" s="14"/>
    </row>
    <row r="38" spans="1:8" s="13" customFormat="1" ht="16.5">
      <c r="A38" s="9">
        <v>1</v>
      </c>
      <c r="B38" s="26" t="s">
        <v>12</v>
      </c>
      <c r="C38" s="11">
        <v>765</v>
      </c>
      <c r="D38" s="11">
        <f>0.1*C38</f>
        <v>76.5</v>
      </c>
      <c r="E38" s="11">
        <f t="shared" si="1"/>
        <v>0</v>
      </c>
      <c r="F38" s="11"/>
      <c r="G38" s="11"/>
      <c r="H38" s="27"/>
    </row>
    <row r="39" spans="1:8" s="13" customFormat="1" ht="33">
      <c r="A39" s="9">
        <v>2</v>
      </c>
      <c r="B39" s="26" t="s">
        <v>14</v>
      </c>
      <c r="C39" s="11">
        <f>SUM(C40:C41)</f>
        <v>5674</v>
      </c>
      <c r="D39" s="11">
        <f>SUM(D40:D41)</f>
        <v>567.4</v>
      </c>
      <c r="E39" s="11">
        <f>SUM(F39:G39)</f>
        <v>342</v>
      </c>
      <c r="F39" s="11">
        <f>SUM(F40:F41)</f>
        <v>117</v>
      </c>
      <c r="G39" s="11">
        <f>SUM(G40:G41)</f>
        <v>225</v>
      </c>
      <c r="H39" s="14"/>
    </row>
    <row r="40" spans="1:8" s="8" customFormat="1" ht="33">
      <c r="A40" s="28" t="s">
        <v>13</v>
      </c>
      <c r="B40" s="29" t="s">
        <v>15</v>
      </c>
      <c r="C40" s="21">
        <v>4723</v>
      </c>
      <c r="D40" s="21">
        <f>0.1*C40</f>
        <v>472.3</v>
      </c>
      <c r="E40" s="21">
        <f t="shared" si="1"/>
        <v>225</v>
      </c>
      <c r="F40" s="21"/>
      <c r="G40" s="21">
        <v>225</v>
      </c>
      <c r="H40" s="27"/>
    </row>
    <row r="41" spans="1:8" s="8" customFormat="1" ht="49.5">
      <c r="A41" s="28" t="s">
        <v>13</v>
      </c>
      <c r="B41" s="29" t="s">
        <v>16</v>
      </c>
      <c r="C41" s="21">
        <v>951</v>
      </c>
      <c r="D41" s="21">
        <f>0.1*C41</f>
        <v>95.10000000000001</v>
      </c>
      <c r="E41" s="21">
        <f>SUM(F41:G41)</f>
        <v>117</v>
      </c>
      <c r="F41" s="21">
        <f>+'Biểu 02'!E51</f>
        <v>117</v>
      </c>
      <c r="G41" s="21">
        <f>G42</f>
        <v>0</v>
      </c>
      <c r="H41" s="27"/>
    </row>
    <row r="42" spans="1:8" ht="16.5" hidden="1">
      <c r="A42" s="16"/>
      <c r="B42" s="30"/>
      <c r="C42" s="19"/>
      <c r="D42" s="19"/>
      <c r="E42" s="19"/>
      <c r="F42" s="19"/>
      <c r="G42" s="19"/>
      <c r="H42" s="27"/>
    </row>
    <row r="43" spans="1:8" s="13" customFormat="1" ht="49.5">
      <c r="A43" s="9">
        <v>3</v>
      </c>
      <c r="B43" s="26" t="s">
        <v>17</v>
      </c>
      <c r="C43" s="11">
        <f>C44</f>
        <v>367</v>
      </c>
      <c r="D43" s="11">
        <f>D44</f>
        <v>36.7</v>
      </c>
      <c r="E43" s="11">
        <f t="shared" si="1"/>
        <v>0</v>
      </c>
      <c r="F43" s="11">
        <f>F44</f>
        <v>0</v>
      </c>
      <c r="G43" s="11">
        <f>G44</f>
        <v>0</v>
      </c>
      <c r="H43" s="27"/>
    </row>
    <row r="44" spans="1:8" ht="33">
      <c r="A44" s="28" t="s">
        <v>13</v>
      </c>
      <c r="B44" s="29" t="s">
        <v>18</v>
      </c>
      <c r="C44" s="19">
        <v>367</v>
      </c>
      <c r="D44" s="19">
        <f>0.1*C44</f>
        <v>36.7</v>
      </c>
      <c r="E44" s="19">
        <f t="shared" si="1"/>
        <v>0</v>
      </c>
      <c r="F44" s="19"/>
      <c r="G44" s="19">
        <f>G45</f>
        <v>0</v>
      </c>
      <c r="H44" s="27"/>
    </row>
    <row r="45" spans="1:8" ht="16.5" hidden="1">
      <c r="A45" s="16"/>
      <c r="B45" s="29"/>
      <c r="C45" s="19"/>
      <c r="D45" s="19"/>
      <c r="E45" s="19">
        <f t="shared" si="1"/>
        <v>0</v>
      </c>
      <c r="F45" s="19"/>
      <c r="G45" s="19"/>
      <c r="H45" s="27"/>
    </row>
    <row r="46" spans="1:8" s="13" customFormat="1" ht="16.5">
      <c r="A46" s="9">
        <v>4</v>
      </c>
      <c r="B46" s="26" t="s">
        <v>19</v>
      </c>
      <c r="C46" s="11">
        <f>SUM(C47:C50)</f>
        <v>573</v>
      </c>
      <c r="D46" s="11">
        <f>SUM(D47:D50)</f>
        <v>57.300000000000004</v>
      </c>
      <c r="E46" s="11">
        <f t="shared" si="1"/>
        <v>702</v>
      </c>
      <c r="F46" s="11">
        <f>SUM(F47:F50)</f>
        <v>25</v>
      </c>
      <c r="G46" s="11">
        <f>SUM(G47:G50)</f>
        <v>677</v>
      </c>
      <c r="H46" s="14"/>
    </row>
    <row r="47" spans="1:8" s="8" customFormat="1" ht="49.5">
      <c r="A47" s="28" t="s">
        <v>13</v>
      </c>
      <c r="B47" s="29" t="s">
        <v>76</v>
      </c>
      <c r="C47" s="31">
        <v>13</v>
      </c>
      <c r="D47" s="21">
        <f aca="true" t="shared" si="3" ref="D47:D52">0.1*C47</f>
        <v>1.3</v>
      </c>
      <c r="E47" s="21">
        <f t="shared" si="1"/>
        <v>677</v>
      </c>
      <c r="F47" s="21">
        <f>+'Biểu 02'!E56</f>
        <v>0</v>
      </c>
      <c r="G47" s="21">
        <v>677</v>
      </c>
      <c r="H47" s="32"/>
    </row>
    <row r="48" spans="1:8" s="8" customFormat="1" ht="33">
      <c r="A48" s="28" t="s">
        <v>13</v>
      </c>
      <c r="B48" s="29" t="s">
        <v>20</v>
      </c>
      <c r="C48" s="31">
        <v>55</v>
      </c>
      <c r="D48" s="21">
        <f t="shared" si="3"/>
        <v>5.5</v>
      </c>
      <c r="E48" s="21">
        <f t="shared" si="1"/>
        <v>0</v>
      </c>
      <c r="F48" s="21"/>
      <c r="G48" s="21"/>
      <c r="H48" s="32"/>
    </row>
    <row r="49" spans="1:8" s="8" customFormat="1" ht="41.25" customHeight="1">
      <c r="A49" s="28" t="s">
        <v>13</v>
      </c>
      <c r="B49" s="29" t="s">
        <v>21</v>
      </c>
      <c r="C49" s="31">
        <v>454</v>
      </c>
      <c r="D49" s="21">
        <f t="shared" si="3"/>
        <v>45.400000000000006</v>
      </c>
      <c r="E49" s="21">
        <f t="shared" si="1"/>
        <v>0</v>
      </c>
      <c r="F49" s="21"/>
      <c r="G49" s="21"/>
      <c r="H49" s="32"/>
    </row>
    <row r="50" spans="1:8" s="8" customFormat="1" ht="33">
      <c r="A50" s="28" t="s">
        <v>13</v>
      </c>
      <c r="B50" s="29" t="s">
        <v>22</v>
      </c>
      <c r="C50" s="31">
        <v>51</v>
      </c>
      <c r="D50" s="21">
        <f t="shared" si="3"/>
        <v>5.1000000000000005</v>
      </c>
      <c r="E50" s="21">
        <f t="shared" si="1"/>
        <v>25</v>
      </c>
      <c r="F50" s="21">
        <f>+'Biểu 02'!E60</f>
        <v>25</v>
      </c>
      <c r="G50" s="21"/>
      <c r="H50" s="32"/>
    </row>
    <row r="51" spans="1:8" s="13" customFormat="1" ht="33">
      <c r="A51" s="9">
        <v>5</v>
      </c>
      <c r="B51" s="26" t="s">
        <v>30</v>
      </c>
      <c r="C51" s="33">
        <v>56</v>
      </c>
      <c r="D51" s="25">
        <f t="shared" si="3"/>
        <v>5.6000000000000005</v>
      </c>
      <c r="E51" s="11">
        <f t="shared" si="1"/>
        <v>50</v>
      </c>
      <c r="F51" s="11">
        <f>+'Biểu 02'!E62</f>
        <v>50</v>
      </c>
      <c r="G51" s="11"/>
      <c r="H51" s="32"/>
    </row>
    <row r="52" spans="1:8" s="13" customFormat="1" ht="33">
      <c r="A52" s="9">
        <v>6</v>
      </c>
      <c r="B52" s="26" t="s">
        <v>23</v>
      </c>
      <c r="C52" s="33">
        <v>139</v>
      </c>
      <c r="D52" s="25">
        <f t="shared" si="3"/>
        <v>13.9</v>
      </c>
      <c r="E52" s="11">
        <f t="shared" si="1"/>
        <v>23.5</v>
      </c>
      <c r="F52" s="11">
        <f>+'Biểu 02'!E64</f>
        <v>23.5</v>
      </c>
      <c r="G52" s="11"/>
      <c r="H52" s="32"/>
    </row>
    <row r="53" spans="1:8" s="13" customFormat="1" ht="33">
      <c r="A53" s="9">
        <v>7</v>
      </c>
      <c r="B53" s="26" t="s">
        <v>24</v>
      </c>
      <c r="C53" s="33">
        <f>C54</f>
        <v>62</v>
      </c>
      <c r="D53" s="33">
        <f>D54</f>
        <v>6.2</v>
      </c>
      <c r="E53" s="33">
        <f t="shared" si="1"/>
        <v>0</v>
      </c>
      <c r="F53" s="33">
        <f>F54</f>
        <v>0</v>
      </c>
      <c r="G53" s="33">
        <f>G54</f>
        <v>0</v>
      </c>
      <c r="H53" s="14"/>
    </row>
    <row r="54" spans="1:8" s="8" customFormat="1" ht="33">
      <c r="A54" s="28" t="s">
        <v>13</v>
      </c>
      <c r="B54" s="34" t="s">
        <v>25</v>
      </c>
      <c r="C54" s="31">
        <v>62</v>
      </c>
      <c r="D54" s="21">
        <f>0.1*C54</f>
        <v>6.2</v>
      </c>
      <c r="E54" s="21">
        <f t="shared" si="1"/>
        <v>0</v>
      </c>
      <c r="F54" s="21"/>
      <c r="G54" s="21"/>
      <c r="H54" s="32"/>
    </row>
    <row r="55" spans="1:8" s="13" customFormat="1" ht="49.5">
      <c r="A55" s="9">
        <v>8</v>
      </c>
      <c r="B55" s="26" t="s">
        <v>26</v>
      </c>
      <c r="C55" s="33">
        <f>C56+C57+C58</f>
        <v>101</v>
      </c>
      <c r="D55" s="33">
        <f>D56+D57+D58</f>
        <v>10.100000000000001</v>
      </c>
      <c r="E55" s="33">
        <f t="shared" si="1"/>
        <v>110</v>
      </c>
      <c r="F55" s="33">
        <f>F56+F57+F58</f>
        <v>110</v>
      </c>
      <c r="G55" s="33">
        <f>G56+G57+G58</f>
        <v>0</v>
      </c>
      <c r="H55" s="14"/>
    </row>
    <row r="56" spans="1:8" s="8" customFormat="1" ht="66">
      <c r="A56" s="28" t="s">
        <v>13</v>
      </c>
      <c r="B56" s="29" t="s">
        <v>27</v>
      </c>
      <c r="C56" s="31">
        <v>71</v>
      </c>
      <c r="D56" s="21">
        <f>0.1*C56</f>
        <v>7.1000000000000005</v>
      </c>
      <c r="E56" s="21">
        <f t="shared" si="1"/>
        <v>70</v>
      </c>
      <c r="F56" s="21">
        <f>+'Biểu 02'!E69</f>
        <v>70</v>
      </c>
      <c r="G56" s="21"/>
      <c r="H56" s="35"/>
    </row>
    <row r="57" spans="1:8" s="8" customFormat="1" ht="33">
      <c r="A57" s="28" t="s">
        <v>13</v>
      </c>
      <c r="B57" s="29" t="s">
        <v>28</v>
      </c>
      <c r="C57" s="21">
        <v>11</v>
      </c>
      <c r="D57" s="21">
        <f>0.1*C57</f>
        <v>1.1</v>
      </c>
      <c r="E57" s="21">
        <f t="shared" si="1"/>
        <v>40</v>
      </c>
      <c r="F57" s="21">
        <f>+'Biểu 02'!E71</f>
        <v>40</v>
      </c>
      <c r="G57" s="21"/>
      <c r="H57" s="32"/>
    </row>
    <row r="58" spans="1:8" s="8" customFormat="1" ht="33">
      <c r="A58" s="28" t="s">
        <v>13</v>
      </c>
      <c r="B58" s="29" t="s">
        <v>29</v>
      </c>
      <c r="C58" s="21">
        <v>19</v>
      </c>
      <c r="D58" s="21">
        <f>0.1*C58</f>
        <v>1.9000000000000001</v>
      </c>
      <c r="E58" s="21">
        <f t="shared" si="1"/>
        <v>0</v>
      </c>
      <c r="F58" s="21"/>
      <c r="G58" s="21"/>
      <c r="H58" s="32"/>
    </row>
  </sheetData>
  <sheetProtection/>
  <mergeCells count="11">
    <mergeCell ref="E6:E7"/>
    <mergeCell ref="A2:H2"/>
    <mergeCell ref="A4:H4"/>
    <mergeCell ref="A6:A7"/>
    <mergeCell ref="B6:B7"/>
    <mergeCell ref="D6:D7"/>
    <mergeCell ref="C6:C7"/>
    <mergeCell ref="F6:G6"/>
    <mergeCell ref="H6:H7"/>
    <mergeCell ref="A3:H3"/>
    <mergeCell ref="G5:H5"/>
  </mergeCells>
  <printOptions horizontalCentered="1"/>
  <pageMargins left="0" right="0" top="0.196850393700787" bottom="0.295275590551181" header="0.24" footer="0.31496062992126"/>
  <pageSetup horizontalDpi="600" verticalDpi="600" orientation="landscape" paperSize="9" scale="79" r:id="rId1"/>
  <headerFooter>
    <oddFooter>&amp;CPage &amp;P of &amp;N</oddFooter>
  </headerFooter>
  <colBreaks count="1" manualBreakCount="1">
    <brk id="8" max="65535" man="1"/>
  </colBreaks>
  <ignoredErrors>
    <ignoredError sqref="E9:E10 E17:E22 D20:D21 E23:E24 D23 D53:D55 E43 D31:E42 D44:E52 D43 D56:E58 E53:E55" formula="1"/>
  </ignoredErrors>
</worksheet>
</file>

<file path=xl/worksheets/sheet2.xml><?xml version="1.0" encoding="utf-8"?>
<worksheet xmlns="http://schemas.openxmlformats.org/spreadsheetml/2006/main" xmlns:r="http://schemas.openxmlformats.org/officeDocument/2006/relationships">
  <dimension ref="A1:I74"/>
  <sheetViews>
    <sheetView showGridLines="0" tabSelected="1" zoomScale="80" zoomScaleNormal="80" zoomScaleSheetLayoutView="70" zoomScalePageLayoutView="0" workbookViewId="0" topLeftCell="A1">
      <pane ySplit="8" topLeftCell="A64" activePane="bottomLeft" state="frozen"/>
      <selection pane="topLeft" activeCell="A1" sqref="A1"/>
      <selection pane="bottomLeft" activeCell="H69" sqref="H69"/>
    </sheetView>
  </sheetViews>
  <sheetFormatPr defaultColWidth="9.00390625" defaultRowHeight="15"/>
  <cols>
    <col min="1" max="1" width="6.00390625" style="15" customWidth="1"/>
    <col min="2" max="2" width="94.8515625" style="3" customWidth="1"/>
    <col min="3" max="3" width="15.28125" style="40" hidden="1" customWidth="1"/>
    <col min="4" max="4" width="17.421875" style="40" customWidth="1"/>
    <col min="5" max="5" width="17.421875" style="40" hidden="1" customWidth="1"/>
    <col min="6" max="6" width="25.8515625" style="40" hidden="1" customWidth="1"/>
    <col min="7" max="7" width="65.00390625" style="56" customWidth="1"/>
    <col min="8" max="8" width="77.8515625" style="38" customWidth="1"/>
    <col min="9" max="9" width="10.421875" style="3" bestFit="1" customWidth="1"/>
    <col min="10" max="16384" width="9.00390625" style="3" customWidth="1"/>
  </cols>
  <sheetData>
    <row r="1" spans="1:8" ht="17.25">
      <c r="A1" s="1"/>
      <c r="B1" s="1"/>
      <c r="C1" s="36"/>
      <c r="D1" s="36"/>
      <c r="E1" s="36"/>
      <c r="F1" s="79" t="s">
        <v>8</v>
      </c>
      <c r="G1" s="79"/>
      <c r="H1" s="37"/>
    </row>
    <row r="2" spans="1:7" ht="16.5">
      <c r="A2" s="80" t="s">
        <v>95</v>
      </c>
      <c r="B2" s="81"/>
      <c r="C2" s="81"/>
      <c r="D2" s="81"/>
      <c r="E2" s="81"/>
      <c r="F2" s="81"/>
      <c r="G2" s="81"/>
    </row>
    <row r="3" spans="1:7" ht="16.5">
      <c r="A3" s="75" t="str">
        <f>+'Biểu 01'!A3:H3</f>
        <v>(Kèm theo Nghị quyết         /NQ-HĐND ngày       tháng 11 năm 2022 của Hội đồng nhân dân huyện Ia H'Drai)</v>
      </c>
      <c r="B3" s="75"/>
      <c r="C3" s="75"/>
      <c r="D3" s="75"/>
      <c r="E3" s="75"/>
      <c r="F3" s="75"/>
      <c r="G3" s="75"/>
    </row>
    <row r="4" spans="1:8" s="8" customFormat="1" ht="16.5">
      <c r="A4" s="75"/>
      <c r="B4" s="75"/>
      <c r="C4" s="75"/>
      <c r="D4" s="75"/>
      <c r="E4" s="75"/>
      <c r="F4" s="75"/>
      <c r="G4" s="75"/>
      <c r="H4" s="39"/>
    </row>
    <row r="5" spans="1:7" ht="16.5">
      <c r="A5" s="4"/>
      <c r="B5" s="5"/>
      <c r="F5" s="83" t="s">
        <v>4</v>
      </c>
      <c r="G5" s="83"/>
    </row>
    <row r="6" spans="1:7" ht="16.5">
      <c r="A6" s="74" t="s">
        <v>0</v>
      </c>
      <c r="B6" s="74" t="s">
        <v>1</v>
      </c>
      <c r="C6" s="82" t="s">
        <v>11</v>
      </c>
      <c r="D6" s="84" t="s">
        <v>11</v>
      </c>
      <c r="E6" s="82" t="s">
        <v>5</v>
      </c>
      <c r="F6" s="82"/>
      <c r="G6" s="82" t="s">
        <v>33</v>
      </c>
    </row>
    <row r="7" spans="1:7" ht="99">
      <c r="A7" s="74"/>
      <c r="B7" s="74"/>
      <c r="C7" s="82"/>
      <c r="D7" s="85"/>
      <c r="E7" s="42" t="s">
        <v>32</v>
      </c>
      <c r="F7" s="42" t="s">
        <v>10</v>
      </c>
      <c r="G7" s="82"/>
    </row>
    <row r="8" spans="1:8" s="15" customFormat="1" ht="16.5">
      <c r="A8" s="43" t="s">
        <v>2</v>
      </c>
      <c r="B8" s="43" t="s">
        <v>3</v>
      </c>
      <c r="C8" s="44">
        <v>1</v>
      </c>
      <c r="D8" s="44">
        <v>1</v>
      </c>
      <c r="E8" s="44">
        <v>2</v>
      </c>
      <c r="F8" s="44">
        <v>3</v>
      </c>
      <c r="G8" s="44">
        <v>2</v>
      </c>
      <c r="H8" s="45"/>
    </row>
    <row r="9" spans="1:8" s="47" customFormat="1" ht="19.5" customHeight="1">
      <c r="A9" s="16"/>
      <c r="B9" s="6" t="s">
        <v>34</v>
      </c>
      <c r="C9" s="48">
        <f>C10+C21+C46</f>
        <v>2433.9</v>
      </c>
      <c r="D9" s="48">
        <f>SUM(E9:F9)</f>
        <v>3029.4</v>
      </c>
      <c r="E9" s="48">
        <f>E10+E21+E46</f>
        <v>447.6</v>
      </c>
      <c r="F9" s="48">
        <f>F10+F21+F46</f>
        <v>2581.8</v>
      </c>
      <c r="G9" s="49"/>
      <c r="H9" s="46"/>
    </row>
    <row r="10" spans="1:8" s="13" customFormat="1" ht="16.5">
      <c r="A10" s="9" t="s">
        <v>2</v>
      </c>
      <c r="B10" s="10" t="s">
        <v>35</v>
      </c>
      <c r="C10" s="48">
        <f>+C11+C13+C14+C17+C18+C20</f>
        <v>1140</v>
      </c>
      <c r="D10" s="48">
        <f aca="true" t="shared" si="0" ref="D10:D71">SUM(E10:F10)</f>
        <v>1241.6</v>
      </c>
      <c r="E10" s="48">
        <f>+E11+E13+E14+E17+E18+E20</f>
        <v>61.6</v>
      </c>
      <c r="F10" s="48">
        <f>+F11+F13+F14+F17+F18+F20</f>
        <v>1180</v>
      </c>
      <c r="G10" s="49"/>
      <c r="H10" s="50"/>
    </row>
    <row r="11" spans="1:7" ht="16.5">
      <c r="A11" s="17">
        <v>1</v>
      </c>
      <c r="B11" s="18" t="s">
        <v>37</v>
      </c>
      <c r="C11" s="57">
        <f>C12</f>
        <v>300</v>
      </c>
      <c r="D11" s="57">
        <f t="shared" si="0"/>
        <v>0</v>
      </c>
      <c r="E11" s="57"/>
      <c r="F11" s="57">
        <f>F12</f>
        <v>0</v>
      </c>
      <c r="G11" s="58"/>
    </row>
    <row r="12" spans="1:8" s="8" customFormat="1" ht="33">
      <c r="A12" s="59" t="s">
        <v>13</v>
      </c>
      <c r="B12" s="60" t="s">
        <v>84</v>
      </c>
      <c r="C12" s="61">
        <v>300</v>
      </c>
      <c r="D12" s="61">
        <f t="shared" si="0"/>
        <v>0</v>
      </c>
      <c r="E12" s="61"/>
      <c r="F12" s="61"/>
      <c r="G12" s="62"/>
      <c r="H12" s="39"/>
    </row>
    <row r="13" spans="1:7" ht="33">
      <c r="A13" s="17">
        <v>2</v>
      </c>
      <c r="B13" s="18" t="s">
        <v>55</v>
      </c>
      <c r="C13" s="57">
        <v>100</v>
      </c>
      <c r="D13" s="57">
        <f t="shared" si="0"/>
        <v>0</v>
      </c>
      <c r="E13" s="57"/>
      <c r="F13" s="61"/>
      <c r="G13" s="58"/>
    </row>
    <row r="14" spans="1:8" s="8" customFormat="1" ht="33">
      <c r="A14" s="17">
        <v>3</v>
      </c>
      <c r="B14" s="63" t="s">
        <v>38</v>
      </c>
      <c r="C14" s="57">
        <v>500</v>
      </c>
      <c r="D14" s="57">
        <f t="shared" si="0"/>
        <v>1180</v>
      </c>
      <c r="E14" s="57">
        <f>SUM(E15:E16)</f>
        <v>0</v>
      </c>
      <c r="F14" s="57">
        <f>SUM(F15:F16)</f>
        <v>1180</v>
      </c>
      <c r="G14" s="86" t="s">
        <v>100</v>
      </c>
      <c r="H14" s="39"/>
    </row>
    <row r="15" spans="1:8" s="8" customFormat="1" ht="16.5">
      <c r="A15" s="59" t="s">
        <v>13</v>
      </c>
      <c r="B15" s="64" t="s">
        <v>62</v>
      </c>
      <c r="C15" s="61"/>
      <c r="D15" s="61">
        <f t="shared" si="0"/>
        <v>1000</v>
      </c>
      <c r="E15" s="61"/>
      <c r="F15" s="61">
        <v>1000</v>
      </c>
      <c r="G15" s="65"/>
      <c r="H15" s="39"/>
    </row>
    <row r="16" spans="1:8" s="8" customFormat="1" ht="16.5">
      <c r="A16" s="59" t="s">
        <v>13</v>
      </c>
      <c r="B16" s="64" t="s">
        <v>63</v>
      </c>
      <c r="C16" s="61"/>
      <c r="D16" s="61">
        <f t="shared" si="0"/>
        <v>180</v>
      </c>
      <c r="E16" s="61"/>
      <c r="F16" s="61">
        <v>180</v>
      </c>
      <c r="G16" s="65"/>
      <c r="H16" s="39"/>
    </row>
    <row r="17" spans="1:8" s="8" customFormat="1" ht="16.5">
      <c r="A17" s="17">
        <v>4</v>
      </c>
      <c r="B17" s="63" t="s">
        <v>39</v>
      </c>
      <c r="C17" s="57">
        <v>50</v>
      </c>
      <c r="D17" s="57">
        <f t="shared" si="0"/>
        <v>0</v>
      </c>
      <c r="E17" s="57"/>
      <c r="F17" s="61"/>
      <c r="G17" s="66"/>
      <c r="H17" s="39"/>
    </row>
    <row r="18" spans="1:8" s="8" customFormat="1" ht="16.5">
      <c r="A18" s="17">
        <v>5</v>
      </c>
      <c r="B18" s="63" t="s">
        <v>64</v>
      </c>
      <c r="C18" s="57">
        <v>90</v>
      </c>
      <c r="D18" s="57">
        <f>SUM(E18:F18)</f>
        <v>61.6</v>
      </c>
      <c r="E18" s="57">
        <f>+E19</f>
        <v>61.6</v>
      </c>
      <c r="F18" s="61"/>
      <c r="G18" s="66"/>
      <c r="H18" s="39"/>
    </row>
    <row r="19" spans="1:8" s="8" customFormat="1" ht="33">
      <c r="A19" s="59" t="s">
        <v>13</v>
      </c>
      <c r="B19" s="64" t="s">
        <v>65</v>
      </c>
      <c r="C19" s="61"/>
      <c r="D19" s="61">
        <f t="shared" si="0"/>
        <v>61.6</v>
      </c>
      <c r="E19" s="61">
        <f>34.6+27</f>
        <v>61.6</v>
      </c>
      <c r="F19" s="61"/>
      <c r="G19" s="86" t="s">
        <v>86</v>
      </c>
      <c r="H19" s="39"/>
    </row>
    <row r="20" spans="1:8" s="8" customFormat="1" ht="16.5">
      <c r="A20" s="17">
        <v>6</v>
      </c>
      <c r="B20" s="63" t="s">
        <v>66</v>
      </c>
      <c r="C20" s="57">
        <v>100</v>
      </c>
      <c r="D20" s="57">
        <f t="shared" si="0"/>
        <v>0</v>
      </c>
      <c r="E20" s="57"/>
      <c r="F20" s="61"/>
      <c r="G20" s="66"/>
      <c r="H20" s="39"/>
    </row>
    <row r="21" spans="1:8" s="52" customFormat="1" ht="16.5">
      <c r="A21" s="9" t="s">
        <v>3</v>
      </c>
      <c r="B21" s="10" t="s">
        <v>36</v>
      </c>
      <c r="C21" s="11">
        <f>+C22+C27+C30+C36+C40</f>
        <v>520.2</v>
      </c>
      <c r="D21" s="11">
        <f t="shared" si="0"/>
        <v>560.3</v>
      </c>
      <c r="E21" s="11">
        <f>+E22+E27+E30+E36+E40</f>
        <v>60.5</v>
      </c>
      <c r="F21" s="11">
        <f>+F22+F27+F30+F36+F40</f>
        <v>499.8</v>
      </c>
      <c r="G21" s="49"/>
      <c r="H21" s="51"/>
    </row>
    <row r="22" spans="1:7" ht="16.5">
      <c r="A22" s="23">
        <v>1</v>
      </c>
      <c r="B22" s="10" t="s">
        <v>56</v>
      </c>
      <c r="C22" s="11">
        <f>+C23+C25</f>
        <v>332.6</v>
      </c>
      <c r="D22" s="11">
        <f t="shared" si="0"/>
        <v>0</v>
      </c>
      <c r="E22" s="11">
        <f>E23</f>
        <v>0</v>
      </c>
      <c r="F22" s="11">
        <f>F23</f>
        <v>0</v>
      </c>
      <c r="G22" s="49"/>
    </row>
    <row r="23" spans="1:7" ht="16.5">
      <c r="A23" s="23" t="s">
        <v>13</v>
      </c>
      <c r="B23" s="10" t="s">
        <v>57</v>
      </c>
      <c r="C23" s="19">
        <f>+C24</f>
        <v>184.7</v>
      </c>
      <c r="D23" s="19">
        <f t="shared" si="0"/>
        <v>0</v>
      </c>
      <c r="E23" s="19"/>
      <c r="F23" s="19"/>
      <c r="G23" s="58"/>
    </row>
    <row r="24" spans="1:7" ht="16.5">
      <c r="A24" s="24" t="s">
        <v>85</v>
      </c>
      <c r="B24" s="18" t="s">
        <v>58</v>
      </c>
      <c r="C24" s="19">
        <v>184.7</v>
      </c>
      <c r="D24" s="19">
        <f t="shared" si="0"/>
        <v>0</v>
      </c>
      <c r="E24" s="19"/>
      <c r="F24" s="19"/>
      <c r="G24" s="58"/>
    </row>
    <row r="25" spans="1:9" s="13" customFormat="1" ht="16.5">
      <c r="A25" s="23">
        <v>2</v>
      </c>
      <c r="B25" s="10" t="s">
        <v>42</v>
      </c>
      <c r="C25" s="11">
        <f>+C26</f>
        <v>147.9</v>
      </c>
      <c r="D25" s="11">
        <f t="shared" si="0"/>
        <v>0</v>
      </c>
      <c r="E25" s="11"/>
      <c r="F25" s="11">
        <f>F26</f>
        <v>0</v>
      </c>
      <c r="G25" s="49"/>
      <c r="H25" s="50"/>
      <c r="I25" s="53"/>
    </row>
    <row r="26" spans="1:8" s="8" customFormat="1" ht="16.5">
      <c r="A26" s="67" t="s">
        <v>13</v>
      </c>
      <c r="B26" s="18" t="s">
        <v>59</v>
      </c>
      <c r="C26" s="19">
        <v>147.9</v>
      </c>
      <c r="D26" s="21">
        <f t="shared" si="0"/>
        <v>0</v>
      </c>
      <c r="E26" s="21"/>
      <c r="F26" s="21"/>
      <c r="G26" s="58"/>
      <c r="H26" s="39"/>
    </row>
    <row r="27" spans="1:8" s="8" customFormat="1" ht="16.5">
      <c r="A27" s="23">
        <v>3</v>
      </c>
      <c r="B27" s="10" t="s">
        <v>43</v>
      </c>
      <c r="C27" s="11">
        <f>+C28</f>
        <v>62.7</v>
      </c>
      <c r="D27" s="11">
        <f t="shared" si="0"/>
        <v>400</v>
      </c>
      <c r="E27" s="11">
        <f>+E28</f>
        <v>0</v>
      </c>
      <c r="F27" s="11">
        <f>+F28</f>
        <v>400</v>
      </c>
      <c r="G27" s="58"/>
      <c r="H27" s="39"/>
    </row>
    <row r="28" spans="1:8" s="55" customFormat="1" ht="17.25">
      <c r="A28" s="24" t="s">
        <v>13</v>
      </c>
      <c r="B28" s="18" t="s">
        <v>44</v>
      </c>
      <c r="C28" s="25">
        <v>62.7</v>
      </c>
      <c r="D28" s="25">
        <f t="shared" si="0"/>
        <v>400</v>
      </c>
      <c r="E28" s="25">
        <f>+E29</f>
        <v>0</v>
      </c>
      <c r="F28" s="25">
        <f>F29</f>
        <v>400</v>
      </c>
      <c r="G28" s="49"/>
      <c r="H28" s="54"/>
    </row>
    <row r="29" spans="1:8" s="8" customFormat="1" ht="33">
      <c r="A29" s="59" t="s">
        <v>85</v>
      </c>
      <c r="B29" s="60" t="s">
        <v>67</v>
      </c>
      <c r="C29" s="21"/>
      <c r="D29" s="21">
        <f t="shared" si="0"/>
        <v>400</v>
      </c>
      <c r="E29" s="21"/>
      <c r="F29" s="21">
        <v>400</v>
      </c>
      <c r="G29" s="62" t="s">
        <v>87</v>
      </c>
      <c r="H29" s="39"/>
    </row>
    <row r="30" spans="1:8" s="55" customFormat="1" ht="17.25">
      <c r="A30" s="23">
        <v>4</v>
      </c>
      <c r="B30" s="10" t="s">
        <v>45</v>
      </c>
      <c r="C30" s="11">
        <f>+C31+C34+C35</f>
        <v>90</v>
      </c>
      <c r="D30" s="11">
        <f t="shared" si="0"/>
        <v>0</v>
      </c>
      <c r="E30" s="11">
        <f>+E31+E34+E35</f>
        <v>0</v>
      </c>
      <c r="F30" s="25"/>
      <c r="G30" s="49"/>
      <c r="H30" s="54"/>
    </row>
    <row r="31" spans="1:8" s="55" customFormat="1" ht="17.25">
      <c r="A31" s="23" t="s">
        <v>13</v>
      </c>
      <c r="B31" s="10" t="s">
        <v>46</v>
      </c>
      <c r="C31" s="11">
        <v>61.1</v>
      </c>
      <c r="D31" s="25">
        <f t="shared" si="0"/>
        <v>0</v>
      </c>
      <c r="E31" s="25"/>
      <c r="F31" s="25"/>
      <c r="G31" s="49"/>
      <c r="H31" s="54"/>
    </row>
    <row r="32" spans="1:8" s="8" customFormat="1" ht="16.5">
      <c r="A32" s="17" t="s">
        <v>85</v>
      </c>
      <c r="B32" s="18" t="s">
        <v>53</v>
      </c>
      <c r="C32" s="19"/>
      <c r="D32" s="21">
        <f t="shared" si="0"/>
        <v>0</v>
      </c>
      <c r="E32" s="21"/>
      <c r="F32" s="21"/>
      <c r="G32" s="58"/>
      <c r="H32" s="39"/>
    </row>
    <row r="33" spans="1:8" s="8" customFormat="1" ht="16.5">
      <c r="A33" s="17" t="s">
        <v>85</v>
      </c>
      <c r="B33" s="18" t="s">
        <v>54</v>
      </c>
      <c r="C33" s="19">
        <v>61.1</v>
      </c>
      <c r="D33" s="21">
        <f t="shared" si="0"/>
        <v>0</v>
      </c>
      <c r="E33" s="21"/>
      <c r="F33" s="21"/>
      <c r="G33" s="58"/>
      <c r="H33" s="39"/>
    </row>
    <row r="34" spans="1:8" s="55" customFormat="1" ht="17.25">
      <c r="A34" s="23" t="s">
        <v>13</v>
      </c>
      <c r="B34" s="10" t="s">
        <v>60</v>
      </c>
      <c r="C34" s="11">
        <v>18.7</v>
      </c>
      <c r="D34" s="25">
        <f t="shared" si="0"/>
        <v>0</v>
      </c>
      <c r="E34" s="25"/>
      <c r="F34" s="25"/>
      <c r="G34" s="49"/>
      <c r="H34" s="54"/>
    </row>
    <row r="35" spans="1:8" s="55" customFormat="1" ht="17.25">
      <c r="A35" s="23" t="s">
        <v>13</v>
      </c>
      <c r="B35" s="10" t="s">
        <v>61</v>
      </c>
      <c r="C35" s="11">
        <v>10.200000000000001</v>
      </c>
      <c r="D35" s="25">
        <f t="shared" si="0"/>
        <v>0</v>
      </c>
      <c r="E35" s="25"/>
      <c r="F35" s="25"/>
      <c r="G35" s="49"/>
      <c r="H35" s="54"/>
    </row>
    <row r="36" spans="1:8" s="8" customFormat="1" ht="16.5">
      <c r="A36" s="23">
        <v>5</v>
      </c>
      <c r="B36" s="10" t="s">
        <v>47</v>
      </c>
      <c r="C36" s="11">
        <f>+C37+C38</f>
        <v>5.200000000000001</v>
      </c>
      <c r="D36" s="11">
        <f t="shared" si="0"/>
        <v>99.8</v>
      </c>
      <c r="E36" s="11">
        <f>+E37+E38</f>
        <v>0</v>
      </c>
      <c r="F36" s="11">
        <f>+F37+F38</f>
        <v>99.8</v>
      </c>
      <c r="G36" s="58"/>
      <c r="H36" s="39"/>
    </row>
    <row r="37" spans="1:8" s="55" customFormat="1" ht="17.25">
      <c r="A37" s="23" t="s">
        <v>13</v>
      </c>
      <c r="B37" s="10" t="s">
        <v>48</v>
      </c>
      <c r="C37" s="11">
        <v>2.4000000000000004</v>
      </c>
      <c r="D37" s="25">
        <f t="shared" si="0"/>
        <v>0</v>
      </c>
      <c r="E37" s="25"/>
      <c r="F37" s="25"/>
      <c r="G37" s="49"/>
      <c r="H37" s="54"/>
    </row>
    <row r="38" spans="1:8" s="55" customFormat="1" ht="33">
      <c r="A38" s="23" t="s">
        <v>13</v>
      </c>
      <c r="B38" s="10" t="s">
        <v>68</v>
      </c>
      <c r="C38" s="11">
        <v>2.8000000000000003</v>
      </c>
      <c r="D38" s="25">
        <f t="shared" si="0"/>
        <v>99.8</v>
      </c>
      <c r="E38" s="25">
        <f>+E39</f>
        <v>0</v>
      </c>
      <c r="F38" s="25">
        <f>+F39</f>
        <v>99.8</v>
      </c>
      <c r="G38" s="49"/>
      <c r="H38" s="54"/>
    </row>
    <row r="39" spans="1:8" s="8" customFormat="1" ht="33">
      <c r="A39" s="59" t="s">
        <v>85</v>
      </c>
      <c r="B39" s="60" t="s">
        <v>69</v>
      </c>
      <c r="C39" s="21"/>
      <c r="D39" s="21">
        <f t="shared" si="0"/>
        <v>99.8</v>
      </c>
      <c r="E39" s="21"/>
      <c r="F39" s="21">
        <v>99.8</v>
      </c>
      <c r="G39" s="62" t="s">
        <v>88</v>
      </c>
      <c r="H39" s="39"/>
    </row>
    <row r="40" spans="1:8" s="8" customFormat="1" ht="16.5">
      <c r="A40" s="23">
        <v>6</v>
      </c>
      <c r="B40" s="10" t="s">
        <v>50</v>
      </c>
      <c r="C40" s="11">
        <f>+C41+C44</f>
        <v>29.700000000000003</v>
      </c>
      <c r="D40" s="11">
        <f t="shared" si="0"/>
        <v>60.5</v>
      </c>
      <c r="E40" s="11">
        <f>+E41+E44</f>
        <v>60.5</v>
      </c>
      <c r="F40" s="21"/>
      <c r="G40" s="58"/>
      <c r="H40" s="39"/>
    </row>
    <row r="41" spans="1:8" s="55" customFormat="1" ht="17.25">
      <c r="A41" s="23" t="s">
        <v>13</v>
      </c>
      <c r="B41" s="10" t="s">
        <v>51</v>
      </c>
      <c r="C41" s="11">
        <v>19.400000000000002</v>
      </c>
      <c r="D41" s="25">
        <f t="shared" si="0"/>
        <v>47</v>
      </c>
      <c r="E41" s="25">
        <f>+E42+E43</f>
        <v>47</v>
      </c>
      <c r="F41" s="25"/>
      <c r="G41" s="49"/>
      <c r="H41" s="54"/>
    </row>
    <row r="42" spans="1:8" s="8" customFormat="1" ht="33">
      <c r="A42" s="59" t="s">
        <v>85</v>
      </c>
      <c r="B42" s="60" t="s">
        <v>71</v>
      </c>
      <c r="C42" s="21"/>
      <c r="D42" s="21">
        <f t="shared" si="0"/>
        <v>27</v>
      </c>
      <c r="E42" s="21">
        <v>27</v>
      </c>
      <c r="F42" s="21"/>
      <c r="G42" s="62" t="s">
        <v>106</v>
      </c>
      <c r="H42" s="39"/>
    </row>
    <row r="43" spans="1:8" s="8" customFormat="1" ht="16.5">
      <c r="A43" s="59" t="s">
        <v>85</v>
      </c>
      <c r="B43" s="60" t="s">
        <v>73</v>
      </c>
      <c r="C43" s="21"/>
      <c r="D43" s="21">
        <f t="shared" si="0"/>
        <v>20</v>
      </c>
      <c r="E43" s="21">
        <v>20</v>
      </c>
      <c r="F43" s="21"/>
      <c r="G43" s="62" t="s">
        <v>89</v>
      </c>
      <c r="H43" s="39"/>
    </row>
    <row r="44" spans="1:8" s="55" customFormat="1" ht="17.25">
      <c r="A44" s="23" t="s">
        <v>13</v>
      </c>
      <c r="B44" s="10" t="s">
        <v>52</v>
      </c>
      <c r="C44" s="11">
        <v>10.3</v>
      </c>
      <c r="D44" s="25">
        <f t="shared" si="0"/>
        <v>13.5</v>
      </c>
      <c r="E44" s="25">
        <f>+E45</f>
        <v>13.5</v>
      </c>
      <c r="F44" s="25"/>
      <c r="G44" s="49"/>
      <c r="H44" s="54"/>
    </row>
    <row r="45" spans="1:8" s="8" customFormat="1" ht="33">
      <c r="A45" s="59" t="s">
        <v>85</v>
      </c>
      <c r="B45" s="60" t="s">
        <v>70</v>
      </c>
      <c r="C45" s="19"/>
      <c r="D45" s="21">
        <f t="shared" si="0"/>
        <v>13.5</v>
      </c>
      <c r="E45" s="21">
        <v>13.5</v>
      </c>
      <c r="F45" s="21"/>
      <c r="G45" s="62" t="s">
        <v>101</v>
      </c>
      <c r="H45" s="39"/>
    </row>
    <row r="46" spans="1:8" s="52" customFormat="1" ht="36" customHeight="1">
      <c r="A46" s="9" t="s">
        <v>7</v>
      </c>
      <c r="B46" s="10" t="s">
        <v>31</v>
      </c>
      <c r="C46" s="11">
        <f>+C47+C48+C53+C55+C62+C64+C66+C68</f>
        <v>773.7</v>
      </c>
      <c r="D46" s="11">
        <f t="shared" si="0"/>
        <v>1227.5</v>
      </c>
      <c r="E46" s="11">
        <f>+E47+E48+E53+E55+E62+E64+E66+E68</f>
        <v>325.5</v>
      </c>
      <c r="F46" s="11">
        <f>+F47+F48+F53+F55+F62+F64+F66+F68</f>
        <v>902</v>
      </c>
      <c r="G46" s="49"/>
      <c r="H46" s="51"/>
    </row>
    <row r="47" spans="1:8" s="13" customFormat="1" ht="16.5">
      <c r="A47" s="9">
        <v>1</v>
      </c>
      <c r="B47" s="26" t="s">
        <v>12</v>
      </c>
      <c r="C47" s="11">
        <v>76.5</v>
      </c>
      <c r="D47" s="11">
        <f t="shared" si="0"/>
        <v>0</v>
      </c>
      <c r="E47" s="11"/>
      <c r="F47" s="11">
        <f>F62</f>
        <v>0</v>
      </c>
      <c r="G47" s="41"/>
      <c r="H47" s="50"/>
    </row>
    <row r="48" spans="1:8" s="13" customFormat="1" ht="33">
      <c r="A48" s="9">
        <v>2</v>
      </c>
      <c r="B48" s="26" t="s">
        <v>14</v>
      </c>
      <c r="C48" s="11">
        <f>+C49+C51</f>
        <v>567.4</v>
      </c>
      <c r="D48" s="11">
        <f t="shared" si="0"/>
        <v>342</v>
      </c>
      <c r="E48" s="11">
        <f>+E49+E51</f>
        <v>117</v>
      </c>
      <c r="F48" s="11">
        <f>+F49+F51</f>
        <v>225</v>
      </c>
      <c r="G48" s="41"/>
      <c r="H48" s="50"/>
    </row>
    <row r="49" spans="1:8" s="13" customFormat="1" ht="33">
      <c r="A49" s="9" t="s">
        <v>13</v>
      </c>
      <c r="B49" s="26" t="s">
        <v>15</v>
      </c>
      <c r="C49" s="11">
        <v>472.3</v>
      </c>
      <c r="D49" s="11">
        <f t="shared" si="0"/>
        <v>225</v>
      </c>
      <c r="E49" s="11">
        <f>+E50</f>
        <v>0</v>
      </c>
      <c r="F49" s="11">
        <f>+F50</f>
        <v>225</v>
      </c>
      <c r="G49" s="41"/>
      <c r="H49" s="50"/>
    </row>
    <row r="50" spans="1:7" ht="33">
      <c r="A50" s="28" t="s">
        <v>85</v>
      </c>
      <c r="B50" s="29" t="s">
        <v>74</v>
      </c>
      <c r="C50" s="19"/>
      <c r="D50" s="19">
        <f t="shared" si="0"/>
        <v>225</v>
      </c>
      <c r="E50" s="19"/>
      <c r="F50" s="19">
        <v>225</v>
      </c>
      <c r="G50" s="62" t="s">
        <v>105</v>
      </c>
    </row>
    <row r="51" spans="1:8" s="13" customFormat="1" ht="49.5">
      <c r="A51" s="9" t="s">
        <v>13</v>
      </c>
      <c r="B51" s="26" t="s">
        <v>16</v>
      </c>
      <c r="C51" s="11">
        <v>95.10000000000001</v>
      </c>
      <c r="D51" s="11">
        <f t="shared" si="0"/>
        <v>117</v>
      </c>
      <c r="E51" s="11">
        <f>+E52</f>
        <v>117</v>
      </c>
      <c r="F51" s="11"/>
      <c r="G51" s="41"/>
      <c r="H51" s="50"/>
    </row>
    <row r="52" spans="1:8" s="8" customFormat="1" ht="49.5">
      <c r="A52" s="28" t="s">
        <v>85</v>
      </c>
      <c r="B52" s="29" t="s">
        <v>75</v>
      </c>
      <c r="C52" s="21"/>
      <c r="D52" s="21">
        <f t="shared" si="0"/>
        <v>117</v>
      </c>
      <c r="E52" s="21">
        <f>27+90</f>
        <v>117</v>
      </c>
      <c r="F52" s="21"/>
      <c r="G52" s="62" t="s">
        <v>90</v>
      </c>
      <c r="H52" s="39"/>
    </row>
    <row r="53" spans="1:8" s="13" customFormat="1" ht="33">
      <c r="A53" s="9">
        <v>3</v>
      </c>
      <c r="B53" s="26" t="s">
        <v>17</v>
      </c>
      <c r="C53" s="11">
        <f>+C54</f>
        <v>36.7</v>
      </c>
      <c r="D53" s="11">
        <f t="shared" si="0"/>
        <v>0</v>
      </c>
      <c r="E53" s="11">
        <f>+E54</f>
        <v>0</v>
      </c>
      <c r="F53" s="11">
        <f>+F54</f>
        <v>0</v>
      </c>
      <c r="G53" s="41"/>
      <c r="H53" s="50"/>
    </row>
    <row r="54" spans="1:8" s="13" customFormat="1" ht="34.5">
      <c r="A54" s="68" t="s">
        <v>13</v>
      </c>
      <c r="B54" s="69" t="s">
        <v>18</v>
      </c>
      <c r="C54" s="11">
        <v>36.7</v>
      </c>
      <c r="D54" s="11">
        <f t="shared" si="0"/>
        <v>0</v>
      </c>
      <c r="E54" s="11"/>
      <c r="F54" s="11"/>
      <c r="G54" s="41"/>
      <c r="H54" s="50"/>
    </row>
    <row r="55" spans="1:7" ht="16.5">
      <c r="A55" s="9">
        <v>4</v>
      </c>
      <c r="B55" s="26" t="s">
        <v>19</v>
      </c>
      <c r="C55" s="11">
        <f>+C56+C58+C59+C60+0</f>
        <v>57.300000000000004</v>
      </c>
      <c r="D55" s="11">
        <f t="shared" si="0"/>
        <v>702</v>
      </c>
      <c r="E55" s="11">
        <f>+E56+E58+E59+E60+0</f>
        <v>25</v>
      </c>
      <c r="F55" s="11">
        <f>+F56+F58+F59+F60+0</f>
        <v>677</v>
      </c>
      <c r="G55" s="62"/>
    </row>
    <row r="56" spans="1:8" s="13" customFormat="1" ht="49.5">
      <c r="A56" s="9" t="s">
        <v>13</v>
      </c>
      <c r="B56" s="26" t="s">
        <v>76</v>
      </c>
      <c r="C56" s="11">
        <v>1.3</v>
      </c>
      <c r="D56" s="11">
        <f t="shared" si="0"/>
        <v>677</v>
      </c>
      <c r="E56" s="11">
        <f>+E57</f>
        <v>0</v>
      </c>
      <c r="F56" s="11">
        <f>+F57</f>
        <v>677</v>
      </c>
      <c r="G56" s="41"/>
      <c r="H56" s="50"/>
    </row>
    <row r="57" spans="1:7" ht="33">
      <c r="A57" s="28" t="s">
        <v>85</v>
      </c>
      <c r="B57" s="29" t="s">
        <v>77</v>
      </c>
      <c r="C57" s="19"/>
      <c r="D57" s="19">
        <f t="shared" si="0"/>
        <v>677</v>
      </c>
      <c r="E57" s="19"/>
      <c r="F57" s="19">
        <v>677</v>
      </c>
      <c r="G57" s="62" t="s">
        <v>104</v>
      </c>
    </row>
    <row r="58" spans="1:8" s="13" customFormat="1" ht="33">
      <c r="A58" s="9" t="s">
        <v>13</v>
      </c>
      <c r="B58" s="26" t="s">
        <v>20</v>
      </c>
      <c r="C58" s="11">
        <v>5.5</v>
      </c>
      <c r="D58" s="11">
        <f t="shared" si="0"/>
        <v>0</v>
      </c>
      <c r="E58" s="11"/>
      <c r="F58" s="11"/>
      <c r="G58" s="41"/>
      <c r="H58" s="50"/>
    </row>
    <row r="59" spans="1:8" s="13" customFormat="1" ht="33">
      <c r="A59" s="9" t="s">
        <v>13</v>
      </c>
      <c r="B59" s="26" t="s">
        <v>21</v>
      </c>
      <c r="C59" s="11">
        <v>45.400000000000006</v>
      </c>
      <c r="D59" s="11">
        <f t="shared" si="0"/>
        <v>0</v>
      </c>
      <c r="E59" s="11"/>
      <c r="F59" s="11"/>
      <c r="G59" s="41"/>
      <c r="H59" s="50"/>
    </row>
    <row r="60" spans="1:8" s="13" customFormat="1" ht="33">
      <c r="A60" s="9" t="s">
        <v>13</v>
      </c>
      <c r="B60" s="26" t="s">
        <v>22</v>
      </c>
      <c r="C60" s="11">
        <v>5.1000000000000005</v>
      </c>
      <c r="D60" s="11">
        <f t="shared" si="0"/>
        <v>25</v>
      </c>
      <c r="E60" s="11">
        <f>+E61</f>
        <v>25</v>
      </c>
      <c r="F60" s="11"/>
      <c r="G60" s="41"/>
      <c r="H60" s="50"/>
    </row>
    <row r="61" spans="1:8" s="8" customFormat="1" ht="33">
      <c r="A61" s="28" t="s">
        <v>85</v>
      </c>
      <c r="B61" s="29" t="s">
        <v>78</v>
      </c>
      <c r="C61" s="21"/>
      <c r="D61" s="21">
        <f t="shared" si="0"/>
        <v>25</v>
      </c>
      <c r="E61" s="21">
        <v>25</v>
      </c>
      <c r="F61" s="21"/>
      <c r="G61" s="62" t="s">
        <v>91</v>
      </c>
      <c r="H61" s="39"/>
    </row>
    <row r="62" spans="1:7" ht="33">
      <c r="A62" s="9">
        <v>5</v>
      </c>
      <c r="B62" s="26" t="s">
        <v>30</v>
      </c>
      <c r="C62" s="11">
        <v>5.6000000000000005</v>
      </c>
      <c r="D62" s="11">
        <f t="shared" si="0"/>
        <v>50</v>
      </c>
      <c r="E62" s="11">
        <f>+E63</f>
        <v>50</v>
      </c>
      <c r="F62" s="19">
        <f>F64</f>
        <v>0</v>
      </c>
      <c r="G62" s="62"/>
    </row>
    <row r="63" spans="1:8" s="8" customFormat="1" ht="16.5">
      <c r="A63" s="28" t="s">
        <v>13</v>
      </c>
      <c r="B63" s="29" t="s">
        <v>80</v>
      </c>
      <c r="C63" s="21"/>
      <c r="D63" s="21">
        <f t="shared" si="0"/>
        <v>50</v>
      </c>
      <c r="E63" s="21">
        <v>50</v>
      </c>
      <c r="F63" s="21"/>
      <c r="G63" s="62" t="s">
        <v>92</v>
      </c>
      <c r="H63" s="39"/>
    </row>
    <row r="64" spans="1:7" ht="33">
      <c r="A64" s="9">
        <v>6</v>
      </c>
      <c r="B64" s="26" t="s">
        <v>23</v>
      </c>
      <c r="C64" s="11">
        <v>13.9</v>
      </c>
      <c r="D64" s="19">
        <f t="shared" si="0"/>
        <v>23.5</v>
      </c>
      <c r="E64" s="19">
        <f>+E65</f>
        <v>23.5</v>
      </c>
      <c r="F64" s="19"/>
      <c r="G64" s="62"/>
    </row>
    <row r="65" spans="1:8" s="8" customFormat="1" ht="33">
      <c r="A65" s="28" t="s">
        <v>13</v>
      </c>
      <c r="B65" s="29" t="s">
        <v>79</v>
      </c>
      <c r="C65" s="21"/>
      <c r="D65" s="21">
        <f t="shared" si="0"/>
        <v>23.5</v>
      </c>
      <c r="E65" s="21">
        <f>10+13.5</f>
        <v>23.5</v>
      </c>
      <c r="F65" s="21"/>
      <c r="G65" s="62" t="s">
        <v>93</v>
      </c>
      <c r="H65" s="39"/>
    </row>
    <row r="66" spans="1:7" ht="33">
      <c r="A66" s="9">
        <v>7</v>
      </c>
      <c r="B66" s="26" t="s">
        <v>24</v>
      </c>
      <c r="C66" s="11">
        <f>+C67</f>
        <v>6.2</v>
      </c>
      <c r="D66" s="11">
        <f t="shared" si="0"/>
        <v>0</v>
      </c>
      <c r="E66" s="11">
        <f>+E67</f>
        <v>0</v>
      </c>
      <c r="F66" s="21">
        <f>F67</f>
        <v>0</v>
      </c>
      <c r="G66" s="62"/>
    </row>
    <row r="67" spans="1:8" s="13" customFormat="1" ht="33">
      <c r="A67" s="9" t="s">
        <v>13</v>
      </c>
      <c r="B67" s="70" t="s">
        <v>25</v>
      </c>
      <c r="C67" s="11">
        <v>6.2</v>
      </c>
      <c r="D67" s="11">
        <f t="shared" si="0"/>
        <v>0</v>
      </c>
      <c r="E67" s="11"/>
      <c r="F67" s="11"/>
      <c r="G67" s="41"/>
      <c r="H67" s="50"/>
    </row>
    <row r="68" spans="1:8" s="13" customFormat="1" ht="33">
      <c r="A68" s="9">
        <v>8</v>
      </c>
      <c r="B68" s="26" t="s">
        <v>26</v>
      </c>
      <c r="C68" s="11">
        <f>+C69+C71+C74</f>
        <v>10.100000000000001</v>
      </c>
      <c r="D68" s="11">
        <f t="shared" si="0"/>
        <v>110</v>
      </c>
      <c r="E68" s="11">
        <f>+E69+E71+E74</f>
        <v>110</v>
      </c>
      <c r="F68" s="11"/>
      <c r="G68" s="41"/>
      <c r="H68" s="50"/>
    </row>
    <row r="69" spans="1:8" s="13" customFormat="1" ht="66">
      <c r="A69" s="9" t="s">
        <v>13</v>
      </c>
      <c r="B69" s="26" t="s">
        <v>27</v>
      </c>
      <c r="C69" s="11">
        <v>7.1000000000000005</v>
      </c>
      <c r="D69" s="11">
        <f t="shared" si="0"/>
        <v>70</v>
      </c>
      <c r="E69" s="11">
        <f>+E70</f>
        <v>70</v>
      </c>
      <c r="F69" s="11">
        <f>F71</f>
        <v>0</v>
      </c>
      <c r="G69" s="41"/>
      <c r="H69" s="50"/>
    </row>
    <row r="70" spans="1:8" s="8" customFormat="1" ht="33">
      <c r="A70" s="28" t="s">
        <v>85</v>
      </c>
      <c r="B70" s="29" t="s">
        <v>81</v>
      </c>
      <c r="C70" s="21"/>
      <c r="D70" s="21">
        <f t="shared" si="0"/>
        <v>70</v>
      </c>
      <c r="E70" s="21">
        <v>70</v>
      </c>
      <c r="F70" s="21"/>
      <c r="G70" s="62" t="s">
        <v>103</v>
      </c>
      <c r="H70" s="39"/>
    </row>
    <row r="71" spans="1:8" s="13" customFormat="1" ht="33">
      <c r="A71" s="9" t="s">
        <v>13</v>
      </c>
      <c r="B71" s="26" t="s">
        <v>28</v>
      </c>
      <c r="C71" s="11">
        <v>1.1</v>
      </c>
      <c r="D71" s="11">
        <f t="shared" si="0"/>
        <v>40</v>
      </c>
      <c r="E71" s="11">
        <f>+E72+E73</f>
        <v>40</v>
      </c>
      <c r="F71" s="11"/>
      <c r="G71" s="41"/>
      <c r="H71" s="50"/>
    </row>
    <row r="72" spans="1:8" s="8" customFormat="1" ht="16.5">
      <c r="A72" s="28" t="s">
        <v>85</v>
      </c>
      <c r="B72" s="29" t="s">
        <v>82</v>
      </c>
      <c r="C72" s="21"/>
      <c r="D72" s="21">
        <f>SUM(E72:F72)</f>
        <v>15</v>
      </c>
      <c r="E72" s="21">
        <v>15</v>
      </c>
      <c r="F72" s="21"/>
      <c r="G72" s="62" t="s">
        <v>72</v>
      </c>
      <c r="H72" s="39"/>
    </row>
    <row r="73" spans="1:8" s="8" customFormat="1" ht="16.5">
      <c r="A73" s="28" t="s">
        <v>85</v>
      </c>
      <c r="B73" s="29" t="s">
        <v>83</v>
      </c>
      <c r="C73" s="21"/>
      <c r="D73" s="21">
        <f>SUM(E73:F73)</f>
        <v>25</v>
      </c>
      <c r="E73" s="21">
        <v>25</v>
      </c>
      <c r="F73" s="21"/>
      <c r="G73" s="62" t="s">
        <v>102</v>
      </c>
      <c r="H73" s="39"/>
    </row>
    <row r="74" spans="1:8" s="13" customFormat="1" ht="33">
      <c r="A74" s="9" t="s">
        <v>13</v>
      </c>
      <c r="B74" s="26" t="s">
        <v>29</v>
      </c>
      <c r="C74" s="11">
        <v>1.9000000000000001</v>
      </c>
      <c r="D74" s="11">
        <f>SUM(E74:F74)</f>
        <v>0</v>
      </c>
      <c r="E74" s="11"/>
      <c r="F74" s="11"/>
      <c r="G74" s="41"/>
      <c r="H74" s="50"/>
    </row>
  </sheetData>
  <sheetProtection/>
  <mergeCells count="11">
    <mergeCell ref="D6:D7"/>
    <mergeCell ref="F1:G1"/>
    <mergeCell ref="A2:G2"/>
    <mergeCell ref="A3:G3"/>
    <mergeCell ref="A6:A7"/>
    <mergeCell ref="B6:B7"/>
    <mergeCell ref="C6:C7"/>
    <mergeCell ref="E6:F6"/>
    <mergeCell ref="G6:G7"/>
    <mergeCell ref="F5:G5"/>
    <mergeCell ref="A4:G4"/>
  </mergeCells>
  <printOptions horizontalCentered="1"/>
  <pageMargins left="0.25" right="0.25" top="0.196850393700787" bottom="0.31496062992126" header="0" footer="0"/>
  <pageSetup horizontalDpi="600" verticalDpi="600" orientation="landscape" paperSize="9" scale="77" r:id="rId1"/>
  <headerFooter>
    <oddFooter>&amp;CPage &amp;P of &amp;N</oddFooter>
  </headerFooter>
  <colBreaks count="1" manualBreakCount="1">
    <brk id="7" max="65535" man="1"/>
  </colBreaks>
  <ignoredErrors>
    <ignoredError sqref="D9:D11 D21 D27:D30 D36:D40 D46 D48:F74" 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FShop</cp:lastModifiedBy>
  <cp:lastPrinted>2022-11-02T06:22:49Z</cp:lastPrinted>
  <dcterms:created xsi:type="dcterms:W3CDTF">2022-06-21T01:49:08Z</dcterms:created>
  <dcterms:modified xsi:type="dcterms:W3CDTF">2022-11-02T06:31:23Z</dcterms:modified>
  <cp:category/>
  <cp:version/>
  <cp:contentType/>
  <cp:contentStatus/>
</cp:coreProperties>
</file>