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7755" activeTab="1"/>
  </bookViews>
  <sheets>
    <sheet name="Bìa" sheetId="1" r:id="rId1"/>
    <sheet name="Bieu 01 KTTH" sheetId="2" r:id="rId2"/>
    <sheet name="2. SX, KD" sheetId="3" r:id="rId3"/>
    <sheet name="3.Chi tieu VH,XH,MT" sheetId="4" r:id="rId4"/>
    <sheet name="4. quy hoach" sheetId="5" r:id="rId5"/>
  </sheets>
  <externalReferences>
    <externalReference r:id="rId8"/>
  </externalReferences>
  <definedNames>
    <definedName name="_xlnm.Print_Area" localSheetId="2">'2. SX, KD'!$A$1:$J$156</definedName>
    <definedName name="_xlnm.Print_Area" localSheetId="3">'3.Chi tieu VH,XH,MT'!$A$1:$J$125</definedName>
    <definedName name="_xlnm.Print_Area" localSheetId="1">'Bieu 01 KTTH'!$A$1:$L$76</definedName>
    <definedName name="_xlnm.Print_Titles" localSheetId="2">'2. SX, KD'!$5:$6</definedName>
    <definedName name="_xlnm.Print_Titles" localSheetId="3">'3.Chi tieu VH,XH,MT'!$5:$6</definedName>
    <definedName name="_xlnm.Print_Titles" localSheetId="4">'4. quy hoach'!$5:$7</definedName>
    <definedName name="_xlnm.Print_Titles" localSheetId="1">'Bieu 01 KTTH'!$6:$7</definedName>
  </definedNames>
  <calcPr fullCalcOnLoad="1"/>
</workbook>
</file>

<file path=xl/comments3.xml><?xml version="1.0" encoding="utf-8"?>
<comments xmlns="http://schemas.openxmlformats.org/spreadsheetml/2006/main">
  <authors>
    <author>Asus</author>
  </authors>
  <commentList>
    <comment ref="D70" authorId="0">
      <text>
        <r>
          <rPr>
            <b/>
            <sz val="9"/>
            <rFont val="Tahoma"/>
            <family val="2"/>
          </rPr>
          <t>Asus:</t>
        </r>
        <r>
          <rPr>
            <sz val="9"/>
            <rFont val="Tahoma"/>
            <family val="2"/>
          </rPr>
          <t xml:space="preserve">
năng suất khô 12,64 quy đổi thành tươi là 33,68</t>
        </r>
      </text>
    </comment>
    <comment ref="F62" authorId="0">
      <text>
        <r>
          <rPr>
            <b/>
            <sz val="9"/>
            <rFont val="Tahoma"/>
            <family val="2"/>
          </rPr>
          <t>Asus:</t>
        </r>
        <r>
          <rPr>
            <sz val="9"/>
            <rFont val="Tahoma"/>
            <family val="2"/>
          </rPr>
          <t xml:space="preserve">
Giảm so với năm 2018 tại xã Ia Tơi 3,8 ha do người dân bỏ, không trồng</t>
        </r>
      </text>
    </comment>
  </commentList>
</comments>
</file>

<file path=xl/sharedStrings.xml><?xml version="1.0" encoding="utf-8"?>
<sst xmlns="http://schemas.openxmlformats.org/spreadsheetml/2006/main" count="1041" uniqueCount="401">
  <si>
    <t>TT</t>
  </si>
  <si>
    <t>Chỉ tiêu</t>
  </si>
  <si>
    <t>Đơn vị</t>
  </si>
  <si>
    <t>Thực hiện  2018</t>
  </si>
  <si>
    <t>Năm 2019</t>
  </si>
  <si>
    <t>Kế hoạch 2020</t>
  </si>
  <si>
    <t>8=7/4</t>
  </si>
  <si>
    <t>10=9/8</t>
  </si>
  <si>
    <t>%</t>
  </si>
  <si>
    <t>-</t>
  </si>
  <si>
    <t>Nông, lâm nghiệp, thuỷ sản</t>
  </si>
  <si>
    <t>Công nghiệp và xây dựng</t>
  </si>
  <si>
    <t>Dịch vụ</t>
  </si>
  <si>
    <t>Thuế sản phẩm trừ trợ cấp</t>
  </si>
  <si>
    <t>Tỷ đồng</t>
  </si>
  <si>
    <t>GRDP bình quân đầu người</t>
  </si>
  <si>
    <t>Triệu đồng</t>
  </si>
  <si>
    <t>Chỉ số giá tiêu dùng (CPI) trên địa bàn</t>
  </si>
  <si>
    <t>So với tháng 12 năm trước năm báo cáo</t>
  </si>
  <si>
    <t>So với cùng kỳ năm trước năm báo cáo</t>
  </si>
  <si>
    <t>CPI bình quân so với bình quân cùng kỳ năm trước năm báo cáo</t>
  </si>
  <si>
    <t>Thu Ngân sách Nhà nước trên địa bàn (không bao gồm số bổ sung từ NSTW)</t>
  </si>
  <si>
    <t>Trong đó:</t>
  </si>
  <si>
    <t>Thu nội địa</t>
  </si>
  <si>
    <t>+ Thu từ kinh tế Trung ương</t>
  </si>
  <si>
    <t>+ Thu quốc doanh địa phương</t>
  </si>
  <si>
    <t>+ Thu ngoài quốc doanh</t>
  </si>
  <si>
    <t>+ Thu từ khu vực có vốn đầu tư nước ngoài</t>
  </si>
  <si>
    <t>Chi ngân sách địa phương</t>
  </si>
  <si>
    <t>a)</t>
  </si>
  <si>
    <t>Chi đầu tư phát triển do địa phương quản lý</t>
  </si>
  <si>
    <t>Vốn cân đối ngân sách địa phương</t>
  </si>
  <si>
    <t>+ Đầu tư từ nguồn thu tiền sử dụng đất</t>
  </si>
  <si>
    <t>+ Thu từ xổ số kiến thiết</t>
  </si>
  <si>
    <t>Hỗ trợ đầu tư theo các chương trình mục tiêu, chương trình mục tiêu quốc gia từ Ngân sách Trung ương</t>
  </si>
  <si>
    <t>Nguồn ngân sách khác</t>
  </si>
  <si>
    <t>b)</t>
  </si>
  <si>
    <t>Chi thường xuyên</t>
  </si>
  <si>
    <t>Vốn đầu tư phát triển trên địa bàn</t>
  </si>
  <si>
    <t>Tổng vốn đầu tư phát triển trên địa bàn</t>
  </si>
  <si>
    <t>Khu vực Nhà nước</t>
  </si>
  <si>
    <t>Khu vực ngoài Nhà nước</t>
  </si>
  <si>
    <t>Khu vực có vốn đầu tư trực tiếp nước ngoài</t>
  </si>
  <si>
    <t>Vốn đầu tư nguồn ngân sách nhà nước (bao gồm vốn trái phiếu Chính phủ) trên địa bàn</t>
  </si>
  <si>
    <t>Thực hiện kế hoạch đầu tư vốn ngân sách nhà nước</t>
  </si>
  <si>
    <t>Giải ngân kế hoạch đầu tư vốn ngân sách nhà nước</t>
  </si>
  <si>
    <t>c)</t>
  </si>
  <si>
    <t>Vốn đầu tư từ nước ngoài trên địa bàn</t>
  </si>
  <si>
    <t>Vốn thực hiện</t>
  </si>
  <si>
    <t>Triệu USD</t>
  </si>
  <si>
    <t>+ Đầu tư trực tiếp nước ngoài</t>
  </si>
  <si>
    <t>+ Đầu tư qua góp vốn, mua cổ phần</t>
  </si>
  <si>
    <t>Vốn đăng ký</t>
  </si>
  <si>
    <t>+ Đăng ký cấp mới</t>
  </si>
  <si>
    <t>+ Đăng ký tăng thêm</t>
  </si>
  <si>
    <t>+ Góp vốn, mua cổ phần</t>
  </si>
  <si>
    <t>Số dự án</t>
  </si>
  <si>
    <t>+ Cấp mới</t>
  </si>
  <si>
    <t>Dự án</t>
  </si>
  <si>
    <t>+ Tăng vốn</t>
  </si>
  <si>
    <t>Lượt dự án</t>
  </si>
  <si>
    <r>
      <t xml:space="preserve">Cơ cấu GRDP </t>
    </r>
    <r>
      <rPr>
        <b/>
        <i/>
        <sz val="12"/>
        <color indexed="8"/>
        <rFont val="Times New Roman"/>
        <family val="1"/>
      </rPr>
      <t>(giá hiện hành)</t>
    </r>
  </si>
  <si>
    <t>I</t>
  </si>
  <si>
    <t>Tạ/ha</t>
  </si>
  <si>
    <t>Thịt hơi các loại</t>
  </si>
  <si>
    <t>Nghìn tấn</t>
  </si>
  <si>
    <t>Lâm nghiệp</t>
  </si>
  <si>
    <t>Diện tích rừng trồng mới tập trung</t>
  </si>
  <si>
    <t>Nghìn ha</t>
  </si>
  <si>
    <t>Thủy sản</t>
  </si>
  <si>
    <t>Phát triển nông thôn</t>
  </si>
  <si>
    <t>Tỷ lệ dân số nông thôn được sử dụng nước hợp vệ sinh</t>
  </si>
  <si>
    <t>Số tiêu chí nông thôn mới bình quân đạt được bình quân/xã</t>
  </si>
  <si>
    <t>Tiêu chí</t>
  </si>
  <si>
    <t>Số xã đạt chuẩn nông thôn mới</t>
  </si>
  <si>
    <t>xã</t>
  </si>
  <si>
    <t>Tỷ lệ số xã đạt chuẩn nông thôn mới</t>
  </si>
  <si>
    <t>II</t>
  </si>
  <si>
    <t>CÔNG NGHIỆP</t>
  </si>
  <si>
    <t>Chỉ số sản xuất công nghiệp (IIP) so với cùng kỳ theo gốc năm 2010</t>
  </si>
  <si>
    <t>Công nghiệp khai khoáng</t>
  </si>
  <si>
    <t>Công nghiệp chế biến, chế tạo</t>
  </si>
  <si>
    <t>Sản xuất và phân phối điện, khí đốt, nước</t>
  </si>
  <si>
    <t>Cung cấp nước, quản lý và xử lý rác thải, nước thải</t>
  </si>
  <si>
    <t>Một số sản phẩm chủ yếu</t>
  </si>
  <si>
    <t>HOẠT ĐỘNG XÂY DỰNG</t>
  </si>
  <si>
    <t>DỊCH VỤ</t>
  </si>
  <si>
    <t>Tổng mức bán lẻ hàng hoá và doanh thu dịch vụ tiêu dùng (giá hiện hành)</t>
  </si>
  <si>
    <t>Du lịch</t>
  </si>
  <si>
    <t>PHÁT TRIỂN DOANH NGHIỆP, HỢP TÁC XÃ</t>
  </si>
  <si>
    <t>Doanh nghiệp nhà nước</t>
  </si>
  <si>
    <t>Tổng số doanh nghiệp nhà nước trên địa bàn</t>
  </si>
  <si>
    <t>Doanh nghiệp</t>
  </si>
  <si>
    <t>+ Số doanh nghiệp giữ nguyên 100% vốn nhà nước</t>
  </si>
  <si>
    <t>+ Số doanh nghiệp thực hiện cổ phần hóa</t>
  </si>
  <si>
    <t>+ Số doanh nghiệp sắp xếp theo hình thức khác (bán, hợp nhất, sáp nhập,…)</t>
  </si>
  <si>
    <t>Doanh nghiệp ngoài nhà nước</t>
  </si>
  <si>
    <t>Số doanh nghiệp đang hoạt động trên địa bàn (lũy kế đến kỳ báo cáo)</t>
  </si>
  <si>
    <t>Số doanh nghiệp tư nhân trong nước đăng ký thành lập mới trên địa bàn</t>
  </si>
  <si>
    <t>Tổng số vốn đăng ký của doanh nghiệp tư nhân trong nước đăng ký thành lập mới trên địa bàn</t>
  </si>
  <si>
    <t>Số doanh nghiệp giải thể, ngừng hoạt động trên địa bàn</t>
  </si>
  <si>
    <t>Tổng số lao động trong doanh nghiệp</t>
  </si>
  <si>
    <t>Người</t>
  </si>
  <si>
    <t>Thu nhập bình quân người lao động</t>
  </si>
  <si>
    <t>Tổng vốn đầu tư thực hiện</t>
  </si>
  <si>
    <t>Hợp tác xã</t>
  </si>
  <si>
    <t>Tổng số hợp tác xã trên địa bàn (lũy kế đến kỳ báo cáo)</t>
  </si>
  <si>
    <t>+ Số hợp tác xã thành lập mới</t>
  </si>
  <si>
    <t>+ Số hợp tác xã giải thể</t>
  </si>
  <si>
    <t>Tổng số thành viên hợp tác xã</t>
  </si>
  <si>
    <t>Tổng số lao động trong hợp tác xã</t>
  </si>
  <si>
    <t>Trong đó: Số lao động là thành viên hợp tác xã</t>
  </si>
  <si>
    <t>Tổng doanh thu của hợp tác xã</t>
  </si>
  <si>
    <t>Thu nhập bình quân người lao động hợp tác xã</t>
  </si>
  <si>
    <t>Liên hiệp hợp tác xã</t>
  </si>
  <si>
    <t>Tổng số liên hiệp hợp tác xã</t>
  </si>
  <si>
    <t>Liên hiệp HTX</t>
  </si>
  <si>
    <t>Trong đó: Số liên hiệp hợp tác xã thành lập mới</t>
  </si>
  <si>
    <t>Tổ hợp tác</t>
  </si>
  <si>
    <t>Tổng số tổ hợp tác</t>
  </si>
  <si>
    <t>Trong đó: Số tổ hợp tác đăng ký chứng thực</t>
  </si>
  <si>
    <t>CÁC CHỈ TIÊU VỀ TÌNH HÌNH SẢN XUẤT, KINH DOANH</t>
  </si>
  <si>
    <t>Dân số</t>
  </si>
  <si>
    <t>Dân số trung bình</t>
  </si>
  <si>
    <t>Trong đó: Dân số nông thôn</t>
  </si>
  <si>
    <t>Dân số là dân tộc thiểu số</t>
  </si>
  <si>
    <t>Tuổi thọ trung bình</t>
  </si>
  <si>
    <t>Tuổi</t>
  </si>
  <si>
    <t>Tỷ số giới tính của trẻ em mới sinh</t>
  </si>
  <si>
    <t xml:space="preserve"> Số bé trai/ 100 bé gái </t>
  </si>
  <si>
    <t>Lao động và việc làm</t>
  </si>
  <si>
    <t>An sinh xã hội, bảo trợ xã hội</t>
  </si>
  <si>
    <t>Bảo vệ, chăm sóc sức khỏe nhân dân</t>
  </si>
  <si>
    <t>Giáo dục đào tạo</t>
  </si>
  <si>
    <t>Khoa học và Công nghệ</t>
  </si>
  <si>
    <t>Văn hóa, thể dục, thể thao</t>
  </si>
  <si>
    <t>Phòng, chống thiên tai</t>
  </si>
  <si>
    <t>Số người chết vì hậu quả thiên tai</t>
  </si>
  <si>
    <t>Số người bị thương do thiên tai</t>
  </si>
  <si>
    <t>Tổng giá trị thiệt hại do thiên tai</t>
  </si>
  <si>
    <t>Bảo vệ môi trường</t>
  </si>
  <si>
    <t>Số vụ vi phạm pháp luật về bảo vệ môi trường được phát hiện</t>
  </si>
  <si>
    <t>Vụ</t>
  </si>
  <si>
    <t>Số vụ vi phạm pháp luật về bảo vệ môi trường được xử lý</t>
  </si>
  <si>
    <t>Số tiền xử phạt vi phạm pháp luật về bảo vệ môi trường</t>
  </si>
  <si>
    <t>An toàn giao thông</t>
  </si>
  <si>
    <t>Số vụ tai nạn giao thông</t>
  </si>
  <si>
    <t>Số người chết do tai nạn giao thông</t>
  </si>
  <si>
    <t>Số người bị thương do tai nạn giao thông</t>
  </si>
  <si>
    <t>d)</t>
  </si>
  <si>
    <t>Phòng chống cháy, nổ</t>
  </si>
  <si>
    <t>Số vụ cháy, nổ</t>
  </si>
  <si>
    <t>Số người chết do cháy, nổ</t>
  </si>
  <si>
    <t>Số người bị thương do cháy, nổ</t>
  </si>
  <si>
    <t>Giá trị thiệt hại do cháy, nổ</t>
  </si>
  <si>
    <t>Thông tin và truyền thông</t>
  </si>
  <si>
    <t>Số sự cố tấn công mạng được phát hiện</t>
  </si>
  <si>
    <t>Số sự cố tấn công mạng được xử lý</t>
  </si>
  <si>
    <t>CÁC CHỈ TIÊU VĂN HÓA, XÃ HỘI, MÔI TRƯỜNG</t>
  </si>
  <si>
    <t>Tên quy hoạch</t>
  </si>
  <si>
    <t>Cấp phê duyệt</t>
  </si>
  <si>
    <t>Thời kỳ quy hoạch (hay thời gian bắt đầu - kết thúc)</t>
  </si>
  <si>
    <t>Tổng dự toán được duyệt</t>
  </si>
  <si>
    <t>Dự kiến kế hoạch năm 2020</t>
  </si>
  <si>
    <t>Tổng số vốn</t>
  </si>
  <si>
    <t>Vốn đầu tư công</t>
  </si>
  <si>
    <t>Vốn nước ngoài</t>
  </si>
  <si>
    <t>Vốn khác</t>
  </si>
  <si>
    <t>Ước thực hiện 6 tháng</t>
  </si>
  <si>
    <t>Ước thực hiện cả năm</t>
  </si>
  <si>
    <t>DỰ ÁN QUY HOẠCH CHUYỂN TIẾP</t>
  </si>
  <si>
    <t>DỰ ÁN QUY HOẠCH TRIỂN KHAI XÂY DỰNG MỚI</t>
  </si>
  <si>
    <t>DANH MỤC CÁC DỰ ÁN QUY HOẠCH</t>
  </si>
  <si>
    <t>Học sinh</t>
  </si>
  <si>
    <t>Xã, phường</t>
  </si>
  <si>
    <t>Giờ/năm</t>
  </si>
  <si>
    <t>Hộ</t>
  </si>
  <si>
    <t>Số người tham gia bảo hiểm xã hội bắt buộc</t>
  </si>
  <si>
    <t>Số giường bệnh/1 vạn dân (không tính giường trạm y tế xã)</t>
  </si>
  <si>
    <t>Giường</t>
  </si>
  <si>
    <t>Số bác sỹ/1 vạn dân</t>
  </si>
  <si>
    <t>Bác sỹ</t>
  </si>
  <si>
    <t>Tỷ lệ trạm y tế xã, phường, thị trấn có bác sỹ làm việc</t>
  </si>
  <si>
    <t>Tỷ lệ xã đạt tiêu chí quốc gia về y tế</t>
  </si>
  <si>
    <t>Tỷ suất tử vong trẻ em dưới 1 tuổi</t>
  </si>
  <si>
    <t>‰</t>
  </si>
  <si>
    <t>Số xã, phường, thị trấn đạt tiêu chuẩn phù hợp với trẻ em</t>
  </si>
  <si>
    <t>xã, phường</t>
  </si>
  <si>
    <t>Tỷ lệ xã, phường, thị trấn đạt tiêu chuẩn xã, phường phù hợp với trẻ em</t>
  </si>
  <si>
    <t>Nuôi dưỡng tập trung người già cô đơn và trẻ em tàn tật, mồ côi</t>
  </si>
  <si>
    <t>Trong đó: Trẻ em tàn tật</t>
  </si>
  <si>
    <t>"</t>
  </si>
  <si>
    <t>Tỷ lệ số nạn nhân của bạo lực gia đình được tiếp cận các hoạt động hỗ trợ về phòng ngừa bạo lực gia đình, tư vấn về pháp lý, chăm sóc y tế, bảo vệ sự an toàn cho nạn nhân</t>
  </si>
  <si>
    <t>Cháu</t>
  </si>
  <si>
    <t xml:space="preserve">Tỷ lệ bà mẹ và trẻ sơ sinh được chăm sóc sau sinh </t>
  </si>
  <si>
    <t>Tỷ lệ phụ nữ đẻ được nhân viên y tế đã qua đào tạo đỡ</t>
  </si>
  <si>
    <t xml:space="preserve">Tỷ lệ phụ nữ đẻ được tiêm phòng đủ vắc xin phòng uốn ván </t>
  </si>
  <si>
    <t xml:space="preserve">Tỷ lệ phụ nữ đẻ tại cơ sở y tế </t>
  </si>
  <si>
    <t>Trạm</t>
  </si>
  <si>
    <t xml:space="preserve">Số trẻ em không nơi nương tựa được nuôi dưỡng tại cộng đồng </t>
  </si>
  <si>
    <t xml:space="preserve">Tỷ lệ giáo viên, nhân viên nuôi dưỡng tại các cơ sở giáo dục mầm non có khả năng tư vấn về chăm sóc trẻ nhỏ tương tác sớm </t>
  </si>
  <si>
    <t xml:space="preserve"> Mẫu giáo</t>
  </si>
  <si>
    <t xml:space="preserve"> Tiểu học</t>
  </si>
  <si>
    <t xml:space="preserve">  Trung học cơ sở</t>
  </si>
  <si>
    <t xml:space="preserve"> Trung học phổ thông</t>
  </si>
  <si>
    <t xml:space="preserve"> Tỷ lệ trẻ em trong độ tuổi đi học mẫu giáo</t>
  </si>
  <si>
    <t xml:space="preserve"> Tỷ lệ học sinh đi học đúng độ tuổi:</t>
  </si>
  <si>
    <t xml:space="preserve"> Trung học cơ sở</t>
  </si>
  <si>
    <t>+</t>
  </si>
  <si>
    <t xml:space="preserve">Mầm non </t>
  </si>
  <si>
    <t xml:space="preserve"> Phổ thông</t>
  </si>
  <si>
    <t xml:space="preserve"> Mầm non </t>
  </si>
  <si>
    <t xml:space="preserve"> Tiểu học </t>
  </si>
  <si>
    <t>Thanh thiếu niên trong độ tuổi phổ cập giáo dục trung học cơ sở (không có thông kê riêng số người trong độ tuổi THCS, THPT khuyết tật)</t>
  </si>
  <si>
    <t>e)</t>
  </si>
  <si>
    <t>Phòng chống ma túy, tội phạm</t>
  </si>
  <si>
    <t>Tỷ lệ xã, phường, thị trấn không ma túy</t>
  </si>
  <si>
    <t>Tỷ lệ điều tra khám phá tội phạm đạt so với tổng số vụ phát sinh</t>
  </si>
  <si>
    <t>Tỷ suất tử vong của trẻ em dưới 5 tuổi</t>
  </si>
  <si>
    <t>Phòng, chống thiên tai, bảo vệ môi trường, an toàn giao thông và phòng, chống cháy, nổ, phòng chống tội phạm</t>
  </si>
  <si>
    <t>Tỷ lệ các cơ sở giáo dục có hạ tầng nước sạch, vệ sinh đạt chuẩn quốc gia</t>
  </si>
  <si>
    <t>Tỷ lệ cán bộ quản lý giáo dục, giáo viên mầm non có kiến thức và kỹ năng triển khai dạy và học phát triển tình cảm, kỹ năng tình cảm xã hội cho trẻ mầm non</t>
  </si>
  <si>
    <t xml:space="preserve">Tỷ lệ trẻ em khuyết tật học hòa nhập trong các cơ sở giáo dục </t>
  </si>
  <si>
    <t xml:space="preserve"> Thời lượng phát thanh bằng tiếng dân tộc</t>
  </si>
  <si>
    <t xml:space="preserve"> Tỷ lệ hộ xem được Đài Truyền hình Việt Nam</t>
  </si>
  <si>
    <t xml:space="preserve"> Số hộ nghe được Đài Tiếng nói Việt Nam</t>
  </si>
  <si>
    <t xml:space="preserve"> Tỷ lệ hộ nghe được Đài Tiếng nói Việt Nam</t>
  </si>
  <si>
    <t>- Số xã, phường, thị trấn có nhà văn hoá</t>
  </si>
  <si>
    <t>-Tỷ lệ xã, phường, thị trấn có văn hóa</t>
  </si>
  <si>
    <t>-Tỷ suất chết mẹ liên quan đến thai sản/100.000 trẻ đẻ sống</t>
  </si>
  <si>
    <t>Tỷ lệ bao phủ bảo hiểm y tế</t>
  </si>
  <si>
    <t>Nhà trẻ</t>
  </si>
  <si>
    <t>Trong đó, đưa lao động đi làm việc ở nước ngoài theo hợp đồng</t>
  </si>
  <si>
    <t>Dạy nghề lao động nông thôn (QĐ 1956)</t>
  </si>
  <si>
    <t xml:space="preserve">Tỷ lệ lao động được đào tạo nghề </t>
  </si>
  <si>
    <t xml:space="preserve">Tỷ lệ lao động được đào tạo </t>
  </si>
  <si>
    <t>Tổng số lao động đang làm việc</t>
  </si>
  <si>
    <t>Tỷ lệ trẻ em dưới 5 tuổi suy dinh dưỡng thể nhẹ cân</t>
  </si>
  <si>
    <t>Tổng số hộ</t>
  </si>
  <si>
    <t>Số hộ nghèo</t>
  </si>
  <si>
    <t xml:space="preserve">Tỷ lệ hộ nghèo </t>
  </si>
  <si>
    <t>Số hộ cận nghèo</t>
  </si>
  <si>
    <t>Tỷ lệ hộ cận nghèo</t>
  </si>
  <si>
    <t>Số trạm y tế xã tại địa bàn dự án có dịch vụ tư vấn nuôi dưỡng/chế độ ăn cho trẻ sơ sinh/trẻ nhỏ, bổ sung vi chất dinh dưỡng và các dịch vụ này được lồng ghép với các dịch vụ thực hành tương tác sớm nhằm kích thích phát triển não sớm cho trẻ nhỏ</t>
  </si>
  <si>
    <t>Giảm nghèo (theo chuẩn nghèo tiếp cận đa chiều)</t>
  </si>
  <si>
    <t xml:space="preserve"> Số hộ xem được Đài Truyền hình Việt Nam</t>
  </si>
  <si>
    <t xml:space="preserve">Tổng số trẻ em có hoàn cảnh đặc biệt khó khăn được hưởng trợ cấp tại cộng đồng </t>
  </si>
  <si>
    <t xml:space="preserve">Tỷ lệ trẻ em dưới 5 tuổi suy dinh dưỡng thể thấp còi (chiều cao theo tuổi) </t>
  </si>
  <si>
    <t xml:space="preserve">Tỷ lệ phụ nữ đẻ được khám thai ít nhất 3 lần trong 3 thời kỳ thai nghén </t>
  </si>
  <si>
    <t>*</t>
  </si>
  <si>
    <t>Tổng SLLT có hạt</t>
  </si>
  <si>
    <t>Tấn</t>
  </si>
  <si>
    <t>Tr.đó: thóc</t>
  </si>
  <si>
    <t>Cây lương thực</t>
  </si>
  <si>
    <t>Ha</t>
  </si>
  <si>
    <t>1.1</t>
  </si>
  <si>
    <t>Lúa cả năm</t>
  </si>
  <si>
    <t>Năng suất</t>
  </si>
  <si>
    <t>Sản lượng</t>
  </si>
  <si>
    <t>a.1</t>
  </si>
  <si>
    <t>Lúa Đông Xuân 2017-2018</t>
  </si>
  <si>
    <t>a.2</t>
  </si>
  <si>
    <t>a.3</t>
  </si>
  <si>
    <t>b</t>
  </si>
  <si>
    <t>Lúa mùa</t>
  </si>
  <si>
    <t>Lúa ruộng</t>
  </si>
  <si>
    <t>Lúa rẫy</t>
  </si>
  <si>
    <t>1.2</t>
  </si>
  <si>
    <t>Ngô cả năm</t>
  </si>
  <si>
    <t>a</t>
  </si>
  <si>
    <t>Ngô vụ Đông xuân</t>
  </si>
  <si>
    <t>Ngô vụ mùa</t>
  </si>
  <si>
    <t>Sắn</t>
  </si>
  <si>
    <t xml:space="preserve"> </t>
  </si>
  <si>
    <t>Sắn vụ đông xuân</t>
  </si>
  <si>
    <t>Sắn vụ mùa</t>
  </si>
  <si>
    <t xml:space="preserve">Cây rau, đậu, </t>
  </si>
  <si>
    <t>Rau các loại</t>
  </si>
  <si>
    <t>Đậu các loại</t>
  </si>
  <si>
    <t xml:space="preserve">Cây Mía </t>
  </si>
  <si>
    <t>Cây lâu năm</t>
  </si>
  <si>
    <t>Cà phê</t>
  </si>
  <si>
    <t>Tr.đó: DT trồng mới</t>
  </si>
  <si>
    <t xml:space="preserve">         DT cho thu hoạch</t>
  </si>
  <si>
    <t>Cao su</t>
  </si>
  <si>
    <t xml:space="preserve">           DT cho thu hoạch</t>
  </si>
  <si>
    <t>Năng suất tươi</t>
  </si>
  <si>
    <t>TRỒNG TRỌT</t>
  </si>
  <si>
    <t>B</t>
  </si>
  <si>
    <t>CHĂN NUÔI</t>
  </si>
  <si>
    <t>Quy mô đàn</t>
  </si>
  <si>
    <t>Trâu</t>
  </si>
  <si>
    <t>Con</t>
  </si>
  <si>
    <t>Bò</t>
  </si>
  <si>
    <t>Lợn</t>
  </si>
  <si>
    <t>Sản phẩm</t>
  </si>
  <si>
    <t xml:space="preserve">  Trong đó: Thịt lợn</t>
  </si>
  <si>
    <t>Dê</t>
  </si>
  <si>
    <t>Tỷ lệ che phủ rừng (không tích diện tích cây cao su)</t>
  </si>
  <si>
    <t>Tổng sản lượng thủy sản</t>
  </si>
  <si>
    <t>Nuôi trồng thủy sản</t>
  </si>
  <si>
    <t>Sản lượng nuôi trồng thủy sản</t>
  </si>
  <si>
    <t>Diện tích nuôi ao hồ nhỏ</t>
  </si>
  <si>
    <t>Diện tích nuôi mặt nước lớn</t>
  </si>
  <si>
    <t>1.3</t>
  </si>
  <si>
    <t>Tổng số lồng nuôi thủy sản</t>
  </si>
  <si>
    <t>Lồng</t>
  </si>
  <si>
    <t>Tạ/lồng</t>
  </si>
  <si>
    <t>Khai thác thủy sản</t>
  </si>
  <si>
    <t>C</t>
  </si>
  <si>
    <t>D</t>
  </si>
  <si>
    <t>E</t>
  </si>
  <si>
    <t>A</t>
  </si>
  <si>
    <t xml:space="preserve"> - </t>
  </si>
  <si>
    <t xml:space="preserve"> -</t>
  </si>
  <si>
    <t>Sự nghiệp Khoa học và Công nghệ</t>
  </si>
  <si>
    <t>Tr.đ</t>
  </si>
  <si>
    <t>Hệ thống quản lý chất lượng (ISO)</t>
  </si>
  <si>
    <t>Khai thác cát, sỏi xây dựng</t>
  </si>
  <si>
    <t>Mộc dân dụng</t>
  </si>
  <si>
    <t>Nông cụ cầm tay</t>
  </si>
  <si>
    <t>Xay xát gạo</t>
  </si>
  <si>
    <t>Sản xuất đá cây</t>
  </si>
  <si>
    <t>Nhà máy tinh bột sắn</t>
  </si>
  <si>
    <t>Các công trình huyện quản lý</t>
  </si>
  <si>
    <t>Các công trình không thuộc huyện quản lý</t>
  </si>
  <si>
    <t>Giá trị SXXD tư nhân</t>
  </si>
  <si>
    <t>33,3</t>
  </si>
  <si>
    <t>7,0</t>
  </si>
  <si>
    <t>14,0</t>
  </si>
  <si>
    <t>11,3</t>
  </si>
  <si>
    <t>11,2</t>
  </si>
  <si>
    <t>11,5</t>
  </si>
  <si>
    <t>17,5</t>
  </si>
  <si>
    <t>17,3</t>
  </si>
  <si>
    <t>16,5</t>
  </si>
  <si>
    <t>16,4</t>
  </si>
  <si>
    <t>16,3</t>
  </si>
  <si>
    <t>Dự án Quy hoạch điều chỉnh cục bộ Quy hoạch chi tiết xây dựng (tỷ lệ 1/500) Trung tâm hành chính xã Ia Tơi (nay là điểm dân cư số 41) xã Ia Tơi, huyện Ia H'Drai, tỉnh Kon Tum</t>
  </si>
  <si>
    <t>UBND huyện</t>
  </si>
  <si>
    <t>2019-2025</t>
  </si>
  <si>
    <t>Dự án Quy hoạch  chi tiết (tỷ lệ 1/500) Điểm dân cư nông thôn số 42, xã Ia Tơi, huyện Ia H’Drai, tỉnh Kon Tum</t>
  </si>
  <si>
    <t>Dự án Quy hoạch chi tiết (tỷ lệ 1/500) khu dân cư kết hợp thương mại, dịch vụ gắn với việc phát triển cửa khẩu Hồ Le (Điểm dân cư số 23) xã Ia Đal, huyện Ia H'Drai, tỉnh Kon Tum</t>
  </si>
  <si>
    <t>UBND tỉnh</t>
  </si>
  <si>
    <t>2018-2025</t>
  </si>
  <si>
    <t>Dự án Quy hoạch chi tiết (tỷ lệ 1/500) khu thương mại, dịch vụ và dân cư dọc Quốc lộ 14C Trung tâm huyện lỵ huyện Ia H'Drai</t>
  </si>
  <si>
    <t>2018-2030</t>
  </si>
  <si>
    <t>Ngân sách tỉnh bổ sung cho ngân sách địa phương (hoặc điều tiết về Ngân sách tỉnh)</t>
  </si>
  <si>
    <t>Hà + tâm</t>
  </si>
  <si>
    <t>F</t>
  </si>
  <si>
    <t>G</t>
  </si>
  <si>
    <t>H</t>
  </si>
  <si>
    <t>tâm</t>
  </si>
  <si>
    <t>không tính ghi thu ghi chi</t>
  </si>
  <si>
    <t>giảm 116</t>
  </si>
  <si>
    <t>Xã hội</t>
  </si>
  <si>
    <t>Huy động học sinh trong độ tuổi đến trường</t>
  </si>
  <si>
    <t>Số hộ dân dùng nước sinh hoạt hợp vệ sinh</t>
  </si>
  <si>
    <t>Số giường bệnh /vạn dân</t>
  </si>
  <si>
    <t>Số bác sỹ/01 vạn dân</t>
  </si>
  <si>
    <t>Tỷ lệ hộ gia đình đạt tiêu chuẩn gia đình văn hóa</t>
  </si>
  <si>
    <t>Tỷ lệ giảm hộ nghèo</t>
  </si>
  <si>
    <t>Số người tham gia BHXH bắt buộc</t>
  </si>
  <si>
    <t>Số người tham gia BHXH tự nguyện</t>
  </si>
  <si>
    <t>Số người tham gia BH thất nghiệp</t>
  </si>
  <si>
    <t>Môi trường</t>
  </si>
  <si>
    <t>06</t>
  </si>
  <si>
    <t>02</t>
  </si>
  <si>
    <t>HUYỆN IA H'DRAI</t>
  </si>
  <si>
    <t>ỦY BAN NHÂN DÂN</t>
  </si>
  <si>
    <t>01</t>
  </si>
  <si>
    <t xml:space="preserve">Diện tích lúa Đông - Xuân </t>
  </si>
  <si>
    <t>5.1</t>
  </si>
  <si>
    <t>5.2</t>
  </si>
  <si>
    <t>Cây Công nghiệp khác</t>
  </si>
  <si>
    <t>K</t>
  </si>
  <si>
    <t>Tổng diện tích gieo trồng</t>
  </si>
  <si>
    <r>
      <t>Số người được giải quyết việc làm (</t>
    </r>
    <r>
      <rPr>
        <i/>
        <sz val="12"/>
        <rFont val="Times New Roman"/>
        <family val="1"/>
      </rPr>
      <t>tăng thêm trong năm</t>
    </r>
    <r>
      <rPr>
        <sz val="12"/>
        <rFont val="Times New Roman"/>
        <family val="1"/>
      </rPr>
      <t>)</t>
    </r>
  </si>
  <si>
    <t>Số học sinh các cấp học cuối năm học</t>
  </si>
  <si>
    <t>Thực hiện 9 tháng</t>
  </si>
  <si>
    <t>Tổng gióa trị sản xuất theo giá hiện hành</t>
  </si>
  <si>
    <t>Lúa Đông Xuân 2018-2019</t>
  </si>
  <si>
    <t>Lúa Đông Xuân 2019-2020</t>
  </si>
  <si>
    <t xml:space="preserve">Lúa Đông Xuân 2020-2021 </t>
  </si>
  <si>
    <t>\</t>
  </si>
  <si>
    <t>Ước cả năm/ 2018 (%)</t>
  </si>
  <si>
    <t>KH</t>
  </si>
  <si>
    <t>T/H 9 tháng</t>
  </si>
  <si>
    <t>Ước cả năm</t>
  </si>
  <si>
    <t>TH  2018</t>
  </si>
  <si>
    <t>TH 9 tháng</t>
  </si>
  <si>
    <t>Ước cả năm/2018 (%)</t>
  </si>
  <si>
    <t>KH 2020</t>
  </si>
  <si>
    <t xml:space="preserve">Nhà máy thủy điện sêsan 4A </t>
  </si>
  <si>
    <t>Nhà máy mủ cao su Sa Thầy (mủ khô)</t>
  </si>
  <si>
    <t>ĐVT</t>
  </si>
  <si>
    <t>KH 2020/ƯTH 2019 (%)</t>
  </si>
  <si>
    <t>MỘT SỐ CHỈ TIÊU TỔNG HỢP</t>
  </si>
  <si>
    <t>Độ che phủ rừng (bao gồm diện tích cây cao su)</t>
  </si>
  <si>
    <t>Tổng số học sinh cuối năm học</t>
  </si>
  <si>
    <t>(Kèm theo Báo cáo số 626/BC-UBND ngày 06/12/2019 của 
Ủy ban nhân dân huyện Ia H'Drai)</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</si>
</sst>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quot;  &quot;"/>
    <numFmt numFmtId="181" formatCode="_(* #,##0.0_);_(* \(#,##0.0\);_(* &quot;-&quot;??_);_(@_)"/>
    <numFmt numFmtId="182" formatCode="#,##0.0"/>
    <numFmt numFmtId="183" formatCode="0.0"/>
    <numFmt numFmtId="184" formatCode="_(* #,##0_);_(* \(#,##0\);_(* &quot;-&quot;??_);_(@_)"/>
    <numFmt numFmtId="185" formatCode="_(* #,##0.0_);_(* \(#,##0.0\);_(* &quot;-&quot;?_);_(@_)"/>
    <numFmt numFmtId="186" formatCode="0.0%"/>
    <numFmt numFmtId="187" formatCode="#,##0.0;[Red]#,##0.0"/>
    <numFmt numFmtId="188" formatCode="0.00000"/>
    <numFmt numFmtId="189" formatCode="0.0000"/>
    <numFmt numFmtId="190" formatCode="0.000"/>
    <numFmt numFmtId="191" formatCode="_(* #,##0.000_);_(* \(#,##0.000\);_(* &quot;-&quot;??_);_(@_)"/>
  </numFmts>
  <fonts count="84">
    <font>
      <sz val="11"/>
      <color theme="1"/>
      <name val="Calibri"/>
      <family val="2"/>
    </font>
    <font>
      <sz val="11"/>
      <color indexed="8"/>
      <name val="Calibri"/>
      <family val="2"/>
    </font>
    <font>
      <b/>
      <i/>
      <sz val="12"/>
      <color indexed="8"/>
      <name val="Times New Roman"/>
      <family val="1"/>
    </font>
    <font>
      <sz val="12"/>
      <name val="Times New Roman"/>
      <family val="1"/>
    </font>
    <font>
      <sz val="12"/>
      <name val=".VnTime"/>
      <family val="2"/>
    </font>
    <font>
      <sz val="10"/>
      <name val=".VnArial"/>
      <family val="2"/>
    </font>
    <font>
      <b/>
      <sz val="12"/>
      <name val="Times New Roman"/>
      <family val="1"/>
    </font>
    <font>
      <b/>
      <sz val="13"/>
      <name val="Times New Roman"/>
      <family val="1"/>
    </font>
    <font>
      <i/>
      <sz val="12"/>
      <name val="Times New Roman"/>
      <family val="1"/>
    </font>
    <font>
      <sz val="11"/>
      <name val="Times New Roman"/>
      <family val="1"/>
    </font>
    <font>
      <b/>
      <i/>
      <sz val="12"/>
      <name val="Times New Roman"/>
      <family val="1"/>
    </font>
    <font>
      <b/>
      <sz val="9"/>
      <name val="Tahoma"/>
      <family val="2"/>
    </font>
    <font>
      <sz val="9"/>
      <name val="Tahoma"/>
      <family val="2"/>
    </font>
    <font>
      <sz val="14"/>
      <name val="Times New Roman"/>
      <family val="1"/>
    </font>
    <font>
      <sz val="12"/>
      <name val="Arial Narrow"/>
      <family val="2"/>
    </font>
    <font>
      <sz val="13"/>
      <name val="Times New Roman"/>
      <family val="1"/>
    </font>
    <font>
      <i/>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sz val="12"/>
      <color indexed="8"/>
      <name val="Calibri"/>
      <family val="2"/>
    </font>
    <font>
      <sz val="11"/>
      <name val="Calibri"/>
      <family val="2"/>
    </font>
    <font>
      <sz val="12"/>
      <name val="Calibri"/>
      <family val="2"/>
    </font>
    <font>
      <sz val="11"/>
      <color indexed="8"/>
      <name val="Times New Roman"/>
      <family val="1"/>
    </font>
    <font>
      <b/>
      <sz val="11"/>
      <color indexed="8"/>
      <name val="Times New Roman"/>
      <family val="1"/>
    </font>
    <font>
      <b/>
      <sz val="12"/>
      <name val="Cambria"/>
      <family val="1"/>
    </font>
    <font>
      <i/>
      <sz val="12"/>
      <color indexed="8"/>
      <name val="Times New Roman"/>
      <family val="1"/>
    </font>
    <font>
      <b/>
      <sz val="12"/>
      <color indexed="10"/>
      <name val="Times New Roman"/>
      <family val="1"/>
    </font>
    <font>
      <sz val="12"/>
      <color indexed="10"/>
      <name val="Times New Roman"/>
      <family val="1"/>
    </font>
    <font>
      <b/>
      <sz val="11"/>
      <name val="Calibri"/>
      <family val="2"/>
    </font>
    <font>
      <sz val="13"/>
      <color indexed="8"/>
      <name val="Times New Roman"/>
      <family val="1"/>
    </font>
    <font>
      <i/>
      <sz val="12"/>
      <color indexed="10"/>
      <name val="Times New Roman"/>
      <family val="1"/>
    </font>
    <font>
      <b/>
      <sz val="13"/>
      <color indexed="8"/>
      <name val="Times New Roman"/>
      <family val="1"/>
    </font>
    <font>
      <i/>
      <sz val="14"/>
      <color indexed="8"/>
      <name val="Times New Roman"/>
      <family val="1"/>
    </font>
    <font>
      <b/>
      <u val="single"/>
      <sz val="13"/>
      <color indexed="8"/>
      <name val="Times New Roman"/>
      <family val="1"/>
    </font>
    <font>
      <b/>
      <sz val="14"/>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sz val="12"/>
      <color theme="1"/>
      <name val="Calibri"/>
      <family val="2"/>
    </font>
    <font>
      <sz val="12"/>
      <color theme="1"/>
      <name val="Times New Roman"/>
      <family val="1"/>
    </font>
    <font>
      <b/>
      <sz val="12"/>
      <color theme="1"/>
      <name val="Times New Roman"/>
      <family val="1"/>
    </font>
    <font>
      <sz val="11"/>
      <color theme="1"/>
      <name val="Times New Roman"/>
      <family val="1"/>
    </font>
    <font>
      <b/>
      <sz val="11"/>
      <color theme="1"/>
      <name val="Times New Roman"/>
      <family val="1"/>
    </font>
    <font>
      <i/>
      <sz val="12"/>
      <color rgb="FF000000"/>
      <name val="Times New Roman"/>
      <family val="1"/>
    </font>
    <font>
      <b/>
      <sz val="12"/>
      <color rgb="FFFF0000"/>
      <name val="Times New Roman"/>
      <family val="1"/>
    </font>
    <font>
      <sz val="12"/>
      <color rgb="FFFF0000"/>
      <name val="Times New Roman"/>
      <family val="1"/>
    </font>
    <font>
      <sz val="13"/>
      <color theme="1"/>
      <name val="Times New Roman"/>
      <family val="1"/>
    </font>
    <font>
      <i/>
      <sz val="12"/>
      <color rgb="FFFF0000"/>
      <name val="Times New Roman"/>
      <family val="1"/>
    </font>
    <font>
      <i/>
      <sz val="12"/>
      <color theme="1"/>
      <name val="Times New Roman"/>
      <family val="1"/>
    </font>
    <font>
      <b/>
      <sz val="13"/>
      <color theme="1"/>
      <name val="Times New Roman"/>
      <family val="1"/>
    </font>
    <font>
      <i/>
      <sz val="14"/>
      <color theme="1"/>
      <name val="Times New Roman"/>
      <family val="1"/>
    </font>
    <font>
      <b/>
      <u val="single"/>
      <sz val="13"/>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
      <left style="thin"/>
      <right style="thin"/>
      <top style="thin"/>
      <bottom/>
    </border>
    <border>
      <left style="thin"/>
      <right style="thin"/>
      <top style="hair"/>
      <bottom style="hair"/>
    </border>
    <border>
      <left>
        <color indexed="63"/>
      </left>
      <right>
        <color indexed="63"/>
      </right>
      <top>
        <color indexed="63"/>
      </top>
      <bottom style="thin"/>
    </border>
    <border>
      <left style="thin"/>
      <right/>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3" fillId="0" borderId="0">
      <alignment/>
      <protection/>
    </xf>
    <xf numFmtId="0" fontId="5" fillId="0" borderId="0">
      <alignment/>
      <protection/>
    </xf>
    <xf numFmtId="3" fontId="4" fillId="0" borderId="0">
      <alignment wrapText="1"/>
      <protection/>
    </xf>
    <xf numFmtId="0" fontId="1"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0">
    <xf numFmtId="0" fontId="0" fillId="0" borderId="0" xfId="0" applyFont="1" applyAlignment="1">
      <alignment/>
    </xf>
    <xf numFmtId="0" fontId="0" fillId="0" borderId="0" xfId="0" applyAlignment="1">
      <alignment horizontal="center"/>
    </xf>
    <xf numFmtId="0" fontId="67" fillId="0" borderId="10"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10" xfId="0" applyFont="1" applyBorder="1" applyAlignment="1">
      <alignment horizontal="justify" vertical="center" wrapText="1"/>
    </xf>
    <xf numFmtId="0" fontId="67" fillId="0" borderId="10" xfId="0" applyFont="1" applyBorder="1" applyAlignment="1">
      <alignment horizontal="justify" vertical="center" wrapText="1"/>
    </xf>
    <xf numFmtId="0" fontId="69" fillId="0" borderId="10" xfId="0" applyFont="1" applyBorder="1" applyAlignment="1">
      <alignment horizontal="center" vertical="center" wrapText="1"/>
    </xf>
    <xf numFmtId="0" fontId="70" fillId="0" borderId="10" xfId="0" applyFont="1" applyBorder="1" applyAlignment="1">
      <alignment horizontal="right" vertical="center" wrapText="1"/>
    </xf>
    <xf numFmtId="0" fontId="70" fillId="0" borderId="10" xfId="0" applyFont="1" applyBorder="1" applyAlignment="1">
      <alignment horizontal="center" vertical="center" wrapText="1"/>
    </xf>
    <xf numFmtId="0" fontId="0" fillId="0" borderId="0" xfId="0" applyAlignment="1">
      <alignment horizontal="justify" vertical="center"/>
    </xf>
    <xf numFmtId="0" fontId="69" fillId="0" borderId="10" xfId="0" applyFont="1" applyBorder="1" applyAlignment="1">
      <alignment horizontal="justify" vertical="center" wrapText="1"/>
    </xf>
    <xf numFmtId="0" fontId="70" fillId="0" borderId="10" xfId="0" applyFont="1" applyBorder="1" applyAlignment="1">
      <alignment horizontal="justify" vertical="center" wrapText="1"/>
    </xf>
    <xf numFmtId="0" fontId="71" fillId="0" borderId="10" xfId="0" applyFont="1" applyBorder="1" applyAlignment="1">
      <alignment horizontal="justify" vertical="center" wrapText="1"/>
    </xf>
    <xf numFmtId="0" fontId="71" fillId="0" borderId="10" xfId="0" applyFont="1" applyBorder="1" applyAlignment="1">
      <alignment horizontal="center" vertical="center" wrapText="1"/>
    </xf>
    <xf numFmtId="0" fontId="68" fillId="0" borderId="10" xfId="0" applyFont="1" applyBorder="1" applyAlignment="1">
      <alignment horizontal="left" vertical="center" wrapText="1"/>
    </xf>
    <xf numFmtId="0" fontId="67" fillId="0" borderId="10" xfId="0" applyFont="1" applyBorder="1" applyAlignment="1">
      <alignment horizontal="left" vertical="center" wrapText="1"/>
    </xf>
    <xf numFmtId="0" fontId="3" fillId="33" borderId="10" xfId="0" applyFont="1" applyFill="1" applyBorder="1" applyAlignment="1">
      <alignment vertical="center" wrapText="1"/>
    </xf>
    <xf numFmtId="0" fontId="3" fillId="33" borderId="10" xfId="0" applyFont="1" applyFill="1" applyBorder="1" applyAlignment="1">
      <alignment horizontal="center" vertical="center"/>
    </xf>
    <xf numFmtId="0" fontId="3" fillId="33" borderId="10" xfId="0" applyFont="1" applyFill="1" applyBorder="1" applyAlignment="1" quotePrefix="1">
      <alignment vertical="center" wrapText="1"/>
    </xf>
    <xf numFmtId="0" fontId="3" fillId="33" borderId="11" xfId="0" applyFont="1" applyFill="1" applyBorder="1" applyAlignment="1" quotePrefix="1">
      <alignment vertical="center" wrapText="1"/>
    </xf>
    <xf numFmtId="0" fontId="36" fillId="33" borderId="0" xfId="0" applyFont="1" applyFill="1" applyAlignment="1">
      <alignment/>
    </xf>
    <xf numFmtId="0" fontId="6" fillId="33" borderId="10" xfId="0" applyFont="1" applyFill="1" applyBorder="1" applyAlignment="1">
      <alignment horizontal="center" vertical="center" wrapText="1"/>
    </xf>
    <xf numFmtId="0" fontId="6" fillId="33" borderId="10" xfId="0" applyFont="1" applyFill="1" applyBorder="1" applyAlignment="1">
      <alignment horizontal="justify" vertical="center" wrapText="1"/>
    </xf>
    <xf numFmtId="0" fontId="37" fillId="33" borderId="10" xfId="0" applyFont="1" applyFill="1" applyBorder="1" applyAlignment="1">
      <alignment vertical="center" wrapText="1"/>
    </xf>
    <xf numFmtId="0" fontId="3" fillId="33" borderId="10" xfId="0" applyFont="1" applyFill="1" applyBorder="1" applyAlignment="1">
      <alignment horizontal="justify" vertical="center" wrapText="1"/>
    </xf>
    <xf numFmtId="0" fontId="8" fillId="33" borderId="10" xfId="0" applyFont="1" applyFill="1" applyBorder="1" applyAlignment="1">
      <alignment horizontal="justify" vertical="center" wrapText="1"/>
    </xf>
    <xf numFmtId="0" fontId="8"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33" borderId="10" xfId="0" applyFont="1" applyFill="1" applyBorder="1" applyAlignment="1" quotePrefix="1">
      <alignment horizontal="center" vertical="center" wrapText="1"/>
    </xf>
    <xf numFmtId="0" fontId="6" fillId="33" borderId="10" xfId="0" applyFont="1" applyFill="1" applyBorder="1" applyAlignment="1">
      <alignment horizontal="left" vertical="center" wrapText="1"/>
    </xf>
    <xf numFmtId="0" fontId="9" fillId="33" borderId="0" xfId="0" applyFont="1" applyFill="1" applyAlignment="1">
      <alignment/>
    </xf>
    <xf numFmtId="0" fontId="6" fillId="33" borderId="10" xfId="0" applyFont="1" applyFill="1" applyBorder="1" applyAlignment="1" quotePrefix="1">
      <alignment horizontal="center" vertical="center" wrapText="1"/>
    </xf>
    <xf numFmtId="0" fontId="3" fillId="33" borderId="12" xfId="0" applyFont="1" applyFill="1" applyBorder="1" applyAlignment="1" quotePrefix="1">
      <alignment vertical="center" wrapText="1"/>
    </xf>
    <xf numFmtId="49" fontId="3" fillId="33" borderId="10" xfId="56" applyNumberFormat="1" applyFont="1" applyFill="1" applyBorder="1" applyAlignment="1">
      <alignment horizontal="justify" vertical="center"/>
      <protection/>
    </xf>
    <xf numFmtId="0" fontId="3" fillId="33" borderId="10" xfId="56" applyFont="1" applyFill="1" applyBorder="1" applyAlignment="1">
      <alignment horizontal="center" vertical="center"/>
      <protection/>
    </xf>
    <xf numFmtId="49" fontId="3" fillId="33" borderId="10" xfId="56" applyNumberFormat="1" applyFont="1" applyFill="1" applyBorder="1" applyAlignment="1">
      <alignment horizontal="justify" vertical="center" wrapText="1"/>
      <protection/>
    </xf>
    <xf numFmtId="49" fontId="8" fillId="33" borderId="10" xfId="56" applyNumberFormat="1" applyFont="1" applyFill="1" applyBorder="1" applyAlignment="1" quotePrefix="1">
      <alignment horizontal="justify" vertical="center" wrapText="1"/>
      <protection/>
    </xf>
    <xf numFmtId="0" fontId="8" fillId="33" borderId="10" xfId="56" applyFont="1" applyFill="1" applyBorder="1" applyAlignment="1">
      <alignment horizontal="center" vertical="center"/>
      <protection/>
    </xf>
    <xf numFmtId="0" fontId="36" fillId="33" borderId="0" xfId="0" applyFont="1" applyFill="1" applyAlignment="1">
      <alignment horizontal="justify" vertical="center"/>
    </xf>
    <xf numFmtId="0" fontId="6" fillId="0" borderId="10" xfId="59" applyFont="1" applyFill="1" applyBorder="1" applyAlignment="1">
      <alignment horizontal="center"/>
      <protection/>
    </xf>
    <xf numFmtId="0" fontId="6" fillId="0" borderId="10" xfId="59" applyFont="1" applyFill="1" applyBorder="1">
      <alignment/>
      <protection/>
    </xf>
    <xf numFmtId="4" fontId="6" fillId="0" borderId="10" xfId="59" applyNumberFormat="1" applyFont="1" applyFill="1" applyBorder="1" applyAlignment="1">
      <alignment horizontal="center"/>
      <protection/>
    </xf>
    <xf numFmtId="0" fontId="8" fillId="0" borderId="10" xfId="59" applyFont="1" applyFill="1" applyBorder="1" applyAlignment="1">
      <alignment horizontal="center"/>
      <protection/>
    </xf>
    <xf numFmtId="0" fontId="8" fillId="0" borderId="10" xfId="59" applyFont="1" applyFill="1" applyBorder="1" applyAlignment="1">
      <alignment horizontal="left" indent="1"/>
      <protection/>
    </xf>
    <xf numFmtId="4" fontId="8" fillId="0" borderId="10" xfId="59" applyNumberFormat="1" applyFont="1" applyFill="1" applyBorder="1" applyAlignment="1">
      <alignment horizontal="center"/>
      <protection/>
    </xf>
    <xf numFmtId="0" fontId="10" fillId="0" borderId="10" xfId="59" applyFont="1" applyFill="1" applyBorder="1" applyAlignment="1">
      <alignment horizontal="center"/>
      <protection/>
    </xf>
    <xf numFmtId="0" fontId="10" fillId="0" borderId="10" xfId="59" applyFont="1" applyFill="1" applyBorder="1">
      <alignment/>
      <protection/>
    </xf>
    <xf numFmtId="0" fontId="3" fillId="0" borderId="10" xfId="59" applyFont="1" applyFill="1" applyBorder="1" applyAlignment="1">
      <alignment horizontal="center"/>
      <protection/>
    </xf>
    <xf numFmtId="0" fontId="3" fillId="0" borderId="10" xfId="59" applyFont="1" applyFill="1" applyBorder="1" applyAlignment="1">
      <alignment horizontal="left" indent="1"/>
      <protection/>
    </xf>
    <xf numFmtId="4" fontId="3" fillId="0" borderId="10" xfId="59" applyNumberFormat="1" applyFont="1" applyFill="1" applyBorder="1" applyAlignment="1">
      <alignment horizontal="center"/>
      <protection/>
    </xf>
    <xf numFmtId="0" fontId="8" fillId="0" borderId="10" xfId="59" applyFont="1" applyFill="1" applyBorder="1">
      <alignment/>
      <protection/>
    </xf>
    <xf numFmtId="0" fontId="3" fillId="0" borderId="10" xfId="59" applyFont="1" applyFill="1" applyBorder="1">
      <alignment/>
      <protection/>
    </xf>
    <xf numFmtId="2" fontId="3" fillId="0" borderId="10" xfId="59" applyNumberFormat="1" applyFont="1" applyFill="1" applyBorder="1" applyAlignment="1">
      <alignment horizontal="center"/>
      <protection/>
    </xf>
    <xf numFmtId="3" fontId="3" fillId="0" borderId="10" xfId="59" applyNumberFormat="1" applyFont="1" applyFill="1" applyBorder="1" applyAlignment="1">
      <alignment horizontal="center"/>
      <protection/>
    </xf>
    <xf numFmtId="181" fontId="6" fillId="0" borderId="10" xfId="42" applyNumberFormat="1" applyFont="1" applyFill="1" applyBorder="1" applyAlignment="1">
      <alignment horizontal="center" vertical="center"/>
    </xf>
    <xf numFmtId="0" fontId="6" fillId="0" borderId="10" xfId="59" applyFont="1" applyFill="1" applyBorder="1" applyAlignment="1">
      <alignment horizontal="left"/>
      <protection/>
    </xf>
    <xf numFmtId="0" fontId="13" fillId="0" borderId="10" xfId="0" applyFont="1" applyBorder="1" applyAlignment="1">
      <alignment vertical="center" wrapText="1"/>
    </xf>
    <xf numFmtId="0" fontId="13" fillId="0" borderId="10" xfId="0" applyFont="1" applyBorder="1" applyAlignment="1">
      <alignment horizontal="center" vertical="center"/>
    </xf>
    <xf numFmtId="0" fontId="8" fillId="0" borderId="10" xfId="0" applyFont="1" applyBorder="1" applyAlignment="1">
      <alignment vertical="center" wrapText="1"/>
    </xf>
    <xf numFmtId="0" fontId="8" fillId="0" borderId="10" xfId="0" applyFont="1" applyBorder="1" applyAlignment="1">
      <alignment horizontal="center" vertical="center"/>
    </xf>
    <xf numFmtId="182" fontId="10" fillId="0" borderId="10" xfId="59" applyNumberFormat="1" applyFont="1" applyFill="1" applyBorder="1" applyAlignment="1">
      <alignment horizontal="center"/>
      <protection/>
    </xf>
    <xf numFmtId="181" fontId="3" fillId="0" borderId="10" xfId="42" applyNumberFormat="1" applyFont="1" applyFill="1" applyBorder="1" applyAlignment="1">
      <alignment horizontal="center"/>
    </xf>
    <xf numFmtId="182" fontId="3" fillId="0" borderId="10" xfId="59" applyNumberFormat="1" applyFont="1" applyFill="1" applyBorder="1" applyAlignment="1">
      <alignment horizontal="center"/>
      <protection/>
    </xf>
    <xf numFmtId="182" fontId="8" fillId="0" borderId="10" xfId="59" applyNumberFormat="1" applyFont="1" applyFill="1" applyBorder="1" applyAlignment="1">
      <alignment horizontal="center"/>
      <protection/>
    </xf>
    <xf numFmtId="0" fontId="6" fillId="0" borderId="10" xfId="55" applyFont="1" applyFill="1" applyBorder="1" applyAlignment="1">
      <alignment horizontal="center"/>
      <protection/>
    </xf>
    <xf numFmtId="0" fontId="6" fillId="0" borderId="10" xfId="55" applyFont="1" applyFill="1" applyBorder="1">
      <alignment/>
      <protection/>
    </xf>
    <xf numFmtId="0" fontId="10" fillId="0" borderId="10" xfId="55" applyFont="1" applyFill="1" applyBorder="1" applyAlignment="1">
      <alignment horizontal="center"/>
      <protection/>
    </xf>
    <xf numFmtId="0" fontId="10" fillId="0" borderId="10" xfId="55" applyFont="1" applyFill="1" applyBorder="1">
      <alignment/>
      <protection/>
    </xf>
    <xf numFmtId="0" fontId="3" fillId="0" borderId="10" xfId="55" applyFont="1" applyFill="1" applyBorder="1" applyAlignment="1">
      <alignment horizontal="center"/>
      <protection/>
    </xf>
    <xf numFmtId="0" fontId="3" fillId="0" borderId="10" xfId="55" applyFont="1" applyFill="1" applyBorder="1" applyAlignment="1">
      <alignment horizontal="left" indent="1"/>
      <protection/>
    </xf>
    <xf numFmtId="0" fontId="67"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0" borderId="10" xfId="59" applyFont="1" applyFill="1" applyBorder="1" applyAlignment="1">
      <alignment horizontal="right"/>
      <protection/>
    </xf>
    <xf numFmtId="184" fontId="3" fillId="0" borderId="10" xfId="42" applyNumberFormat="1" applyFont="1" applyFill="1" applyBorder="1" applyAlignment="1">
      <alignment horizontal="right"/>
    </xf>
    <xf numFmtId="184" fontId="3" fillId="0" borderId="10" xfId="42" applyNumberFormat="1" applyFont="1" applyFill="1" applyBorder="1" applyAlignment="1">
      <alignment horizontal="center"/>
    </xf>
    <xf numFmtId="184" fontId="3" fillId="33" borderId="10" xfId="42"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0" fontId="0" fillId="0" borderId="0" xfId="0" applyFill="1" applyAlignment="1">
      <alignment horizontal="justify" vertical="center"/>
    </xf>
    <xf numFmtId="3" fontId="3" fillId="0" borderId="10" xfId="0" applyNumberFormat="1" applyFont="1" applyFill="1" applyBorder="1" applyAlignment="1">
      <alignment horizontal="center" vertical="center"/>
    </xf>
    <xf numFmtId="4" fontId="3" fillId="0" borderId="10" xfId="0" applyNumberFormat="1" applyFont="1" applyFill="1" applyBorder="1" applyAlignment="1">
      <alignment vertical="center"/>
    </xf>
    <xf numFmtId="0" fontId="70" fillId="0" borderId="10" xfId="0" applyFont="1" applyFill="1" applyBorder="1" applyAlignment="1">
      <alignment horizontal="center" vertical="center" wrapText="1"/>
    </xf>
    <xf numFmtId="0" fontId="72" fillId="0" borderId="0" xfId="0" applyFont="1" applyFill="1" applyAlignment="1">
      <alignment horizontal="justify" vertical="center"/>
    </xf>
    <xf numFmtId="4" fontId="3" fillId="0" borderId="10" xfId="0" applyNumberFormat="1" applyFont="1" applyFill="1" applyBorder="1" applyAlignment="1">
      <alignment vertical="center" wrapText="1"/>
    </xf>
    <xf numFmtId="0" fontId="73" fillId="0" borderId="0" xfId="0" applyFont="1" applyAlignment="1">
      <alignment horizontal="justify" vertical="center"/>
    </xf>
    <xf numFmtId="187" fontId="70" fillId="0" borderId="10" xfId="0" applyNumberFormat="1" applyFont="1" applyFill="1" applyBorder="1" applyAlignment="1">
      <alignment horizontal="right" vertical="center" wrapText="1"/>
    </xf>
    <xf numFmtId="187" fontId="71" fillId="0" borderId="10" xfId="0" applyNumberFormat="1" applyFont="1" applyBorder="1" applyAlignment="1">
      <alignment horizontal="right" vertical="center" wrapText="1"/>
    </xf>
    <xf numFmtId="0" fontId="65" fillId="0" borderId="0" xfId="0" applyFont="1" applyAlignment="1">
      <alignment/>
    </xf>
    <xf numFmtId="0" fontId="73" fillId="0" borderId="0" xfId="0" applyFont="1" applyAlignment="1">
      <alignment/>
    </xf>
    <xf numFmtId="0" fontId="68" fillId="0" borderId="10" xfId="0" applyFont="1" applyFill="1" applyBorder="1" applyAlignment="1">
      <alignment horizontal="center" vertical="center" wrapText="1"/>
    </xf>
    <xf numFmtId="4" fontId="40" fillId="0" borderId="10" xfId="0" applyNumberFormat="1" applyFont="1" applyFill="1" applyBorder="1" applyAlignment="1">
      <alignment vertical="center"/>
    </xf>
    <xf numFmtId="4" fontId="40" fillId="0" borderId="10" xfId="0" applyNumberFormat="1" applyFont="1" applyFill="1" applyBorder="1" applyAlignment="1">
      <alignment horizontal="left" vertical="center" wrapText="1"/>
    </xf>
    <xf numFmtId="0" fontId="65" fillId="0" borderId="0" xfId="0" applyFont="1" applyAlignment="1">
      <alignment horizontal="justify" vertical="center"/>
    </xf>
    <xf numFmtId="0" fontId="68" fillId="34" borderId="10" xfId="0" applyFont="1" applyFill="1" applyBorder="1" applyAlignment="1">
      <alignment horizontal="center" vertical="center" wrapText="1"/>
    </xf>
    <xf numFmtId="0" fontId="68" fillId="34" borderId="10" xfId="0" applyFont="1" applyFill="1" applyBorder="1" applyAlignment="1">
      <alignment horizontal="justify" vertical="center" wrapText="1"/>
    </xf>
    <xf numFmtId="0" fontId="67" fillId="34" borderId="10" xfId="0" applyFont="1" applyFill="1" applyBorder="1" applyAlignment="1">
      <alignment horizontal="center" vertical="center" wrapText="1"/>
    </xf>
    <xf numFmtId="0" fontId="0" fillId="34" borderId="0" xfId="0" applyFill="1" applyAlignment="1">
      <alignment horizontal="justify" vertical="center"/>
    </xf>
    <xf numFmtId="0" fontId="67" fillId="34" borderId="10" xfId="0" applyFont="1" applyFill="1" applyBorder="1" applyAlignment="1">
      <alignment horizontal="justify" vertical="center" wrapText="1"/>
    </xf>
    <xf numFmtId="0" fontId="74" fillId="34" borderId="10" xfId="0" applyFont="1" applyFill="1" applyBorder="1" applyAlignment="1">
      <alignment horizontal="center" vertical="center" wrapText="1"/>
    </xf>
    <xf numFmtId="4" fontId="67" fillId="0" borderId="10" xfId="0" applyNumberFormat="1" applyFont="1" applyBorder="1" applyAlignment="1">
      <alignment horizontal="center" vertical="center" wrapText="1"/>
    </xf>
    <xf numFmtId="181" fontId="67" fillId="0" borderId="10" xfId="42" applyNumberFormat="1" applyFont="1" applyBorder="1" applyAlignment="1">
      <alignment horizontal="center" vertical="center" wrapText="1"/>
    </xf>
    <xf numFmtId="182" fontId="6" fillId="0" borderId="10" xfId="59" applyNumberFormat="1" applyFont="1" applyFill="1" applyBorder="1" applyAlignment="1">
      <alignment horizontal="center"/>
      <protection/>
    </xf>
    <xf numFmtId="0" fontId="70" fillId="34" borderId="10" xfId="0" applyFont="1" applyFill="1" applyBorder="1" applyAlignment="1">
      <alignment horizontal="justify" vertical="center" wrapText="1"/>
    </xf>
    <xf numFmtId="3" fontId="3" fillId="33" borderId="10" xfId="0" applyNumberFormat="1"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67" fillId="33" borderId="10" xfId="0" applyFont="1" applyFill="1" applyBorder="1" applyAlignment="1">
      <alignment horizontal="justify" vertical="center" wrapText="1"/>
    </xf>
    <xf numFmtId="0" fontId="70" fillId="33" borderId="10" xfId="0" applyFont="1" applyFill="1" applyBorder="1" applyAlignment="1">
      <alignment horizontal="justify" vertical="center" wrapText="1"/>
    </xf>
    <xf numFmtId="0" fontId="70" fillId="33" borderId="10" xfId="0" applyFont="1" applyFill="1" applyBorder="1" applyAlignment="1">
      <alignment horizontal="center" vertical="center" wrapText="1"/>
    </xf>
    <xf numFmtId="0" fontId="0" fillId="33" borderId="0" xfId="0" applyFill="1" applyAlignment="1">
      <alignment horizontal="justify" vertical="center"/>
    </xf>
    <xf numFmtId="0" fontId="0" fillId="0" borderId="0" xfId="0" applyFill="1" applyAlignment="1">
      <alignment horizontal="center"/>
    </xf>
    <xf numFmtId="0" fontId="0" fillId="0" borderId="0" xfId="0" applyFill="1" applyAlignment="1">
      <alignment/>
    </xf>
    <xf numFmtId="43" fontId="0" fillId="0" borderId="0" xfId="42" applyFont="1" applyFill="1" applyAlignment="1">
      <alignment horizontal="right"/>
    </xf>
    <xf numFmtId="0" fontId="65" fillId="0" borderId="0" xfId="0" applyFont="1" applyFill="1" applyAlignment="1">
      <alignment/>
    </xf>
    <xf numFmtId="0" fontId="67" fillId="0" borderId="10" xfId="0" applyFont="1" applyFill="1" applyBorder="1" applyAlignment="1">
      <alignment horizontal="center" vertical="center" wrapText="1"/>
    </xf>
    <xf numFmtId="0" fontId="68" fillId="0" borderId="10" xfId="0" applyFont="1" applyFill="1" applyBorder="1" applyAlignment="1">
      <alignment horizontal="justify" vertical="center" wrapText="1"/>
    </xf>
    <xf numFmtId="0" fontId="67" fillId="0" borderId="10" xfId="0" applyFont="1" applyFill="1" applyBorder="1" applyAlignment="1">
      <alignment horizontal="justify" vertical="center" wrapText="1"/>
    </xf>
    <xf numFmtId="43" fontId="71" fillId="0" borderId="10" xfId="42" applyFont="1" applyFill="1" applyBorder="1" applyAlignment="1">
      <alignment horizontal="right" vertical="center" wrapText="1"/>
    </xf>
    <xf numFmtId="43" fontId="70" fillId="0" borderId="10" xfId="42" applyFont="1" applyFill="1" applyBorder="1" applyAlignment="1">
      <alignment horizontal="right" vertical="center" wrapText="1"/>
    </xf>
    <xf numFmtId="0" fontId="75" fillId="0" borderId="10" xfId="0" applyFont="1" applyFill="1" applyBorder="1" applyAlignment="1">
      <alignment horizontal="center" vertical="center" wrapText="1"/>
    </xf>
    <xf numFmtId="0" fontId="75" fillId="0" borderId="10" xfId="0" applyFont="1" applyFill="1" applyBorder="1" applyAlignment="1">
      <alignment horizontal="justify" vertical="center" wrapText="1"/>
    </xf>
    <xf numFmtId="43" fontId="75" fillId="0" borderId="10" xfId="42" applyFont="1" applyFill="1" applyBorder="1" applyAlignment="1">
      <alignment horizontal="right" vertical="center" wrapText="1"/>
    </xf>
    <xf numFmtId="0" fontId="76" fillId="0" borderId="10" xfId="0" applyFont="1" applyFill="1" applyBorder="1" applyAlignment="1">
      <alignment horizontal="center" vertical="center" wrapText="1"/>
    </xf>
    <xf numFmtId="0" fontId="76" fillId="0" borderId="10" xfId="0" applyFont="1" applyFill="1" applyBorder="1" applyAlignment="1">
      <alignment horizontal="justify" vertical="center" wrapText="1"/>
    </xf>
    <xf numFmtId="43" fontId="76" fillId="0" borderId="10" xfId="42" applyFont="1" applyFill="1" applyBorder="1" applyAlignment="1">
      <alignment horizontal="right" vertical="center" wrapText="1"/>
    </xf>
    <xf numFmtId="43" fontId="67" fillId="0" borderId="10" xfId="42" applyFont="1" applyFill="1" applyBorder="1" applyAlignment="1">
      <alignment horizontal="right" vertical="center" wrapText="1"/>
    </xf>
    <xf numFmtId="0" fontId="44" fillId="33" borderId="0" xfId="0" applyFont="1" applyFill="1" applyAlignment="1">
      <alignment/>
    </xf>
    <xf numFmtId="0" fontId="68" fillId="0" borderId="10" xfId="0" applyFont="1" applyBorder="1" applyAlignment="1">
      <alignment horizontal="center" vertical="center" wrapText="1"/>
    </xf>
    <xf numFmtId="184" fontId="10" fillId="0" borderId="10" xfId="42" applyNumberFormat="1" applyFont="1" applyFill="1" applyBorder="1" applyAlignment="1">
      <alignment horizontal="center"/>
    </xf>
    <xf numFmtId="184" fontId="6" fillId="0" borderId="10" xfId="42" applyNumberFormat="1" applyFont="1" applyFill="1" applyBorder="1" applyAlignment="1">
      <alignment horizontal="center"/>
    </xf>
    <xf numFmtId="184" fontId="6" fillId="0" borderId="10" xfId="42" applyNumberFormat="1" applyFont="1" applyFill="1" applyBorder="1" applyAlignment="1">
      <alignment horizontal="left" indent="1"/>
    </xf>
    <xf numFmtId="184" fontId="65" fillId="0" borderId="0" xfId="42" applyNumberFormat="1" applyFont="1" applyAlignment="1">
      <alignment horizontal="justify" vertical="center"/>
    </xf>
    <xf numFmtId="185" fontId="0" fillId="0" borderId="0" xfId="0" applyNumberFormat="1" applyAlignment="1">
      <alignment horizontal="justify" vertical="center"/>
    </xf>
    <xf numFmtId="0" fontId="68" fillId="0" borderId="10" xfId="0" applyFont="1" applyFill="1" applyBorder="1" applyAlignment="1">
      <alignment horizontal="center" vertical="center" wrapText="1"/>
    </xf>
    <xf numFmtId="0" fontId="68" fillId="0" borderId="10" xfId="0" applyFont="1" applyBorder="1" applyAlignment="1">
      <alignment horizontal="center" vertical="center" wrapText="1"/>
    </xf>
    <xf numFmtId="181" fontId="3" fillId="33" borderId="10" xfId="42" applyNumberFormat="1" applyFont="1" applyFill="1" applyBorder="1" applyAlignment="1">
      <alignment horizontal="center" vertical="center" wrapText="1"/>
    </xf>
    <xf numFmtId="0" fontId="77" fillId="0" borderId="0" xfId="0" applyFont="1" applyFill="1" applyAlignment="1">
      <alignment vertical="center"/>
    </xf>
    <xf numFmtId="0" fontId="0" fillId="0" borderId="0" xfId="0" applyFill="1" applyAlignment="1">
      <alignment/>
    </xf>
    <xf numFmtId="0" fontId="70" fillId="0" borderId="0" xfId="0" applyFont="1" applyFill="1" applyAlignment="1">
      <alignment/>
    </xf>
    <xf numFmtId="0" fontId="76" fillId="0" borderId="0" xfId="0" applyFont="1" applyFill="1" applyAlignment="1">
      <alignment/>
    </xf>
    <xf numFmtId="0" fontId="71" fillId="0" borderId="10" xfId="0" applyFont="1" applyFill="1" applyBorder="1" applyAlignment="1">
      <alignment horizontal="center"/>
    </xf>
    <xf numFmtId="43" fontId="71" fillId="0" borderId="10" xfId="42" applyFont="1" applyFill="1" applyBorder="1" applyAlignment="1">
      <alignment horizontal="right"/>
    </xf>
    <xf numFmtId="0" fontId="71" fillId="0" borderId="0" xfId="0" applyFont="1" applyFill="1" applyAlignment="1">
      <alignment/>
    </xf>
    <xf numFmtId="0" fontId="70" fillId="0" borderId="10" xfId="0" applyFont="1" applyFill="1" applyBorder="1" applyAlignment="1">
      <alignment horizontal="center"/>
    </xf>
    <xf numFmtId="0" fontId="3" fillId="0" borderId="10" xfId="0" applyFont="1" applyBorder="1" applyAlignment="1">
      <alignment vertical="center" wrapText="1"/>
    </xf>
    <xf numFmtId="43" fontId="70" fillId="0" borderId="10" xfId="42" applyFont="1" applyFill="1" applyBorder="1" applyAlignment="1">
      <alignment horizontal="right"/>
    </xf>
    <xf numFmtId="0" fontId="3" fillId="0" borderId="10" xfId="0" applyFont="1" applyFill="1" applyBorder="1" applyAlignment="1">
      <alignment horizontal="center"/>
    </xf>
    <xf numFmtId="0" fontId="3" fillId="0" borderId="10" xfId="0" applyFont="1" applyBorder="1" applyAlignment="1">
      <alignment horizontal="left" vertical="center" wrapText="1"/>
    </xf>
    <xf numFmtId="43" fontId="3" fillId="0" borderId="10" xfId="42" applyFont="1" applyFill="1" applyBorder="1" applyAlignment="1">
      <alignment horizontal="right"/>
    </xf>
    <xf numFmtId="9" fontId="3" fillId="0" borderId="10" xfId="42" applyNumberFormat="1" applyFont="1" applyFill="1" applyBorder="1" applyAlignment="1">
      <alignment horizontal="right"/>
    </xf>
    <xf numFmtId="0" fontId="3" fillId="0" borderId="0" xfId="0" applyFont="1" applyFill="1" applyAlignment="1">
      <alignment/>
    </xf>
    <xf numFmtId="43" fontId="3" fillId="0" borderId="10" xfId="42" applyFont="1" applyFill="1" applyBorder="1" applyAlignment="1" quotePrefix="1">
      <alignment horizontal="right"/>
    </xf>
    <xf numFmtId="0" fontId="6" fillId="0" borderId="10" xfId="0" applyFont="1" applyFill="1" applyBorder="1" applyAlignment="1">
      <alignment horizontal="center"/>
    </xf>
    <xf numFmtId="0" fontId="6" fillId="0" borderId="10" xfId="0" applyFont="1" applyFill="1" applyBorder="1" applyAlignment="1">
      <alignment horizontal="left" vertical="center" wrapText="1"/>
    </xf>
    <xf numFmtId="43" fontId="6" fillId="0" borderId="10" xfId="42" applyFont="1" applyFill="1" applyBorder="1" applyAlignment="1">
      <alignment horizontal="right"/>
    </xf>
    <xf numFmtId="0" fontId="6" fillId="0" borderId="0" xfId="0" applyFont="1" applyFill="1" applyAlignment="1">
      <alignment/>
    </xf>
    <xf numFmtId="0" fontId="3" fillId="0" borderId="10" xfId="0" applyFont="1" applyFill="1" applyBorder="1" applyAlignment="1">
      <alignment horizontal="left" vertical="center" wrapText="1"/>
    </xf>
    <xf numFmtId="0" fontId="70" fillId="0" borderId="0" xfId="0" applyFont="1" applyFill="1" applyAlignment="1">
      <alignment horizontal="center"/>
    </xf>
    <xf numFmtId="43" fontId="70" fillId="0" borderId="0" xfId="42" applyFont="1" applyFill="1" applyAlignment="1">
      <alignment horizontal="right"/>
    </xf>
    <xf numFmtId="0" fontId="70" fillId="33" borderId="10" xfId="0" applyFont="1" applyFill="1" applyBorder="1" applyAlignment="1">
      <alignment horizontal="center"/>
    </xf>
    <xf numFmtId="43" fontId="70" fillId="33" borderId="10" xfId="42" applyFont="1" applyFill="1" applyBorder="1" applyAlignment="1">
      <alignment horizontal="right"/>
    </xf>
    <xf numFmtId="0" fontId="70" fillId="33" borderId="0" xfId="0" applyFont="1" applyFill="1" applyAlignment="1">
      <alignment/>
    </xf>
    <xf numFmtId="184" fontId="6" fillId="0" borderId="10" xfId="42" applyNumberFormat="1" applyFont="1" applyFill="1" applyBorder="1" applyAlignment="1">
      <alignment horizontal="left"/>
    </xf>
    <xf numFmtId="0" fontId="3" fillId="35" borderId="10" xfId="0" applyFont="1" applyFill="1" applyBorder="1" applyAlignment="1">
      <alignment horizontal="center" vertical="center" wrapText="1"/>
    </xf>
    <xf numFmtId="184" fontId="3" fillId="33" borderId="10" xfId="42" applyNumberFormat="1" applyFont="1" applyFill="1" applyBorder="1" applyAlignment="1">
      <alignment vertical="center" wrapText="1"/>
    </xf>
    <xf numFmtId="0" fontId="6" fillId="33" borderId="10" xfId="0" applyFont="1" applyFill="1" applyBorder="1" applyAlignment="1">
      <alignment horizontal="center" vertical="center" wrapText="1"/>
    </xf>
    <xf numFmtId="184" fontId="76" fillId="33" borderId="10" xfId="42" applyNumberFormat="1" applyFont="1" applyFill="1" applyBorder="1" applyAlignment="1">
      <alignment vertical="center" wrapText="1"/>
    </xf>
    <xf numFmtId="0" fontId="72" fillId="0" borderId="0" xfId="0" applyFont="1" applyFill="1" applyAlignment="1">
      <alignment/>
    </xf>
    <xf numFmtId="3" fontId="3" fillId="33" borderId="10" xfId="58" applyFont="1" applyFill="1" applyBorder="1" applyAlignment="1">
      <alignment horizontal="left" vertical="center" wrapText="1"/>
      <protection/>
    </xf>
    <xf numFmtId="3" fontId="3" fillId="33" borderId="10" xfId="58" applyFont="1" applyFill="1" applyBorder="1" applyAlignment="1">
      <alignment horizontal="center" vertical="center" wrapText="1"/>
      <protection/>
    </xf>
    <xf numFmtId="180" fontId="8" fillId="33" borderId="10" xfId="58" applyNumberFormat="1" applyFont="1" applyFill="1" applyBorder="1" applyAlignment="1">
      <alignment vertical="center"/>
      <protection/>
    </xf>
    <xf numFmtId="0" fontId="14" fillId="33" borderId="13" xfId="56" applyFont="1" applyFill="1" applyBorder="1" applyAlignment="1" quotePrefix="1">
      <alignment horizontal="center" vertical="center" wrapText="1"/>
      <protection/>
    </xf>
    <xf numFmtId="0" fontId="3" fillId="33" borderId="10" xfId="57" applyFont="1" applyFill="1" applyBorder="1" applyAlignment="1">
      <alignment vertical="center" wrapText="1"/>
      <protection/>
    </xf>
    <xf numFmtId="0" fontId="3" fillId="33" borderId="10" xfId="57" applyFont="1" applyFill="1" applyBorder="1" applyAlignment="1">
      <alignment horizontal="center" vertical="center" wrapText="1"/>
      <protection/>
    </xf>
    <xf numFmtId="0" fontId="3" fillId="33" borderId="10" xfId="0" applyFont="1" applyFill="1" applyBorder="1" applyAlignment="1">
      <alignment horizontal="center"/>
    </xf>
    <xf numFmtId="0" fontId="6" fillId="33" borderId="10" xfId="57" applyFont="1" applyFill="1" applyBorder="1" applyAlignment="1">
      <alignment vertical="center" wrapText="1"/>
      <protection/>
    </xf>
    <xf numFmtId="184" fontId="3" fillId="33" borderId="10" xfId="42" applyNumberFormat="1" applyFont="1" applyFill="1" applyBorder="1" applyAlignment="1">
      <alignment/>
    </xf>
    <xf numFmtId="183" fontId="3" fillId="33" borderId="10" xfId="0" applyNumberFormat="1" applyFont="1" applyFill="1" applyBorder="1" applyAlignment="1">
      <alignment/>
    </xf>
    <xf numFmtId="0" fontId="3" fillId="33" borderId="10" xfId="0" applyFont="1" applyFill="1" applyBorder="1" applyAlignment="1">
      <alignment/>
    </xf>
    <xf numFmtId="181" fontId="3" fillId="33" borderId="10" xfId="42" applyNumberFormat="1" applyFont="1" applyFill="1" applyBorder="1" applyAlignment="1">
      <alignment/>
    </xf>
    <xf numFmtId="3" fontId="3" fillId="33" borderId="10" xfId="0" applyNumberFormat="1" applyFont="1" applyFill="1" applyBorder="1" applyAlignment="1">
      <alignment horizontal="center"/>
    </xf>
    <xf numFmtId="43" fontId="76" fillId="0" borderId="10" xfId="42" applyFont="1" applyFill="1" applyBorder="1" applyAlignment="1">
      <alignment horizontal="right"/>
    </xf>
    <xf numFmtId="0" fontId="76" fillId="0" borderId="10" xfId="0" applyFont="1" applyBorder="1" applyAlignment="1">
      <alignment vertical="center" wrapText="1"/>
    </xf>
    <xf numFmtId="0" fontId="76" fillId="0" borderId="0" xfId="0" applyFont="1" applyFill="1" applyBorder="1" applyAlignment="1">
      <alignment/>
    </xf>
    <xf numFmtId="0" fontId="70" fillId="0" borderId="0" xfId="0" applyFont="1" applyFill="1" applyBorder="1" applyAlignment="1">
      <alignment/>
    </xf>
    <xf numFmtId="0" fontId="70" fillId="33" borderId="0" xfId="0" applyFont="1" applyFill="1" applyBorder="1" applyAlignment="1">
      <alignment/>
    </xf>
    <xf numFmtId="43" fontId="68" fillId="0" borderId="10" xfId="42"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8" fillId="0" borderId="10" xfId="0" applyFont="1" applyBorder="1" applyAlignment="1">
      <alignment horizontal="center" vertical="center" wrapText="1"/>
    </xf>
    <xf numFmtId="0" fontId="36" fillId="0" borderId="0" xfId="0" applyFont="1" applyAlignment="1">
      <alignment horizontal="justify" vertical="center"/>
    </xf>
    <xf numFmtId="0" fontId="65" fillId="0" borderId="0" xfId="0" applyFont="1" applyFill="1" applyBorder="1" applyAlignment="1">
      <alignment/>
    </xf>
    <xf numFmtId="43" fontId="65" fillId="0" borderId="0" xfId="0" applyNumberFormat="1" applyFont="1" applyFill="1" applyBorder="1" applyAlignment="1">
      <alignment/>
    </xf>
    <xf numFmtId="181" fontId="71" fillId="0" borderId="0" xfId="42" applyNumberFormat="1" applyFont="1" applyFill="1" applyBorder="1" applyAlignment="1">
      <alignment horizontal="right" vertical="center" wrapText="1"/>
    </xf>
    <xf numFmtId="0" fontId="70" fillId="0" borderId="0" xfId="0" applyFont="1" applyFill="1" applyBorder="1" applyAlignment="1">
      <alignment horizontal="right" vertical="center" wrapText="1"/>
    </xf>
    <xf numFmtId="0" fontId="70" fillId="34" borderId="0" xfId="0" applyFont="1" applyFill="1" applyBorder="1" applyAlignment="1">
      <alignment/>
    </xf>
    <xf numFmtId="0" fontId="71" fillId="0" borderId="0" xfId="0" applyFont="1" applyFill="1" applyBorder="1" applyAlignment="1">
      <alignment/>
    </xf>
    <xf numFmtId="0" fontId="3" fillId="0" borderId="0" xfId="0" applyFont="1" applyFill="1" applyBorder="1" applyAlignment="1">
      <alignment/>
    </xf>
    <xf numFmtId="0" fontId="6" fillId="0" borderId="0" xfId="0" applyFont="1" applyFill="1" applyBorder="1" applyAlignment="1">
      <alignment/>
    </xf>
    <xf numFmtId="0" fontId="3" fillId="0" borderId="10" xfId="0" applyFont="1" applyFill="1" applyBorder="1" applyAlignment="1">
      <alignment horizontal="center" vertical="center" wrapText="1"/>
    </xf>
    <xf numFmtId="43" fontId="3" fillId="0" borderId="10" xfId="42" applyFont="1" applyFill="1" applyBorder="1" applyAlignment="1">
      <alignment horizontal="right" vertical="center" wrapText="1"/>
    </xf>
    <xf numFmtId="183" fontId="70" fillId="0" borderId="10" xfId="0" applyNumberFormat="1" applyFont="1" applyBorder="1" applyAlignment="1">
      <alignment horizontal="right" vertical="center" wrapText="1"/>
    </xf>
    <xf numFmtId="43" fontId="3" fillId="33" borderId="10" xfId="42" applyFont="1" applyFill="1" applyBorder="1" applyAlignment="1">
      <alignment horizontal="right"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justify" vertical="center" wrapText="1"/>
    </xf>
    <xf numFmtId="0" fontId="37" fillId="34" borderId="10" xfId="0" applyFont="1" applyFill="1" applyBorder="1" applyAlignment="1">
      <alignment vertical="center" wrapText="1"/>
    </xf>
    <xf numFmtId="0" fontId="36" fillId="34" borderId="0" xfId="0" applyFont="1" applyFill="1" applyAlignment="1">
      <alignment/>
    </xf>
    <xf numFmtId="0" fontId="6" fillId="33" borderId="10" xfId="0" applyFont="1" applyFill="1" applyBorder="1" applyAlignment="1">
      <alignment horizontal="center" vertical="center" wrapText="1"/>
    </xf>
    <xf numFmtId="43" fontId="6" fillId="33" borderId="10" xfId="42" applyFont="1" applyFill="1" applyBorder="1" applyAlignment="1">
      <alignment horizontal="right" vertical="center" wrapText="1"/>
    </xf>
    <xf numFmtId="0" fontId="75" fillId="33" borderId="0" xfId="0" applyFont="1" applyFill="1" applyBorder="1" applyAlignment="1">
      <alignment/>
    </xf>
    <xf numFmtId="0" fontId="75" fillId="33" borderId="0" xfId="0" applyFont="1" applyFill="1" applyAlignment="1">
      <alignment/>
    </xf>
    <xf numFmtId="0" fontId="76" fillId="33" borderId="0" xfId="0" applyFont="1" applyFill="1" applyBorder="1" applyAlignment="1">
      <alignment/>
    </xf>
    <xf numFmtId="0" fontId="76" fillId="33" borderId="0" xfId="0" applyFont="1" applyFill="1" applyAlignment="1">
      <alignment/>
    </xf>
    <xf numFmtId="179" fontId="76" fillId="33" borderId="0" xfId="0" applyNumberFormat="1" applyFont="1" applyFill="1" applyBorder="1" applyAlignment="1">
      <alignment/>
    </xf>
    <xf numFmtId="191" fontId="6" fillId="33" borderId="10" xfId="42" applyNumberFormat="1" applyFont="1" applyFill="1" applyBorder="1" applyAlignment="1">
      <alignment horizontal="right" vertical="center" wrapText="1"/>
    </xf>
    <xf numFmtId="179" fontId="75" fillId="33" borderId="0" xfId="0" applyNumberFormat="1" applyFont="1" applyFill="1" applyBorder="1" applyAlignment="1">
      <alignment/>
    </xf>
    <xf numFmtId="43" fontId="76" fillId="33" borderId="0" xfId="0" applyNumberFormat="1" applyFont="1" applyFill="1" applyBorder="1" applyAlignment="1">
      <alignment/>
    </xf>
    <xf numFmtId="0" fontId="76" fillId="0" borderId="10" xfId="0" applyFont="1" applyBorder="1" applyAlignment="1">
      <alignment horizontal="center" vertical="center" wrapText="1"/>
    </xf>
    <xf numFmtId="43" fontId="0" fillId="34" borderId="0" xfId="42" applyFont="1" applyFill="1" applyAlignment="1">
      <alignment horizontal="right"/>
    </xf>
    <xf numFmtId="0" fontId="77" fillId="34" borderId="0" xfId="0" applyFont="1" applyFill="1" applyAlignment="1">
      <alignment vertical="center"/>
    </xf>
    <xf numFmtId="43" fontId="68" fillId="34" borderId="10" xfId="42" applyFont="1" applyFill="1" applyBorder="1" applyAlignment="1">
      <alignment horizontal="center" vertical="center" wrapText="1"/>
    </xf>
    <xf numFmtId="43" fontId="71" fillId="34" borderId="10" xfId="42" applyFont="1" applyFill="1" applyBorder="1" applyAlignment="1">
      <alignment horizontal="right" vertical="center" wrapText="1"/>
    </xf>
    <xf numFmtId="43" fontId="70" fillId="34" borderId="10" xfId="42" applyFont="1" applyFill="1" applyBorder="1" applyAlignment="1">
      <alignment horizontal="right" vertical="center" wrapText="1"/>
    </xf>
    <xf numFmtId="43" fontId="75" fillId="34" borderId="10" xfId="42" applyFont="1" applyFill="1" applyBorder="1" applyAlignment="1">
      <alignment horizontal="right" vertical="center" wrapText="1"/>
    </xf>
    <xf numFmtId="43" fontId="76" fillId="34" borderId="10" xfId="42" applyFont="1" applyFill="1" applyBorder="1" applyAlignment="1">
      <alignment horizontal="right" vertical="center" wrapText="1"/>
    </xf>
    <xf numFmtId="43" fontId="6" fillId="34" borderId="10" xfId="42" applyFont="1" applyFill="1" applyBorder="1" applyAlignment="1">
      <alignment horizontal="right" vertical="center" wrapText="1"/>
    </xf>
    <xf numFmtId="43" fontId="3" fillId="34" borderId="10" xfId="42" applyFont="1" applyFill="1" applyBorder="1" applyAlignment="1">
      <alignment horizontal="right" vertical="center" wrapText="1"/>
    </xf>
    <xf numFmtId="43" fontId="71" fillId="34" borderId="10" xfId="42" applyFont="1" applyFill="1" applyBorder="1" applyAlignment="1">
      <alignment horizontal="right"/>
    </xf>
    <xf numFmtId="43" fontId="70" fillId="34" borderId="10" xfId="42" applyFont="1" applyFill="1" applyBorder="1" applyAlignment="1">
      <alignment horizontal="right"/>
    </xf>
    <xf numFmtId="43" fontId="3" fillId="34" borderId="10" xfId="42" applyFont="1" applyFill="1" applyBorder="1" applyAlignment="1">
      <alignment horizontal="right"/>
    </xf>
    <xf numFmtId="43" fontId="6" fillId="34" borderId="10" xfId="42" applyFont="1" applyFill="1" applyBorder="1" applyAlignment="1">
      <alignment horizontal="right"/>
    </xf>
    <xf numFmtId="43" fontId="70" fillId="34" borderId="0" xfId="42" applyFont="1" applyFill="1" applyAlignment="1">
      <alignment horizontal="right"/>
    </xf>
    <xf numFmtId="43" fontId="67" fillId="34" borderId="10" xfId="42" applyFont="1" applyFill="1" applyBorder="1" applyAlignment="1">
      <alignment horizontal="right" vertical="center" wrapText="1"/>
    </xf>
    <xf numFmtId="0" fontId="3" fillId="0" borderId="10" xfId="0" applyFont="1" applyFill="1" applyBorder="1" applyAlignment="1">
      <alignment horizontal="justify"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justify" vertical="center" wrapText="1"/>
    </xf>
    <xf numFmtId="0" fontId="70" fillId="34" borderId="0" xfId="0" applyFont="1" applyFill="1" applyAlignment="1">
      <alignment/>
    </xf>
    <xf numFmtId="0" fontId="70" fillId="34" borderId="10" xfId="0" applyFont="1" applyFill="1" applyBorder="1" applyAlignment="1">
      <alignment horizontal="center" vertical="center" wrapText="1"/>
    </xf>
    <xf numFmtId="0" fontId="68" fillId="34" borderId="10" xfId="0" applyFont="1" applyFill="1" applyBorder="1" applyAlignment="1">
      <alignment horizontal="center" vertical="center" wrapText="1"/>
    </xf>
    <xf numFmtId="0" fontId="69" fillId="34" borderId="10" xfId="0" applyFont="1" applyFill="1" applyBorder="1" applyAlignment="1">
      <alignment horizontal="justify" vertical="center" wrapText="1"/>
    </xf>
    <xf numFmtId="181" fontId="6" fillId="34" borderId="10" xfId="42" applyNumberFormat="1" applyFont="1" applyFill="1" applyBorder="1" applyAlignment="1">
      <alignment horizontal="center" vertical="center"/>
    </xf>
    <xf numFmtId="4" fontId="6" fillId="34" borderId="10" xfId="59" applyNumberFormat="1" applyFont="1" applyFill="1" applyBorder="1" applyAlignment="1">
      <alignment horizontal="center"/>
      <protection/>
    </xf>
    <xf numFmtId="4" fontId="8" fillId="34" borderId="10" xfId="59" applyNumberFormat="1" applyFont="1" applyFill="1" applyBorder="1" applyAlignment="1">
      <alignment horizontal="center"/>
      <protection/>
    </xf>
    <xf numFmtId="4" fontId="10" fillId="34" borderId="10" xfId="59" applyNumberFormat="1" applyFont="1" applyFill="1" applyBorder="1" applyAlignment="1">
      <alignment horizontal="center"/>
      <protection/>
    </xf>
    <xf numFmtId="4" fontId="3" fillId="34" borderId="10" xfId="59" applyNumberFormat="1" applyFont="1" applyFill="1" applyBorder="1" applyAlignment="1">
      <alignment horizontal="center"/>
      <protection/>
    </xf>
    <xf numFmtId="0" fontId="8" fillId="34" borderId="10" xfId="59" applyFont="1" applyFill="1" applyBorder="1" applyAlignment="1">
      <alignment horizontal="center"/>
      <protection/>
    </xf>
    <xf numFmtId="0" fontId="3" fillId="34" borderId="10" xfId="59" applyFont="1" applyFill="1" applyBorder="1" applyAlignment="1">
      <alignment horizontal="center"/>
      <protection/>
    </xf>
    <xf numFmtId="0" fontId="10" fillId="34" borderId="10" xfId="59" applyFont="1" applyFill="1" applyBorder="1" applyAlignment="1">
      <alignment horizontal="center"/>
      <protection/>
    </xf>
    <xf numFmtId="2" fontId="3" fillId="34" borderId="10" xfId="59" applyNumberFormat="1" applyFont="1" applyFill="1" applyBorder="1" applyAlignment="1">
      <alignment horizontal="center"/>
      <protection/>
    </xf>
    <xf numFmtId="184" fontId="6" fillId="34" borderId="10" xfId="42" applyNumberFormat="1" applyFont="1" applyFill="1" applyBorder="1" applyAlignment="1">
      <alignment horizontal="center"/>
    </xf>
    <xf numFmtId="181" fontId="3" fillId="34" borderId="10" xfId="42" applyNumberFormat="1" applyFont="1" applyFill="1" applyBorder="1" applyAlignment="1">
      <alignment horizontal="center"/>
    </xf>
    <xf numFmtId="3" fontId="3" fillId="34" borderId="10" xfId="59" applyNumberFormat="1" applyFont="1" applyFill="1" applyBorder="1" applyAlignment="1">
      <alignment horizontal="center"/>
      <protection/>
    </xf>
    <xf numFmtId="0" fontId="6" fillId="34" borderId="10" xfId="59" applyFont="1" applyFill="1" applyBorder="1" applyAlignment="1">
      <alignment horizontal="center"/>
      <protection/>
    </xf>
    <xf numFmtId="182" fontId="6" fillId="34" borderId="10" xfId="59" applyNumberFormat="1" applyFont="1" applyFill="1" applyBorder="1" applyAlignment="1">
      <alignment horizontal="center"/>
      <protection/>
    </xf>
    <xf numFmtId="182" fontId="10" fillId="34" borderId="10" xfId="59" applyNumberFormat="1" applyFont="1" applyFill="1" applyBorder="1" applyAlignment="1">
      <alignment horizontal="center"/>
      <protection/>
    </xf>
    <xf numFmtId="183" fontId="3" fillId="34" borderId="10" xfId="59" applyNumberFormat="1" applyFont="1" applyFill="1" applyBorder="1" applyAlignment="1">
      <alignment horizontal="center"/>
      <protection/>
    </xf>
    <xf numFmtId="182" fontId="3" fillId="34" borderId="10" xfId="59" applyNumberFormat="1" applyFont="1" applyFill="1" applyBorder="1" applyAlignment="1">
      <alignment horizontal="center"/>
      <protection/>
    </xf>
    <xf numFmtId="184" fontId="10" fillId="34" borderId="10" xfId="42" applyNumberFormat="1" applyFont="1" applyFill="1" applyBorder="1" applyAlignment="1">
      <alignment horizontal="center"/>
    </xf>
    <xf numFmtId="0" fontId="3" fillId="34" borderId="10" xfId="59" applyFont="1" applyFill="1" applyBorder="1" applyAlignment="1">
      <alignment horizontal="right"/>
      <protection/>
    </xf>
    <xf numFmtId="184" fontId="3" fillId="34" borderId="10" xfId="42" applyNumberFormat="1" applyFont="1" applyFill="1" applyBorder="1" applyAlignment="1">
      <alignment horizontal="right"/>
    </xf>
    <xf numFmtId="184" fontId="3" fillId="34" borderId="10" xfId="42" applyNumberFormat="1" applyFont="1" applyFill="1" applyBorder="1" applyAlignment="1">
      <alignment horizontal="center"/>
    </xf>
    <xf numFmtId="0" fontId="70" fillId="34" borderId="10" xfId="0" applyFont="1" applyFill="1" applyBorder="1" applyAlignment="1">
      <alignment horizontal="right" vertical="center" wrapText="1"/>
    </xf>
    <xf numFmtId="0" fontId="6" fillId="34" borderId="10" xfId="55" applyFont="1" applyFill="1" applyBorder="1" applyAlignment="1">
      <alignment horizontal="center"/>
      <protection/>
    </xf>
    <xf numFmtId="0" fontId="10" fillId="34" borderId="10" xfId="55" applyFont="1" applyFill="1" applyBorder="1" applyAlignment="1">
      <alignment horizontal="center"/>
      <protection/>
    </xf>
    <xf numFmtId="0" fontId="3" fillId="34" borderId="10" xfId="55" applyFont="1" applyFill="1" applyBorder="1" applyAlignment="1">
      <alignment horizontal="center"/>
      <protection/>
    </xf>
    <xf numFmtId="187" fontId="71" fillId="34" borderId="10" xfId="0" applyNumberFormat="1" applyFont="1" applyFill="1" applyBorder="1" applyAlignment="1">
      <alignment horizontal="right" vertical="center" wrapText="1"/>
    </xf>
    <xf numFmtId="187" fontId="70" fillId="34" borderId="10" xfId="0" applyNumberFormat="1" applyFont="1" applyFill="1" applyBorder="1" applyAlignment="1">
      <alignment horizontal="right" vertical="center" wrapText="1"/>
    </xf>
    <xf numFmtId="0" fontId="71" fillId="34" borderId="10" xfId="0" applyFont="1" applyFill="1" applyBorder="1" applyAlignment="1">
      <alignment horizontal="justify" vertical="center" wrapText="1"/>
    </xf>
    <xf numFmtId="0" fontId="74" fillId="34" borderId="10" xfId="0" applyFont="1" applyFill="1" applyBorder="1" applyAlignment="1">
      <alignment horizontal="justify" vertical="center" wrapText="1"/>
    </xf>
    <xf numFmtId="0" fontId="0" fillId="34" borderId="0" xfId="0" applyFill="1" applyAlignment="1">
      <alignment/>
    </xf>
    <xf numFmtId="0" fontId="78" fillId="34" borderId="10" xfId="59" applyFont="1" applyFill="1" applyBorder="1" applyAlignment="1">
      <alignment horizontal="center"/>
      <protection/>
    </xf>
    <xf numFmtId="182" fontId="8" fillId="34" borderId="10" xfId="59" applyNumberFormat="1" applyFont="1" applyFill="1" applyBorder="1" applyAlignment="1">
      <alignment horizontal="center"/>
      <protection/>
    </xf>
    <xf numFmtId="184" fontId="70" fillId="34" borderId="10" xfId="42" applyNumberFormat="1" applyFont="1" applyFill="1" applyBorder="1" applyAlignment="1">
      <alignment horizontal="justify" vertical="center" wrapText="1"/>
    </xf>
    <xf numFmtId="2" fontId="70" fillId="34" borderId="10" xfId="0" applyNumberFormat="1" applyFont="1" applyFill="1" applyBorder="1" applyAlignment="1">
      <alignment horizontal="center" vertical="center" wrapText="1"/>
    </xf>
    <xf numFmtId="0" fontId="79" fillId="34" borderId="10" xfId="0" applyFont="1" applyFill="1" applyBorder="1" applyAlignment="1">
      <alignment horizontal="justify" vertical="center" wrapText="1"/>
    </xf>
    <xf numFmtId="181" fontId="71" fillId="34" borderId="10" xfId="42" applyNumberFormat="1" applyFont="1" applyFill="1" applyBorder="1" applyAlignment="1">
      <alignment horizontal="justify" vertical="center" wrapText="1"/>
    </xf>
    <xf numFmtId="181" fontId="70" fillId="34" borderId="10" xfId="42" applyNumberFormat="1" applyFont="1" applyFill="1" applyBorder="1" applyAlignment="1">
      <alignment horizontal="justify" vertical="center" wrapText="1"/>
    </xf>
    <xf numFmtId="184" fontId="71" fillId="34" borderId="10" xfId="42" applyNumberFormat="1" applyFont="1" applyFill="1" applyBorder="1" applyAlignment="1">
      <alignment horizontal="justify" vertical="center" wrapText="1"/>
    </xf>
    <xf numFmtId="182" fontId="70" fillId="34" borderId="10" xfId="0" applyNumberFormat="1" applyFont="1" applyFill="1" applyBorder="1" applyAlignment="1">
      <alignment horizontal="justify" vertical="center" wrapText="1"/>
    </xf>
    <xf numFmtId="184" fontId="70" fillId="34" borderId="10" xfId="42" applyNumberFormat="1" applyFont="1" applyFill="1" applyBorder="1" applyAlignment="1">
      <alignment horizontal="right" vertical="center" wrapText="1"/>
    </xf>
    <xf numFmtId="182" fontId="71" fillId="34" borderId="10" xfId="0" applyNumberFormat="1" applyFont="1" applyFill="1" applyBorder="1" applyAlignment="1">
      <alignment horizontal="right" vertical="center" wrapText="1"/>
    </xf>
    <xf numFmtId="182" fontId="70" fillId="34" borderId="10" xfId="0" applyNumberFormat="1" applyFont="1" applyFill="1" applyBorder="1" applyAlignment="1">
      <alignment horizontal="right" vertical="center" wrapText="1"/>
    </xf>
    <xf numFmtId="184" fontId="3" fillId="34" borderId="10" xfId="42" applyNumberFormat="1" applyFont="1" applyFill="1" applyBorder="1" applyAlignment="1">
      <alignment vertical="center" wrapText="1"/>
    </xf>
    <xf numFmtId="184" fontId="76" fillId="34" borderId="10" xfId="42" applyNumberFormat="1" applyFont="1" applyFill="1" applyBorder="1" applyAlignment="1">
      <alignment vertical="center" wrapText="1"/>
    </xf>
    <xf numFmtId="3" fontId="3" fillId="34" borderId="10" xfId="0" applyNumberFormat="1" applyFont="1" applyFill="1" applyBorder="1" applyAlignment="1">
      <alignment horizontal="center" vertical="center" wrapText="1"/>
    </xf>
    <xf numFmtId="0" fontId="8" fillId="34" borderId="10" xfId="0" applyFont="1" applyFill="1" applyBorder="1" applyAlignment="1">
      <alignment horizontal="center" vertical="center" wrapText="1"/>
    </xf>
    <xf numFmtId="0" fontId="3" fillId="34" borderId="10" xfId="0" applyFont="1" applyFill="1" applyBorder="1" applyAlignment="1">
      <alignment vertical="center" wrapText="1"/>
    </xf>
    <xf numFmtId="181" fontId="3" fillId="34" borderId="10" xfId="42" applyNumberFormat="1" applyFont="1" applyFill="1" applyBorder="1" applyAlignment="1">
      <alignment horizontal="center" vertical="center" wrapText="1"/>
    </xf>
    <xf numFmtId="184" fontId="3" fillId="34" borderId="10" xfId="42" applyNumberFormat="1" applyFont="1" applyFill="1" applyBorder="1" applyAlignment="1">
      <alignment horizontal="center" vertical="center" wrapText="1"/>
    </xf>
    <xf numFmtId="0" fontId="3" fillId="34" borderId="12" xfId="0" applyFont="1" applyFill="1" applyBorder="1" applyAlignment="1">
      <alignment horizontal="center" vertical="center" wrapText="1"/>
    </xf>
    <xf numFmtId="2" fontId="3" fillId="34" borderId="10" xfId="0" applyNumberFormat="1" applyFont="1" applyFill="1" applyBorder="1" applyAlignment="1">
      <alignment horizontal="center" vertical="center" wrapText="1"/>
    </xf>
    <xf numFmtId="0" fontId="3" fillId="34" borderId="10" xfId="0" applyFont="1" applyFill="1" applyBorder="1" applyAlignment="1" quotePrefix="1">
      <alignment horizontal="center" vertical="center" wrapText="1"/>
    </xf>
    <xf numFmtId="0" fontId="3" fillId="34" borderId="10" xfId="0" applyFont="1" applyFill="1" applyBorder="1" applyAlignment="1">
      <alignment horizontal="center"/>
    </xf>
    <xf numFmtId="184" fontId="3" fillId="34" borderId="10" xfId="42" applyNumberFormat="1" applyFont="1" applyFill="1" applyBorder="1" applyAlignment="1">
      <alignment/>
    </xf>
    <xf numFmtId="0" fontId="3" fillId="34" borderId="10" xfId="0" applyFont="1" applyFill="1" applyBorder="1" applyAlignment="1">
      <alignment/>
    </xf>
    <xf numFmtId="3" fontId="3" fillId="34" borderId="10" xfId="0" applyNumberFormat="1" applyFont="1" applyFill="1" applyBorder="1" applyAlignment="1">
      <alignment horizontal="center"/>
    </xf>
    <xf numFmtId="183" fontId="3" fillId="34" borderId="10" xfId="0" applyNumberFormat="1" applyFont="1" applyFill="1" applyBorder="1" applyAlignment="1">
      <alignment/>
    </xf>
    <xf numFmtId="0" fontId="6" fillId="34" borderId="10" xfId="0" applyFont="1" applyFill="1" applyBorder="1" applyAlignment="1">
      <alignment horizontal="center" vertical="center" wrapText="1"/>
    </xf>
    <xf numFmtId="0" fontId="3" fillId="34" borderId="10" xfId="0" applyFont="1" applyFill="1" applyBorder="1" applyAlignment="1">
      <alignment horizontal="left" vertical="center" wrapText="1"/>
    </xf>
    <xf numFmtId="183" fontId="3" fillId="34" borderId="10" xfId="0" applyNumberFormat="1" applyFont="1" applyFill="1" applyBorder="1" applyAlignment="1">
      <alignment vertical="center" wrapText="1"/>
    </xf>
    <xf numFmtId="183" fontId="3" fillId="34" borderId="10" xfId="0" applyNumberFormat="1" applyFont="1" applyFill="1" applyBorder="1" applyAlignment="1">
      <alignment horizontal="center" vertical="center" wrapText="1"/>
    </xf>
    <xf numFmtId="2" fontId="3" fillId="34" borderId="10" xfId="0" applyNumberFormat="1" applyFont="1" applyFill="1" applyBorder="1" applyAlignment="1">
      <alignment horizontal="right" vertical="center" wrapText="1"/>
    </xf>
    <xf numFmtId="183" fontId="71" fillId="34" borderId="10" xfId="0" applyNumberFormat="1" applyFont="1" applyFill="1" applyBorder="1" applyAlignment="1">
      <alignment horizontal="center" vertical="center" wrapText="1"/>
    </xf>
    <xf numFmtId="183" fontId="70" fillId="34" borderId="10" xfId="0" applyNumberFormat="1" applyFont="1" applyFill="1" applyBorder="1" applyAlignment="1">
      <alignment horizontal="center" vertical="center" wrapText="1"/>
    </xf>
    <xf numFmtId="0" fontId="71" fillId="34" borderId="10" xfId="0" applyFont="1" applyFill="1" applyBorder="1" applyAlignment="1">
      <alignment horizontal="right" vertical="center" wrapText="1"/>
    </xf>
    <xf numFmtId="181" fontId="3" fillId="34" borderId="10" xfId="42" applyNumberFormat="1" applyFont="1" applyFill="1" applyBorder="1" applyAlignment="1">
      <alignment horizontal="right" vertical="center" wrapText="1"/>
    </xf>
    <xf numFmtId="0" fontId="79" fillId="34" borderId="10" xfId="0" applyFont="1" applyFill="1" applyBorder="1" applyAlignment="1">
      <alignment horizontal="center" vertical="center" wrapText="1"/>
    </xf>
    <xf numFmtId="0" fontId="71" fillId="34" borderId="10" xfId="0" applyFont="1" applyFill="1" applyBorder="1" applyAlignment="1">
      <alignment horizontal="center" vertical="center" wrapText="1"/>
    </xf>
    <xf numFmtId="187" fontId="71" fillId="0" borderId="10" xfId="0" applyNumberFormat="1" applyFont="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left" vertical="center" wrapText="1"/>
    </xf>
    <xf numFmtId="0" fontId="3" fillId="34" borderId="10" xfId="0" applyFont="1" applyFill="1" applyBorder="1" applyAlignment="1" quotePrefix="1">
      <alignment vertical="center" wrapText="1"/>
    </xf>
    <xf numFmtId="0" fontId="3" fillId="34" borderId="10" xfId="0" applyFont="1" applyFill="1" applyBorder="1" applyAlignment="1">
      <alignment horizontal="center" vertical="center"/>
    </xf>
    <xf numFmtId="0" fontId="8" fillId="34" borderId="10" xfId="59" applyFont="1" applyFill="1" applyBorder="1">
      <alignment/>
      <protection/>
    </xf>
    <xf numFmtId="0" fontId="3" fillId="34" borderId="10" xfId="59" applyFont="1" applyFill="1" applyBorder="1" applyAlignment="1">
      <alignment horizontal="left" indent="1"/>
      <protection/>
    </xf>
    <xf numFmtId="181" fontId="3" fillId="34" borderId="10" xfId="42" applyNumberFormat="1" applyFont="1" applyFill="1" applyBorder="1" applyAlignment="1">
      <alignment vertical="center" wrapText="1"/>
    </xf>
    <xf numFmtId="0" fontId="8" fillId="34" borderId="10" xfId="0" applyFont="1" applyFill="1" applyBorder="1" applyAlignment="1">
      <alignment horizontal="left" vertical="center" wrapText="1"/>
    </xf>
    <xf numFmtId="0" fontId="8" fillId="33" borderId="10" xfId="0" applyFont="1" applyFill="1" applyBorder="1" applyAlignment="1" quotePrefix="1">
      <alignment horizontal="justify" vertical="center" wrapText="1"/>
    </xf>
    <xf numFmtId="179" fontId="65" fillId="0" borderId="0" xfId="0" applyNumberFormat="1" applyFont="1" applyFill="1" applyAlignment="1">
      <alignment/>
    </xf>
    <xf numFmtId="0" fontId="80" fillId="0" borderId="0" xfId="0" applyFont="1" applyFill="1" applyAlignment="1">
      <alignment horizontal="center"/>
    </xf>
    <xf numFmtId="43" fontId="75" fillId="33" borderId="10" xfId="42" applyFont="1" applyFill="1" applyBorder="1" applyAlignment="1">
      <alignment horizontal="right" vertical="center" wrapText="1"/>
    </xf>
    <xf numFmtId="43" fontId="76" fillId="33" borderId="10" xfId="42" applyFont="1" applyFill="1" applyBorder="1" applyAlignment="1">
      <alignment horizontal="right" vertical="center" wrapText="1"/>
    </xf>
    <xf numFmtId="43" fontId="75" fillId="33" borderId="10" xfId="42" applyNumberFormat="1" applyFont="1" applyFill="1" applyBorder="1" applyAlignment="1">
      <alignment horizontal="right" vertical="center" wrapText="1"/>
    </xf>
    <xf numFmtId="0" fontId="76" fillId="0" borderId="0" xfId="0" applyFont="1" applyFill="1" applyBorder="1" applyAlignment="1">
      <alignment horizontal="center"/>
    </xf>
    <xf numFmtId="43" fontId="68" fillId="34" borderId="10" xfId="42" applyFont="1" applyFill="1" applyBorder="1" applyAlignment="1">
      <alignment horizontal="center" vertical="center" wrapText="1"/>
    </xf>
    <xf numFmtId="0" fontId="80" fillId="0" borderId="0" xfId="0" applyFont="1" applyFill="1" applyAlignment="1">
      <alignment horizontal="center" vertical="center"/>
    </xf>
    <xf numFmtId="0" fontId="68" fillId="0" borderId="10" xfId="0" applyFont="1" applyFill="1" applyBorder="1" applyAlignment="1">
      <alignment horizontal="center" vertical="center" wrapText="1"/>
    </xf>
    <xf numFmtId="0" fontId="81" fillId="0" borderId="14" xfId="0" applyFont="1" applyFill="1" applyBorder="1" applyAlignment="1">
      <alignment horizontal="center" wrapText="1"/>
    </xf>
    <xf numFmtId="0" fontId="80" fillId="0" borderId="0" xfId="0" applyFont="1" applyFill="1" applyAlignment="1">
      <alignment horizontal="center"/>
    </xf>
    <xf numFmtId="43" fontId="68" fillId="0" borderId="10" xfId="42" applyFont="1" applyFill="1" applyBorder="1" applyAlignment="1">
      <alignment horizontal="center" vertical="center" wrapText="1"/>
    </xf>
    <xf numFmtId="0" fontId="68" fillId="0" borderId="10" xfId="0" applyFont="1" applyBorder="1" applyAlignment="1">
      <alignment horizontal="center" vertical="center" wrapText="1"/>
    </xf>
    <xf numFmtId="0" fontId="0" fillId="33" borderId="15" xfId="0" applyFill="1" applyBorder="1" applyAlignment="1">
      <alignment horizontal="center" vertical="center"/>
    </xf>
    <xf numFmtId="0" fontId="68" fillId="34" borderId="10" xfId="0" applyFont="1" applyFill="1" applyBorder="1" applyAlignment="1">
      <alignment horizontal="center" vertical="center" wrapText="1"/>
    </xf>
    <xf numFmtId="0" fontId="80" fillId="0" borderId="0" xfId="0" applyFont="1" applyAlignment="1">
      <alignment horizontal="center"/>
    </xf>
    <xf numFmtId="0" fontId="81" fillId="0" borderId="14" xfId="0" applyFont="1" applyBorder="1" applyAlignment="1">
      <alignment horizontal="center" wrapText="1"/>
    </xf>
    <xf numFmtId="0" fontId="6" fillId="33" borderId="10" xfId="0" applyFont="1" applyFill="1" applyBorder="1" applyAlignment="1">
      <alignment horizontal="center" vertical="center" wrapText="1"/>
    </xf>
    <xf numFmtId="0" fontId="16" fillId="33" borderId="14" xfId="0" applyFont="1" applyFill="1" applyBorder="1" applyAlignment="1">
      <alignment horizontal="center" wrapText="1"/>
    </xf>
    <xf numFmtId="0" fontId="77" fillId="0" borderId="0" xfId="0" applyFont="1" applyFill="1" applyAlignment="1">
      <alignment horizontal="center" vertical="center"/>
    </xf>
    <xf numFmtId="0" fontId="6" fillId="34" borderId="10" xfId="0" applyFont="1" applyFill="1" applyBorder="1" applyAlignment="1">
      <alignment horizontal="center" vertical="center" wrapText="1"/>
    </xf>
    <xf numFmtId="0" fontId="7" fillId="33" borderId="0" xfId="0" applyFont="1" applyFill="1" applyAlignment="1">
      <alignment horizontal="center"/>
    </xf>
    <xf numFmtId="0" fontId="81" fillId="0" borderId="14" xfId="0" applyFont="1" applyBorder="1" applyAlignment="1">
      <alignment horizontal="center"/>
    </xf>
    <xf numFmtId="0" fontId="15" fillId="0" borderId="0" xfId="0" applyFont="1" applyFill="1" applyAlignment="1">
      <alignment horizontal="center" vertical="center"/>
    </xf>
    <xf numFmtId="0" fontId="82" fillId="0" borderId="0" xfId="0" applyFont="1" applyFill="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6" xfId="55"/>
    <cellStyle name="Normal_bieu mau 2012 (cap nhap)" xfId="56"/>
    <cellStyle name="Normal_bieu mau KH2008" xfId="57"/>
    <cellStyle name="Normal_chi tieu phat trien 2004" xfId="58"/>
    <cellStyle name="Normal_UOC KQ 2014"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6</xdr:row>
      <xdr:rowOff>9525</xdr:rowOff>
    </xdr:from>
    <xdr:to>
      <xdr:col>11</xdr:col>
      <xdr:colOff>457200</xdr:colOff>
      <xdr:row>17</xdr:row>
      <xdr:rowOff>104775</xdr:rowOff>
    </xdr:to>
    <xdr:sp>
      <xdr:nvSpPr>
        <xdr:cNvPr id="1" name="TextBox 1"/>
        <xdr:cNvSpPr txBox="1">
          <a:spLocks noChangeArrowheads="1"/>
        </xdr:cNvSpPr>
      </xdr:nvSpPr>
      <xdr:spPr>
        <a:xfrm>
          <a:off x="1238250" y="1152525"/>
          <a:ext cx="5924550" cy="21907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ctr">
            <a:defRPr/>
          </a:pPr>
          <a:r>
            <a:rPr lang="en-US" cap="none" sz="1400" b="1" i="0" u="none" baseline="0">
              <a:solidFill>
                <a:srgbClr val="000000"/>
              </a:solidFill>
              <a:latin typeface="Times New Roman"/>
              <a:ea typeface="Times New Roman"/>
              <a:cs typeface="Times New Roman"/>
            </a:rPr>
            <a:t>
</a:t>
          </a:r>
          <a:r>
            <a:rPr lang="en-US" cap="none" sz="1400" b="1" i="0" u="none" baseline="0">
              <a:solidFill>
                <a:srgbClr val="000000"/>
              </a:solidFill>
              <a:latin typeface="Times New Roman"/>
              <a:ea typeface="Times New Roman"/>
              <a:cs typeface="Times New Roman"/>
            </a:rPr>
            <a:t>
</a:t>
          </a:r>
          <a:r>
            <a:rPr lang="en-US" cap="none" sz="1400" b="1" i="0" u="none" baseline="0">
              <a:solidFill>
                <a:srgbClr val="000000"/>
              </a:solidFill>
              <a:latin typeface="Times New Roman"/>
              <a:ea typeface="Times New Roman"/>
              <a:cs typeface="Times New Roman"/>
            </a:rPr>
            <a:t>CÁC</a:t>
          </a:r>
          <a:r>
            <a:rPr lang="en-US" cap="none" sz="1400" b="1" i="0" u="none" baseline="0">
              <a:solidFill>
                <a:srgbClr val="000000"/>
              </a:solidFill>
              <a:latin typeface="Times New Roman"/>
              <a:ea typeface="Times New Roman"/>
              <a:cs typeface="Times New Roman"/>
            </a:rPr>
            <a:t> BIỂU MẪU HƯỚNG DẪN 
</a:t>
          </a:r>
          <a:r>
            <a:rPr lang="en-US" cap="none" sz="1400" b="1" i="0" u="none" baseline="0">
              <a:solidFill>
                <a:srgbClr val="000000"/>
              </a:solidFill>
              <a:latin typeface="Times New Roman"/>
              <a:ea typeface="Times New Roman"/>
              <a:cs typeface="Times New Roman"/>
            </a:rPr>
            <a:t>XÂY DỰNG KẾ HOẠCH PHÁT TRIỂN KINH TẾ - XÃ HỘI NĂM 2020 
</a:t>
          </a:r>
          <a:r>
            <a:rPr lang="en-US" cap="none" sz="1400" b="1" i="0" u="none" baseline="0">
              <a:solidFill>
                <a:srgbClr val="000000"/>
              </a:solidFill>
              <a:latin typeface="Times New Roman"/>
              <a:ea typeface="Times New Roman"/>
              <a:cs typeface="Times New Roman"/>
            </a:rPr>
            <a:t>(KÈM THEO PHỤ LỤC 01)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1</xdr:row>
      <xdr:rowOff>180975</xdr:rowOff>
    </xdr:from>
    <xdr:to>
      <xdr:col>1</xdr:col>
      <xdr:colOff>1257300</xdr:colOff>
      <xdr:row>1</xdr:row>
      <xdr:rowOff>180975</xdr:rowOff>
    </xdr:to>
    <xdr:sp>
      <xdr:nvSpPr>
        <xdr:cNvPr id="1" name="Straight Connector 5"/>
        <xdr:cNvSpPr>
          <a:spLocks/>
        </xdr:cNvSpPr>
      </xdr:nvSpPr>
      <xdr:spPr>
        <a:xfrm>
          <a:off x="828675" y="390525"/>
          <a:ext cx="8096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1</xdr:row>
      <xdr:rowOff>0</xdr:rowOff>
    </xdr:from>
    <xdr:to>
      <xdr:col>1</xdr:col>
      <xdr:colOff>1295400</xdr:colOff>
      <xdr:row>1</xdr:row>
      <xdr:rowOff>0</xdr:rowOff>
    </xdr:to>
    <xdr:sp>
      <xdr:nvSpPr>
        <xdr:cNvPr id="1" name="Straight Connector 1"/>
        <xdr:cNvSpPr>
          <a:spLocks/>
        </xdr:cNvSpPr>
      </xdr:nvSpPr>
      <xdr:spPr>
        <a:xfrm>
          <a:off x="819150" y="209550"/>
          <a:ext cx="8096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200025</xdr:rowOff>
    </xdr:from>
    <xdr:to>
      <xdr:col>1</xdr:col>
      <xdr:colOff>1228725</xdr:colOff>
      <xdr:row>1</xdr:row>
      <xdr:rowOff>200025</xdr:rowOff>
    </xdr:to>
    <xdr:sp>
      <xdr:nvSpPr>
        <xdr:cNvPr id="1" name="Straight Connector 1"/>
        <xdr:cNvSpPr>
          <a:spLocks/>
        </xdr:cNvSpPr>
      </xdr:nvSpPr>
      <xdr:spPr>
        <a:xfrm>
          <a:off x="752475" y="409575"/>
          <a:ext cx="8096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ell\Downloads\So%20lieu%20%20CN-XD%20+%20TMDV%202020%20h&#7841;%20t&#7847;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ểu 01 TH kèm BC UBND 6.2019"/>
      <sheetName val="Biểu 2 N-L-TS ko in"/>
      <sheetName val="Biểu 2.1 ko in"/>
      <sheetName val="Biểu 3 VHXH kèm QĐ"/>
      <sheetName val="Biểu N-L-TS chi tiết"/>
      <sheetName val="Giá trị N-L-TS ok"/>
      <sheetName val="Gia tri CN-XD "/>
      <sheetName val="Giá trị TM-DV "/>
      <sheetName val="GCĐ NLTS"/>
      <sheetName val="CN-TTCN"/>
    </sheetNames>
    <sheetDataSet>
      <sheetData sheetId="6">
        <row r="14">
          <cell r="S14">
            <v>1050</v>
          </cell>
          <cell r="X14">
            <v>1155</v>
          </cell>
          <cell r="Z14">
            <v>873.1800000000001</v>
          </cell>
          <cell r="AA14">
            <v>1247.4</v>
          </cell>
          <cell r="AC14">
            <v>1347.192</v>
          </cell>
        </row>
        <row r="15">
          <cell r="S15">
            <v>3432</v>
          </cell>
          <cell r="X15">
            <v>3775.2000000000003</v>
          </cell>
          <cell r="Z15">
            <v>2774.7720000000004</v>
          </cell>
          <cell r="AA15">
            <v>3963.9600000000005</v>
          </cell>
          <cell r="AC15">
            <v>4162.158</v>
          </cell>
        </row>
        <row r="16">
          <cell r="S16">
            <v>84</v>
          </cell>
          <cell r="X16">
            <v>84</v>
          </cell>
          <cell r="Z16">
            <v>64.092</v>
          </cell>
          <cell r="AA16">
            <v>91.56</v>
          </cell>
          <cell r="AC16">
            <v>100.71600000000001</v>
          </cell>
        </row>
        <row r="17">
          <cell r="S17">
            <v>216</v>
          </cell>
          <cell r="X17">
            <v>240</v>
          </cell>
          <cell r="Z17">
            <v>176.39999999999998</v>
          </cell>
          <cell r="AA17">
            <v>252</v>
          </cell>
          <cell r="AC17">
            <v>264.6</v>
          </cell>
        </row>
        <row r="18">
          <cell r="S18">
            <v>60</v>
          </cell>
          <cell r="X18">
            <v>25</v>
          </cell>
          <cell r="AA18">
            <v>26.25</v>
          </cell>
          <cell r="AC18">
            <v>27.5625</v>
          </cell>
        </row>
        <row r="19">
          <cell r="S19">
            <v>60000</v>
          </cell>
          <cell r="X19">
            <v>198000</v>
          </cell>
          <cell r="Z19">
            <v>155925</v>
          </cell>
          <cell r="AA19">
            <v>207900</v>
          </cell>
          <cell r="AC19">
            <v>218295</v>
          </cell>
        </row>
        <row r="20">
          <cell r="S20">
            <v>114000</v>
          </cell>
          <cell r="X20">
            <v>133000</v>
          </cell>
          <cell r="Z20">
            <v>113848</v>
          </cell>
          <cell r="AA20">
            <v>142310</v>
          </cell>
          <cell r="AC20">
            <v>156541</v>
          </cell>
        </row>
        <row r="21">
          <cell r="S21">
            <v>9700</v>
          </cell>
          <cell r="X21">
            <v>9700</v>
          </cell>
          <cell r="Z21">
            <v>8536</v>
          </cell>
          <cell r="AA21">
            <v>10670</v>
          </cell>
          <cell r="AC21">
            <v>11203.5</v>
          </cell>
        </row>
        <row r="23">
          <cell r="S23">
            <v>121449</v>
          </cell>
          <cell r="X23">
            <v>147251</v>
          </cell>
          <cell r="Z23">
            <v>45553.4</v>
          </cell>
          <cell r="AA23">
            <v>168177.31</v>
          </cell>
          <cell r="AC23">
            <v>236871.69</v>
          </cell>
        </row>
        <row r="77">
          <cell r="S77">
            <v>76724</v>
          </cell>
          <cell r="X77">
            <v>86720</v>
          </cell>
          <cell r="Z77">
            <v>63739.2</v>
          </cell>
          <cell r="AA77">
            <v>91056</v>
          </cell>
          <cell r="AC77">
            <v>98340.48</v>
          </cell>
        </row>
        <row r="92">
          <cell r="S92">
            <v>16600</v>
          </cell>
          <cell r="X92">
            <v>30000</v>
          </cell>
          <cell r="Z92">
            <v>27000</v>
          </cell>
          <cell r="AA92">
            <v>31500</v>
          </cell>
          <cell r="AC92">
            <v>34650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E19" sqref="E19"/>
    </sheetView>
  </sheetViews>
  <sheetFormatPr defaultColWidth="9.140625" defaultRowHeight="15"/>
  <sheetData/>
  <sheetProtection/>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Q77"/>
  <sheetViews>
    <sheetView tabSelected="1" zoomScalePageLayoutView="0" workbookViewId="0" topLeftCell="A1">
      <selection activeCell="I64" sqref="I64"/>
    </sheetView>
  </sheetViews>
  <sheetFormatPr defaultColWidth="9.140625" defaultRowHeight="15"/>
  <cols>
    <col min="1" max="1" width="5.7109375" style="108" customWidth="1"/>
    <col min="2" max="2" width="28.7109375" style="109" customWidth="1"/>
    <col min="3" max="3" width="9.28125" style="108" customWidth="1"/>
    <col min="4" max="4" width="9.140625" style="215" hidden="1" customWidth="1"/>
    <col min="5" max="5" width="13.57421875" style="110" customWidth="1"/>
    <col min="6" max="6" width="8.7109375" style="215" hidden="1" customWidth="1"/>
    <col min="7" max="7" width="14.8515625" style="110" customWidth="1"/>
    <col min="8" max="8" width="7.57421875" style="215" hidden="1" customWidth="1"/>
    <col min="9" max="9" width="14.421875" style="110" customWidth="1"/>
    <col min="10" max="10" width="3.8515625" style="215" hidden="1" customWidth="1"/>
    <col min="11" max="13" width="0" style="109" hidden="1" customWidth="1"/>
    <col min="14" max="14" width="9.57421875" style="109" hidden="1" customWidth="1"/>
    <col min="15" max="15" width="0" style="109" hidden="1" customWidth="1"/>
    <col min="16" max="16384" width="9.140625" style="109" customWidth="1"/>
  </cols>
  <sheetData>
    <row r="1" spans="1:10" ht="16.5">
      <c r="A1" s="325" t="s">
        <v>369</v>
      </c>
      <c r="B1" s="325"/>
      <c r="C1" s="135"/>
      <c r="G1" s="134"/>
      <c r="H1" s="216"/>
      <c r="I1" s="134"/>
      <c r="J1" s="216"/>
    </row>
    <row r="2" spans="1:12" ht="16.5">
      <c r="A2" s="325" t="s">
        <v>368</v>
      </c>
      <c r="B2" s="325"/>
      <c r="C2" s="134"/>
      <c r="D2" s="134"/>
      <c r="E2" s="134"/>
      <c r="F2" s="134"/>
      <c r="G2" s="134"/>
      <c r="H2" s="134"/>
      <c r="I2" s="134"/>
      <c r="J2" s="134"/>
      <c r="K2" s="109">
        <v>12</v>
      </c>
      <c r="L2" s="109">
        <v>5.4</v>
      </c>
    </row>
    <row r="3" spans="1:10" ht="16.5">
      <c r="A3" s="316"/>
      <c r="B3" s="316"/>
      <c r="C3" s="134"/>
      <c r="D3" s="134"/>
      <c r="E3" s="134"/>
      <c r="F3" s="134"/>
      <c r="G3" s="134"/>
      <c r="H3" s="134"/>
      <c r="I3" s="134"/>
      <c r="J3" s="134"/>
    </row>
    <row r="4" spans="1:12" ht="18" customHeight="1">
      <c r="A4" s="322" t="s">
        <v>397</v>
      </c>
      <c r="B4" s="322"/>
      <c r="C4" s="322"/>
      <c r="D4" s="322"/>
      <c r="E4" s="322"/>
      <c r="F4" s="322"/>
      <c r="G4" s="322"/>
      <c r="H4" s="322"/>
      <c r="I4" s="322"/>
      <c r="J4" s="322"/>
      <c r="K4" s="109">
        <f>0.7*1.49</f>
        <v>1.043</v>
      </c>
      <c r="L4" s="109">
        <f>0.7*1.49</f>
        <v>1.043</v>
      </c>
    </row>
    <row r="5" spans="1:12" ht="42" customHeight="1">
      <c r="A5" s="324" t="s">
        <v>400</v>
      </c>
      <c r="B5" s="324"/>
      <c r="C5" s="324"/>
      <c r="D5" s="324"/>
      <c r="E5" s="324"/>
      <c r="F5" s="324"/>
      <c r="G5" s="324"/>
      <c r="H5" s="324"/>
      <c r="I5" s="324"/>
      <c r="J5" s="324"/>
      <c r="K5" s="109">
        <f>0.5*K2</f>
        <v>6</v>
      </c>
      <c r="L5" s="109">
        <f>0.5*L2</f>
        <v>2.7</v>
      </c>
    </row>
    <row r="6" spans="1:15" s="111" customFormat="1" ht="24.75" customHeight="1">
      <c r="A6" s="323" t="s">
        <v>0</v>
      </c>
      <c r="B6" s="323" t="s">
        <v>1</v>
      </c>
      <c r="C6" s="323" t="s">
        <v>395</v>
      </c>
      <c r="D6" s="321" t="s">
        <v>3</v>
      </c>
      <c r="E6" s="326" t="s">
        <v>4</v>
      </c>
      <c r="F6" s="326"/>
      <c r="G6" s="326"/>
      <c r="H6" s="326"/>
      <c r="I6" s="326" t="s">
        <v>5</v>
      </c>
      <c r="J6" s="321" t="s">
        <v>396</v>
      </c>
      <c r="K6" s="188"/>
      <c r="L6" s="188"/>
      <c r="M6" s="188"/>
      <c r="N6" s="189">
        <f>(E64+D64)/2</f>
        <v>2739.5</v>
      </c>
      <c r="O6" s="188"/>
    </row>
    <row r="7" spans="1:17" s="111" customFormat="1" ht="45" customHeight="1">
      <c r="A7" s="323"/>
      <c r="B7" s="323"/>
      <c r="C7" s="323"/>
      <c r="D7" s="321"/>
      <c r="E7" s="184" t="s">
        <v>386</v>
      </c>
      <c r="F7" s="217" t="s">
        <v>387</v>
      </c>
      <c r="G7" s="184" t="s">
        <v>388</v>
      </c>
      <c r="H7" s="217" t="s">
        <v>385</v>
      </c>
      <c r="I7" s="326"/>
      <c r="J7" s="321"/>
      <c r="K7" s="188">
        <v>2021</v>
      </c>
      <c r="L7" s="188"/>
      <c r="M7" s="188"/>
      <c r="N7" s="188"/>
      <c r="O7" s="188"/>
      <c r="P7" s="315"/>
      <c r="Q7" s="315">
        <f>+I32-I33-2.72</f>
        <v>98.475</v>
      </c>
    </row>
    <row r="8" spans="1:15" s="136" customFormat="1" ht="31.5">
      <c r="A8" s="185">
        <v>1</v>
      </c>
      <c r="B8" s="113" t="s">
        <v>380</v>
      </c>
      <c r="C8" s="185" t="s">
        <v>14</v>
      </c>
      <c r="D8" s="218">
        <f>SUM(D9:D12)</f>
        <v>1201</v>
      </c>
      <c r="E8" s="115">
        <f>SUM(E9:E12)</f>
        <v>1674.3999999999999</v>
      </c>
      <c r="F8" s="218">
        <f>SUM(F9:F12)</f>
        <v>847.2</v>
      </c>
      <c r="G8" s="115">
        <f>SUM(G9:G12)</f>
        <v>1711.025</v>
      </c>
      <c r="H8" s="218">
        <f aca="true" t="shared" si="0" ref="H8:H13">G8/D8*100</f>
        <v>142.4666944213156</v>
      </c>
      <c r="I8" s="115">
        <f>SUM(I9:I12)</f>
        <v>1849.076</v>
      </c>
      <c r="J8" s="218">
        <f aca="true" t="shared" si="1" ref="J8:J13">I8/G8*100</f>
        <v>108.06832162008153</v>
      </c>
      <c r="K8" s="190">
        <f>SUM(K9:K12)</f>
        <v>1914.3999999999999</v>
      </c>
      <c r="L8" s="182"/>
      <c r="M8" s="182"/>
      <c r="N8" s="182"/>
      <c r="O8" s="182"/>
    </row>
    <row r="9" spans="1:15" s="136" customFormat="1" ht="24.75" customHeight="1">
      <c r="A9" s="112" t="s">
        <v>9</v>
      </c>
      <c r="B9" s="114" t="s">
        <v>10</v>
      </c>
      <c r="C9" s="112" t="s">
        <v>14</v>
      </c>
      <c r="D9" s="219">
        <v>582.5</v>
      </c>
      <c r="E9" s="116">
        <v>856.7</v>
      </c>
      <c r="F9" s="219">
        <v>412.5</v>
      </c>
      <c r="G9" s="116">
        <v>858</v>
      </c>
      <c r="H9" s="219">
        <f t="shared" si="0"/>
        <v>147.2961373390558</v>
      </c>
      <c r="I9" s="116">
        <v>882.6</v>
      </c>
      <c r="J9" s="219">
        <f t="shared" si="1"/>
        <v>102.86713286713287</v>
      </c>
      <c r="K9" s="191">
        <v>938.8</v>
      </c>
      <c r="L9" s="182">
        <f>G9/E9*100</f>
        <v>100.15174506828528</v>
      </c>
      <c r="M9" s="182"/>
      <c r="N9" s="182"/>
      <c r="O9" s="182"/>
    </row>
    <row r="10" spans="1:15" s="136" customFormat="1" ht="24.75" customHeight="1">
      <c r="A10" s="112" t="s">
        <v>9</v>
      </c>
      <c r="B10" s="114" t="s">
        <v>11</v>
      </c>
      <c r="C10" s="112" t="s">
        <v>14</v>
      </c>
      <c r="D10" s="219">
        <v>403.3</v>
      </c>
      <c r="E10" s="116">
        <v>609.9</v>
      </c>
      <c r="F10" s="219">
        <v>316.5</v>
      </c>
      <c r="G10" s="116">
        <v>657.2</v>
      </c>
      <c r="H10" s="219">
        <f t="shared" si="0"/>
        <v>162.95561616662536</v>
      </c>
      <c r="I10" s="116">
        <v>761.8</v>
      </c>
      <c r="J10" s="219">
        <f t="shared" si="1"/>
        <v>115.9160073037127</v>
      </c>
      <c r="K10" s="191">
        <v>761.8</v>
      </c>
      <c r="L10" s="182">
        <f>G10/E10*100</f>
        <v>107.75536973274309</v>
      </c>
      <c r="M10" s="182"/>
      <c r="N10" s="182"/>
      <c r="O10" s="182"/>
    </row>
    <row r="11" spans="1:15" s="136" customFormat="1" ht="24.75" customHeight="1">
      <c r="A11" s="112" t="s">
        <v>9</v>
      </c>
      <c r="B11" s="114" t="s">
        <v>12</v>
      </c>
      <c r="C11" s="112" t="s">
        <v>14</v>
      </c>
      <c r="D11" s="219">
        <v>215.2</v>
      </c>
      <c r="E11" s="116">
        <v>207.8</v>
      </c>
      <c r="F11" s="219">
        <v>118.2</v>
      </c>
      <c r="G11" s="116">
        <v>195.825</v>
      </c>
      <c r="H11" s="219">
        <f t="shared" si="0"/>
        <v>90.99674721189591</v>
      </c>
      <c r="I11" s="116">
        <v>204.676</v>
      </c>
      <c r="J11" s="219">
        <f t="shared" si="1"/>
        <v>104.51985190859186</v>
      </c>
      <c r="K11" s="191">
        <v>213.8</v>
      </c>
      <c r="L11" s="182">
        <f>G11/E11*100</f>
        <v>94.23724735322423</v>
      </c>
      <c r="M11" s="192" t="s">
        <v>354</v>
      </c>
      <c r="N11" s="182"/>
      <c r="O11" s="182"/>
    </row>
    <row r="12" spans="1:15" s="136" customFormat="1" ht="24.75" customHeight="1" hidden="1">
      <c r="A12" s="112" t="s">
        <v>9</v>
      </c>
      <c r="B12" s="114" t="s">
        <v>13</v>
      </c>
      <c r="C12" s="112" t="s">
        <v>14</v>
      </c>
      <c r="D12" s="219"/>
      <c r="E12" s="116"/>
      <c r="F12" s="219"/>
      <c r="G12" s="116"/>
      <c r="H12" s="219" t="e">
        <f t="shared" si="0"/>
        <v>#DIV/0!</v>
      </c>
      <c r="I12" s="116"/>
      <c r="J12" s="219" t="e">
        <f t="shared" si="1"/>
        <v>#DIV/0!</v>
      </c>
      <c r="K12" s="182"/>
      <c r="L12" s="182"/>
      <c r="M12" s="182"/>
      <c r="N12" s="182"/>
      <c r="O12" s="182"/>
    </row>
    <row r="13" spans="1:15" s="140" customFormat="1" ht="24.75" customHeight="1">
      <c r="A13" s="185">
        <v>2</v>
      </c>
      <c r="B13" s="113" t="s">
        <v>371</v>
      </c>
      <c r="C13" s="185" t="s">
        <v>254</v>
      </c>
      <c r="D13" s="218">
        <v>27.25</v>
      </c>
      <c r="E13" s="115">
        <v>30</v>
      </c>
      <c r="F13" s="218">
        <v>28.1</v>
      </c>
      <c r="G13" s="115">
        <v>28.1</v>
      </c>
      <c r="H13" s="218">
        <f t="shared" si="0"/>
        <v>103.11926605504587</v>
      </c>
      <c r="I13" s="115">
        <v>45</v>
      </c>
      <c r="J13" s="218">
        <f t="shared" si="1"/>
        <v>160.1423487544484</v>
      </c>
      <c r="K13" s="193"/>
      <c r="L13" s="193"/>
      <c r="M13" s="193"/>
      <c r="N13" s="193"/>
      <c r="O13" s="193"/>
    </row>
    <row r="14" spans="1:15" s="136" customFormat="1" ht="34.5" customHeight="1">
      <c r="A14" s="185">
        <v>3</v>
      </c>
      <c r="B14" s="113" t="s">
        <v>61</v>
      </c>
      <c r="C14" s="80"/>
      <c r="D14" s="219"/>
      <c r="E14" s="116"/>
      <c r="F14" s="219"/>
      <c r="G14" s="116"/>
      <c r="H14" s="219"/>
      <c r="I14" s="116"/>
      <c r="J14" s="219"/>
      <c r="K14" s="182"/>
      <c r="L14" s="182"/>
      <c r="M14" s="182"/>
      <c r="N14" s="182"/>
      <c r="O14" s="182"/>
    </row>
    <row r="15" spans="1:15" s="136" customFormat="1" ht="24.75" customHeight="1">
      <c r="A15" s="112" t="s">
        <v>9</v>
      </c>
      <c r="B15" s="114" t="s">
        <v>10</v>
      </c>
      <c r="C15" s="112" t="s">
        <v>8</v>
      </c>
      <c r="D15" s="219">
        <f>D9/D8*100</f>
        <v>48.501248959200666</v>
      </c>
      <c r="E15" s="116">
        <f>E9/E8*100</f>
        <v>51.16459627329193</v>
      </c>
      <c r="F15" s="219">
        <f>F9/F8*100</f>
        <v>48.68980169971671</v>
      </c>
      <c r="G15" s="116">
        <f>G9/G8*100</f>
        <v>50.14538069285954</v>
      </c>
      <c r="H15" s="219">
        <f aca="true" t="shared" si="2" ref="H15:H45">G15/D15*100</f>
        <v>103.38987504227349</v>
      </c>
      <c r="I15" s="116">
        <f>I9/I8*100</f>
        <v>47.73194828119558</v>
      </c>
      <c r="J15" s="219"/>
      <c r="K15" s="182"/>
      <c r="L15" s="182"/>
      <c r="M15" s="182"/>
      <c r="N15" s="182"/>
      <c r="O15" s="182"/>
    </row>
    <row r="16" spans="1:15" s="136" customFormat="1" ht="24.75" customHeight="1">
      <c r="A16" s="112" t="s">
        <v>9</v>
      </c>
      <c r="B16" s="114" t="s">
        <v>11</v>
      </c>
      <c r="C16" s="112" t="s">
        <v>8</v>
      </c>
      <c r="D16" s="219">
        <f>D10/D8*100</f>
        <v>33.580349708576186</v>
      </c>
      <c r="E16" s="116">
        <f>E10/E8*100</f>
        <v>36.424988055422844</v>
      </c>
      <c r="F16" s="219">
        <f>F10/F8*100</f>
        <v>37.358356940509914</v>
      </c>
      <c r="G16" s="116">
        <f>G10/G8*100</f>
        <v>38.40972516474043</v>
      </c>
      <c r="H16" s="219">
        <f t="shared" si="2"/>
        <v>114.38155200310752</v>
      </c>
      <c r="I16" s="116">
        <f>I10/I8*100</f>
        <v>41.198955586465885</v>
      </c>
      <c r="J16" s="219"/>
      <c r="K16" s="182"/>
      <c r="L16" s="182"/>
      <c r="M16" s="182"/>
      <c r="N16" s="182"/>
      <c r="O16" s="182"/>
    </row>
    <row r="17" spans="1:15" s="136" customFormat="1" ht="24.75" customHeight="1">
      <c r="A17" s="112" t="s">
        <v>9</v>
      </c>
      <c r="B17" s="114" t="s">
        <v>12</v>
      </c>
      <c r="C17" s="112" t="s">
        <v>8</v>
      </c>
      <c r="D17" s="219">
        <f>D11/D8*100</f>
        <v>17.918401332223148</v>
      </c>
      <c r="E17" s="116">
        <f>E11/E8*100</f>
        <v>12.410415671285238</v>
      </c>
      <c r="F17" s="219">
        <f>F11/F8*100</f>
        <v>13.95184135977337</v>
      </c>
      <c r="G17" s="116">
        <f>G11/G8*100</f>
        <v>11.444894142400022</v>
      </c>
      <c r="H17" s="219">
        <f t="shared" si="2"/>
        <v>63.872294911814244</v>
      </c>
      <c r="I17" s="116">
        <f>I11/I8*100</f>
        <v>11.06909613233853</v>
      </c>
      <c r="J17" s="219"/>
      <c r="K17" s="182"/>
      <c r="L17" s="182"/>
      <c r="M17" s="182"/>
      <c r="N17" s="182"/>
      <c r="O17" s="182"/>
    </row>
    <row r="18" spans="1:15" s="136" customFormat="1" ht="24.75" customHeight="1" hidden="1">
      <c r="A18" s="112" t="s">
        <v>9</v>
      </c>
      <c r="B18" s="114" t="s">
        <v>13</v>
      </c>
      <c r="C18" s="112" t="s">
        <v>14</v>
      </c>
      <c r="D18" s="219"/>
      <c r="E18" s="116"/>
      <c r="F18" s="219"/>
      <c r="G18" s="116"/>
      <c r="H18" s="219"/>
      <c r="I18" s="116"/>
      <c r="J18" s="219"/>
      <c r="K18" s="182"/>
      <c r="L18" s="182"/>
      <c r="M18" s="182"/>
      <c r="N18" s="182"/>
      <c r="O18" s="182"/>
    </row>
    <row r="19" spans="1:15" s="136" customFormat="1" ht="35.25" customHeight="1">
      <c r="A19" s="185">
        <v>4</v>
      </c>
      <c r="B19" s="113" t="s">
        <v>15</v>
      </c>
      <c r="C19" s="185" t="s">
        <v>16</v>
      </c>
      <c r="D19" s="221">
        <v>27</v>
      </c>
      <c r="E19" s="116"/>
      <c r="F19" s="219"/>
      <c r="G19" s="116"/>
      <c r="H19" s="219">
        <f t="shared" si="2"/>
        <v>0</v>
      </c>
      <c r="I19" s="116">
        <v>33</v>
      </c>
      <c r="J19" s="219"/>
      <c r="K19" s="182"/>
      <c r="L19" s="182"/>
      <c r="M19" s="182"/>
      <c r="N19" s="182"/>
      <c r="O19" s="182"/>
    </row>
    <row r="20" spans="1:15" s="137" customFormat="1" ht="24.75" customHeight="1" hidden="1">
      <c r="A20" s="117">
        <v>5</v>
      </c>
      <c r="B20" s="118" t="s">
        <v>17</v>
      </c>
      <c r="C20" s="117" t="s">
        <v>8</v>
      </c>
      <c r="D20" s="220"/>
      <c r="E20" s="119"/>
      <c r="F20" s="220"/>
      <c r="G20" s="119"/>
      <c r="H20" s="220" t="e">
        <f t="shared" si="2"/>
        <v>#DIV/0!</v>
      </c>
      <c r="I20" s="119"/>
      <c r="J20" s="220"/>
      <c r="K20" s="181"/>
      <c r="L20" s="181"/>
      <c r="M20" s="181"/>
      <c r="N20" s="181"/>
      <c r="O20" s="181"/>
    </row>
    <row r="21" spans="1:15" s="137" customFormat="1" ht="24.75" customHeight="1" hidden="1">
      <c r="A21" s="120" t="s">
        <v>9</v>
      </c>
      <c r="B21" s="121" t="s">
        <v>18</v>
      </c>
      <c r="C21" s="120"/>
      <c r="D21" s="221"/>
      <c r="E21" s="122"/>
      <c r="F21" s="221"/>
      <c r="G21" s="122"/>
      <c r="H21" s="221" t="e">
        <f t="shared" si="2"/>
        <v>#DIV/0!</v>
      </c>
      <c r="I21" s="122"/>
      <c r="J21" s="221"/>
      <c r="K21" s="181"/>
      <c r="L21" s="181"/>
      <c r="M21" s="181"/>
      <c r="N21" s="181"/>
      <c r="O21" s="181"/>
    </row>
    <row r="22" spans="1:15" s="137" customFormat="1" ht="24.75" customHeight="1" hidden="1">
      <c r="A22" s="120" t="s">
        <v>9</v>
      </c>
      <c r="B22" s="121" t="s">
        <v>19</v>
      </c>
      <c r="C22" s="120"/>
      <c r="D22" s="221"/>
      <c r="E22" s="122"/>
      <c r="F22" s="221"/>
      <c r="G22" s="122"/>
      <c r="H22" s="221" t="e">
        <f t="shared" si="2"/>
        <v>#DIV/0!</v>
      </c>
      <c r="I22" s="122"/>
      <c r="J22" s="221"/>
      <c r="K22" s="181"/>
      <c r="L22" s="181"/>
      <c r="M22" s="181"/>
      <c r="N22" s="181"/>
      <c r="O22" s="181"/>
    </row>
    <row r="23" spans="1:15" s="137" customFormat="1" ht="47.25" hidden="1">
      <c r="A23" s="120" t="s">
        <v>9</v>
      </c>
      <c r="B23" s="121" t="s">
        <v>20</v>
      </c>
      <c r="C23" s="120"/>
      <c r="D23" s="221"/>
      <c r="E23" s="122"/>
      <c r="F23" s="221"/>
      <c r="G23" s="122"/>
      <c r="H23" s="221" t="e">
        <f t="shared" si="2"/>
        <v>#DIV/0!</v>
      </c>
      <c r="I23" s="122"/>
      <c r="J23" s="221"/>
      <c r="K23" s="181"/>
      <c r="L23" s="181"/>
      <c r="M23" s="181"/>
      <c r="N23" s="181"/>
      <c r="O23" s="181"/>
    </row>
    <row r="24" spans="1:15" s="207" customFormat="1" ht="47.25">
      <c r="A24" s="204">
        <v>5</v>
      </c>
      <c r="B24" s="22" t="s">
        <v>21</v>
      </c>
      <c r="C24" s="204" t="s">
        <v>14</v>
      </c>
      <c r="D24" s="222">
        <f>D26</f>
        <v>68.875</v>
      </c>
      <c r="E24" s="205">
        <f>E26</f>
        <v>78.285</v>
      </c>
      <c r="F24" s="222">
        <v>21.64</v>
      </c>
      <c r="G24" s="205">
        <v>73.365</v>
      </c>
      <c r="H24" s="222">
        <f t="shared" si="2"/>
        <v>106.51905626134301</v>
      </c>
      <c r="I24" s="317">
        <v>60.61</v>
      </c>
      <c r="J24" s="222">
        <f>+I24/G24%</f>
        <v>82.61432563211342</v>
      </c>
      <c r="K24" s="206" t="s">
        <v>348</v>
      </c>
      <c r="L24" s="206"/>
      <c r="M24" s="206"/>
      <c r="N24" s="206"/>
      <c r="O24" s="206"/>
    </row>
    <row r="25" spans="1:15" s="209" customFormat="1" ht="24.75" customHeight="1">
      <c r="A25" s="71"/>
      <c r="B25" s="25" t="s">
        <v>22</v>
      </c>
      <c r="C25" s="71"/>
      <c r="D25" s="223"/>
      <c r="E25" s="199"/>
      <c r="F25" s="223"/>
      <c r="G25" s="199"/>
      <c r="H25" s="223"/>
      <c r="I25" s="318"/>
      <c r="J25" s="223"/>
      <c r="K25" s="208"/>
      <c r="L25" s="208"/>
      <c r="M25" s="208"/>
      <c r="N25" s="208"/>
      <c r="O25" s="208"/>
    </row>
    <row r="26" spans="1:15" s="209" customFormat="1" ht="24.75" customHeight="1">
      <c r="A26" s="71" t="s">
        <v>9</v>
      </c>
      <c r="B26" s="24" t="s">
        <v>23</v>
      </c>
      <c r="C26" s="71" t="s">
        <v>14</v>
      </c>
      <c r="D26" s="223">
        <v>68.875</v>
      </c>
      <c r="E26" s="199">
        <v>78.285</v>
      </c>
      <c r="F26" s="223">
        <v>21.64</v>
      </c>
      <c r="G26" s="199">
        <v>73.365</v>
      </c>
      <c r="H26" s="223">
        <f t="shared" si="2"/>
        <v>106.51905626134301</v>
      </c>
      <c r="I26" s="318">
        <v>60.61</v>
      </c>
      <c r="J26" s="223">
        <f aca="true" t="shared" si="3" ref="J26:J45">+I26/G26%</f>
        <v>82.61432563211342</v>
      </c>
      <c r="K26" s="208"/>
      <c r="L26" s="208"/>
      <c r="M26" s="208"/>
      <c r="N26" s="208"/>
      <c r="O26" s="208"/>
    </row>
    <row r="27" spans="1:15" s="209" customFormat="1" ht="24.75" customHeight="1">
      <c r="A27" s="71"/>
      <c r="B27" s="25" t="s">
        <v>22</v>
      </c>
      <c r="C27" s="71"/>
      <c r="D27" s="223"/>
      <c r="E27" s="199"/>
      <c r="F27" s="223"/>
      <c r="G27" s="199"/>
      <c r="H27" s="223"/>
      <c r="I27" s="318"/>
      <c r="J27" s="223"/>
      <c r="K27" s="208"/>
      <c r="L27" s="208"/>
      <c r="M27" s="208"/>
      <c r="N27" s="208"/>
      <c r="O27" s="208"/>
    </row>
    <row r="28" spans="1:15" s="209" customFormat="1" ht="24.75" customHeight="1">
      <c r="A28" s="71"/>
      <c r="B28" s="24" t="s">
        <v>24</v>
      </c>
      <c r="C28" s="71" t="s">
        <v>14</v>
      </c>
      <c r="D28" s="223">
        <v>0.0255</v>
      </c>
      <c r="E28" s="199"/>
      <c r="F28" s="223">
        <v>1.018</v>
      </c>
      <c r="G28" s="199">
        <v>1.2</v>
      </c>
      <c r="H28" s="302">
        <f t="shared" si="2"/>
        <v>4705.882352941177</v>
      </c>
      <c r="I28" s="318">
        <v>1.8</v>
      </c>
      <c r="J28" s="223">
        <f t="shared" si="3"/>
        <v>150</v>
      </c>
      <c r="K28" s="208"/>
      <c r="L28" s="208"/>
      <c r="M28" s="208"/>
      <c r="N28" s="208"/>
      <c r="O28" s="208"/>
    </row>
    <row r="29" spans="1:15" s="209" customFormat="1" ht="24.75" customHeight="1">
      <c r="A29" s="71"/>
      <c r="B29" s="24" t="s">
        <v>25</v>
      </c>
      <c r="C29" s="71" t="s">
        <v>14</v>
      </c>
      <c r="D29" s="223">
        <v>0.538</v>
      </c>
      <c r="E29" s="199">
        <v>0.17</v>
      </c>
      <c r="F29" s="223">
        <v>0.089</v>
      </c>
      <c r="G29" s="199">
        <v>0.19</v>
      </c>
      <c r="H29" s="223">
        <f t="shared" si="2"/>
        <v>35.31598513011152</v>
      </c>
      <c r="I29" s="318">
        <v>0.16</v>
      </c>
      <c r="J29" s="223">
        <f t="shared" si="3"/>
        <v>84.21052631578948</v>
      </c>
      <c r="K29" s="208"/>
      <c r="L29" s="208"/>
      <c r="M29" s="208"/>
      <c r="N29" s="208"/>
      <c r="O29" s="208"/>
    </row>
    <row r="30" spans="1:15" s="209" customFormat="1" ht="24.75" customHeight="1">
      <c r="A30" s="71"/>
      <c r="B30" s="24" t="s">
        <v>26</v>
      </c>
      <c r="C30" s="71" t="s">
        <v>14</v>
      </c>
      <c r="D30" s="223">
        <v>20.152</v>
      </c>
      <c r="E30" s="199">
        <v>18.11</v>
      </c>
      <c r="F30" s="223">
        <v>11.777</v>
      </c>
      <c r="G30" s="199">
        <v>18.56</v>
      </c>
      <c r="H30" s="223">
        <f t="shared" si="2"/>
        <v>92.10003969829296</v>
      </c>
      <c r="I30" s="318">
        <v>19.34</v>
      </c>
      <c r="J30" s="223">
        <f t="shared" si="3"/>
        <v>104.20258620689656</v>
      </c>
      <c r="K30" s="208"/>
      <c r="L30" s="208"/>
      <c r="M30" s="208"/>
      <c r="N30" s="208"/>
      <c r="O30" s="208"/>
    </row>
    <row r="31" spans="1:15" s="209" customFormat="1" ht="31.5">
      <c r="A31" s="71"/>
      <c r="B31" s="24" t="s">
        <v>27</v>
      </c>
      <c r="C31" s="71" t="s">
        <v>14</v>
      </c>
      <c r="D31" s="223"/>
      <c r="E31" s="199"/>
      <c r="F31" s="223"/>
      <c r="G31" s="199"/>
      <c r="H31" s="223"/>
      <c r="I31" s="318"/>
      <c r="J31" s="223"/>
      <c r="K31" s="208"/>
      <c r="L31" s="208"/>
      <c r="M31" s="210">
        <f>89.84-G34</f>
        <v>58.239000000000004</v>
      </c>
      <c r="N31" s="208"/>
      <c r="O31" s="208"/>
    </row>
    <row r="32" spans="1:15" s="207" customFormat="1" ht="24.75" customHeight="1">
      <c r="A32" s="204">
        <v>6</v>
      </c>
      <c r="B32" s="22" t="s">
        <v>28</v>
      </c>
      <c r="C32" s="204" t="s">
        <v>14</v>
      </c>
      <c r="D32" s="222">
        <f>221.953-22.087</f>
        <v>199.866</v>
      </c>
      <c r="E32" s="211">
        <v>182.997</v>
      </c>
      <c r="F32" s="222">
        <v>91.485</v>
      </c>
      <c r="G32" s="205">
        <v>232.086</v>
      </c>
      <c r="H32" s="222">
        <f t="shared" si="2"/>
        <v>116.12080093662753</v>
      </c>
      <c r="I32" s="319">
        <v>179.516</v>
      </c>
      <c r="J32" s="222">
        <f t="shared" si="3"/>
        <v>77.34891376472514</v>
      </c>
      <c r="K32" s="212">
        <f>+I32-I33-0.388-2.031</f>
        <v>98.77599999999998</v>
      </c>
      <c r="L32" s="212">
        <f>+G33/E33</f>
        <v>0.9935635133042844</v>
      </c>
      <c r="M32" s="206"/>
      <c r="N32" s="206"/>
      <c r="O32" s="206"/>
    </row>
    <row r="33" spans="1:15" s="209" customFormat="1" ht="31.5">
      <c r="A33" s="71" t="s">
        <v>29</v>
      </c>
      <c r="B33" s="24" t="s">
        <v>30</v>
      </c>
      <c r="C33" s="71" t="s">
        <v>14</v>
      </c>
      <c r="D33" s="223">
        <v>78.236</v>
      </c>
      <c r="E33" s="199">
        <f>102.261-32.049+31-10.79</f>
        <v>90.422</v>
      </c>
      <c r="F33" s="223">
        <v>33.975</v>
      </c>
      <c r="G33" s="199">
        <v>89.84</v>
      </c>
      <c r="H33" s="223">
        <f t="shared" si="2"/>
        <v>114.83204662815072</v>
      </c>
      <c r="I33" s="318">
        <v>78.321</v>
      </c>
      <c r="J33" s="223">
        <f t="shared" si="3"/>
        <v>87.17831700801423</v>
      </c>
      <c r="K33" s="208">
        <f>15559+15546+3300</f>
        <v>34405</v>
      </c>
      <c r="L33" s="210">
        <f>99.912-G34</f>
        <v>68.311</v>
      </c>
      <c r="M33" s="208"/>
      <c r="N33" s="208"/>
      <c r="O33" s="208"/>
    </row>
    <row r="34" spans="1:15" s="209" customFormat="1" ht="33.75" customHeight="1">
      <c r="A34" s="71" t="s">
        <v>9</v>
      </c>
      <c r="B34" s="24" t="s">
        <v>31</v>
      </c>
      <c r="C34" s="71" t="s">
        <v>14</v>
      </c>
      <c r="D34" s="223">
        <v>47.577</v>
      </c>
      <c r="E34" s="199">
        <f>25.22+2.5+31</f>
        <v>58.72</v>
      </c>
      <c r="F34" s="223"/>
      <c r="G34" s="199">
        <f>6.896+19+3.14+0.83+1.3+0.39+0.045</f>
        <v>31.601000000000003</v>
      </c>
      <c r="H34" s="223">
        <f t="shared" si="2"/>
        <v>66.42074952182779</v>
      </c>
      <c r="I34" s="318">
        <v>35.926</v>
      </c>
      <c r="J34" s="223">
        <f t="shared" si="3"/>
        <v>113.68627575076738</v>
      </c>
      <c r="K34" s="208" t="s">
        <v>352</v>
      </c>
      <c r="L34" s="210">
        <f>+G40/E40</f>
        <v>1.265501286482547</v>
      </c>
      <c r="M34" s="208"/>
      <c r="N34" s="208"/>
      <c r="O34" s="208"/>
    </row>
    <row r="35" spans="1:15" s="209" customFormat="1" ht="24.75" customHeight="1">
      <c r="A35" s="71"/>
      <c r="B35" s="25" t="s">
        <v>22</v>
      </c>
      <c r="C35" s="71"/>
      <c r="D35" s="223"/>
      <c r="E35" s="199"/>
      <c r="F35" s="223"/>
      <c r="G35" s="199"/>
      <c r="H35" s="223"/>
      <c r="I35" s="318"/>
      <c r="J35" s="223"/>
      <c r="K35" s="208"/>
      <c r="L35" s="208">
        <f>183.152-180.86</f>
        <v>2.291999999999973</v>
      </c>
      <c r="M35" s="208"/>
      <c r="N35" s="208"/>
      <c r="O35" s="208"/>
    </row>
    <row r="36" spans="1:15" s="209" customFormat="1" ht="33.75" customHeight="1">
      <c r="A36" s="71"/>
      <c r="B36" s="314" t="s">
        <v>32</v>
      </c>
      <c r="C36" s="71" t="s">
        <v>14</v>
      </c>
      <c r="D36" s="223">
        <f>3.319</f>
        <v>3.319</v>
      </c>
      <c r="E36" s="199">
        <f>31+22</f>
        <v>53</v>
      </c>
      <c r="F36" s="223">
        <v>0.25</v>
      </c>
      <c r="G36" s="199">
        <v>22.98</v>
      </c>
      <c r="H36" s="223">
        <f t="shared" si="2"/>
        <v>692.3772220548358</v>
      </c>
      <c r="I36" s="318">
        <v>30</v>
      </c>
      <c r="J36" s="223">
        <f t="shared" si="3"/>
        <v>130.54830287206266</v>
      </c>
      <c r="K36" s="208"/>
      <c r="L36" s="210" t="s">
        <v>384</v>
      </c>
      <c r="M36" s="208"/>
      <c r="N36" s="208"/>
      <c r="O36" s="208"/>
    </row>
    <row r="37" spans="1:15" s="209" customFormat="1" ht="24.75" customHeight="1">
      <c r="A37" s="71"/>
      <c r="B37" s="25" t="s">
        <v>33</v>
      </c>
      <c r="C37" s="26" t="s">
        <v>14</v>
      </c>
      <c r="D37" s="223"/>
      <c r="E37" s="199"/>
      <c r="F37" s="223">
        <v>0</v>
      </c>
      <c r="G37" s="199"/>
      <c r="H37" s="223"/>
      <c r="I37" s="318"/>
      <c r="J37" s="223"/>
      <c r="K37" s="208"/>
      <c r="L37" s="208"/>
      <c r="M37" s="208"/>
      <c r="N37" s="208"/>
      <c r="O37" s="208"/>
    </row>
    <row r="38" spans="1:15" s="209" customFormat="1" ht="68.25" customHeight="1">
      <c r="A38" s="71" t="s">
        <v>9</v>
      </c>
      <c r="B38" s="24" t="s">
        <v>34</v>
      </c>
      <c r="C38" s="71" t="s">
        <v>14</v>
      </c>
      <c r="D38" s="223">
        <f>78.24-47.58</f>
        <v>30.659999999999997</v>
      </c>
      <c r="E38" s="199">
        <f>102.261-27.72-32.049-10.79</f>
        <v>31.701999999999998</v>
      </c>
      <c r="F38" s="223">
        <v>18.443</v>
      </c>
      <c r="G38" s="199">
        <v>59.24</v>
      </c>
      <c r="H38" s="223">
        <f t="shared" si="2"/>
        <v>193.21591650358775</v>
      </c>
      <c r="I38" s="318">
        <v>42.4</v>
      </c>
      <c r="J38" s="223">
        <f t="shared" si="3"/>
        <v>71.57326130992571</v>
      </c>
      <c r="K38" s="210">
        <f>89.84-G34</f>
        <v>58.239000000000004</v>
      </c>
      <c r="L38" s="210">
        <f>+I33-I34</f>
        <v>42.394999999999996</v>
      </c>
      <c r="M38" s="208"/>
      <c r="N38" s="208"/>
      <c r="O38" s="208"/>
    </row>
    <row r="39" spans="1:15" s="209" customFormat="1" ht="24.75" customHeight="1">
      <c r="A39" s="71" t="s">
        <v>9</v>
      </c>
      <c r="B39" s="24" t="s">
        <v>35</v>
      </c>
      <c r="C39" s="71" t="s">
        <v>14</v>
      </c>
      <c r="D39" s="223"/>
      <c r="E39" s="199"/>
      <c r="F39" s="223"/>
      <c r="G39" s="199"/>
      <c r="H39" s="223"/>
      <c r="I39" s="318"/>
      <c r="J39" s="223"/>
      <c r="K39" s="208"/>
      <c r="L39" s="208"/>
      <c r="M39" s="208"/>
      <c r="N39" s="208"/>
      <c r="O39" s="208"/>
    </row>
    <row r="40" spans="1:15" s="209" customFormat="1" ht="24.75" customHeight="1">
      <c r="A40" s="71" t="s">
        <v>36</v>
      </c>
      <c r="B40" s="24" t="s">
        <v>37</v>
      </c>
      <c r="C40" s="71" t="s">
        <v>14</v>
      </c>
      <c r="D40" s="223">
        <v>81.582</v>
      </c>
      <c r="E40" s="199">
        <f>10.79+79.767</f>
        <v>90.55699999999999</v>
      </c>
      <c r="F40" s="223">
        <v>39.153</v>
      </c>
      <c r="G40" s="199">
        <v>114.6</v>
      </c>
      <c r="H40" s="223">
        <f t="shared" si="2"/>
        <v>140.4721629771273</v>
      </c>
      <c r="I40" s="318">
        <v>98.923</v>
      </c>
      <c r="J40" s="223">
        <f t="shared" si="3"/>
        <v>86.32024432809774</v>
      </c>
      <c r="K40" s="208"/>
      <c r="L40" s="213">
        <f>+G40/E40</f>
        <v>1.265501286482547</v>
      </c>
      <c r="M40" s="208"/>
      <c r="N40" s="208"/>
      <c r="O40" s="208"/>
    </row>
    <row r="41" spans="1:15" s="207" customFormat="1" ht="54.75" customHeight="1">
      <c r="A41" s="204">
        <v>7</v>
      </c>
      <c r="B41" s="22" t="s">
        <v>347</v>
      </c>
      <c r="C41" s="204" t="s">
        <v>14</v>
      </c>
      <c r="D41" s="222">
        <v>109.4075</v>
      </c>
      <c r="E41" s="205">
        <v>145.019</v>
      </c>
      <c r="F41" s="222">
        <v>100.66</v>
      </c>
      <c r="G41" s="205">
        <v>127.59</v>
      </c>
      <c r="H41" s="222">
        <f t="shared" si="2"/>
        <v>116.61906176450427</v>
      </c>
      <c r="I41" s="317">
        <v>129.291</v>
      </c>
      <c r="J41" s="222">
        <f t="shared" si="3"/>
        <v>101.33317658123677</v>
      </c>
      <c r="K41" s="206"/>
      <c r="L41" s="206"/>
      <c r="M41" s="206"/>
      <c r="N41" s="206"/>
      <c r="O41" s="206"/>
    </row>
    <row r="42" spans="1:15" s="137" customFormat="1" ht="34.5" customHeight="1">
      <c r="A42" s="231">
        <v>8</v>
      </c>
      <c r="B42" s="232" t="s">
        <v>38</v>
      </c>
      <c r="C42" s="231"/>
      <c r="D42" s="197"/>
      <c r="E42" s="197"/>
      <c r="F42" s="197"/>
      <c r="G42" s="197"/>
      <c r="H42" s="197"/>
      <c r="I42" s="197"/>
      <c r="J42" s="223"/>
      <c r="K42" s="181" t="s">
        <v>352</v>
      </c>
      <c r="L42" s="320" t="s">
        <v>353</v>
      </c>
      <c r="M42" s="320"/>
      <c r="N42" s="181"/>
      <c r="O42" s="181"/>
    </row>
    <row r="43" spans="1:15" s="137" customFormat="1" ht="33" customHeight="1">
      <c r="A43" s="196" t="s">
        <v>29</v>
      </c>
      <c r="B43" s="230" t="s">
        <v>39</v>
      </c>
      <c r="C43" s="196" t="s">
        <v>14</v>
      </c>
      <c r="D43" s="197">
        <f>112.505+36.323</f>
        <v>148.828</v>
      </c>
      <c r="E43" s="197">
        <v>137.82</v>
      </c>
      <c r="F43" s="197">
        <f>F45</f>
        <v>43.117</v>
      </c>
      <c r="G43" s="197">
        <f>43.049+57.917+22.1</f>
        <v>123.066</v>
      </c>
      <c r="H43" s="197">
        <f t="shared" si="2"/>
        <v>82.6900851990217</v>
      </c>
      <c r="I43" s="197">
        <f>I45</f>
        <v>163.688</v>
      </c>
      <c r="J43" s="223">
        <f t="shared" si="3"/>
        <v>133.0083044870232</v>
      </c>
      <c r="K43" s="181"/>
      <c r="L43" s="181"/>
      <c r="M43" s="181"/>
      <c r="N43" s="181"/>
      <c r="O43" s="181"/>
    </row>
    <row r="44" spans="1:15" s="137" customFormat="1" ht="24.75" customHeight="1">
      <c r="A44" s="196"/>
      <c r="B44" s="230" t="s">
        <v>22</v>
      </c>
      <c r="C44" s="196"/>
      <c r="D44" s="197"/>
      <c r="E44" s="197"/>
      <c r="F44" s="197"/>
      <c r="G44" s="197"/>
      <c r="H44" s="197"/>
      <c r="I44" s="197"/>
      <c r="J44" s="223"/>
      <c r="K44" s="181"/>
      <c r="L44" s="181"/>
      <c r="M44" s="181"/>
      <c r="N44" s="181"/>
      <c r="O44" s="181"/>
    </row>
    <row r="45" spans="1:15" s="137" customFormat="1" ht="24.75" customHeight="1">
      <c r="A45" s="196" t="s">
        <v>9</v>
      </c>
      <c r="B45" s="230" t="s">
        <v>40</v>
      </c>
      <c r="C45" s="196" t="s">
        <v>14</v>
      </c>
      <c r="D45" s="197">
        <f>112.505+36.323</f>
        <v>148.828</v>
      </c>
      <c r="E45" s="197">
        <v>137.82</v>
      </c>
      <c r="F45" s="197">
        <v>43.117</v>
      </c>
      <c r="G45" s="197">
        <f>43.049+57.917+22.1</f>
        <v>123.066</v>
      </c>
      <c r="H45" s="197">
        <f t="shared" si="2"/>
        <v>82.6900851990217</v>
      </c>
      <c r="I45" s="197">
        <v>163.688</v>
      </c>
      <c r="J45" s="223">
        <f t="shared" si="3"/>
        <v>133.0083044870232</v>
      </c>
      <c r="K45" s="181"/>
      <c r="L45" s="181"/>
      <c r="M45" s="181"/>
      <c r="N45" s="181"/>
      <c r="O45" s="181"/>
    </row>
    <row r="46" spans="1:15" s="137" customFormat="1" ht="24.75" customHeight="1">
      <c r="A46" s="196" t="s">
        <v>9</v>
      </c>
      <c r="B46" s="230" t="s">
        <v>41</v>
      </c>
      <c r="C46" s="196" t="s">
        <v>14</v>
      </c>
      <c r="D46" s="197"/>
      <c r="E46" s="197"/>
      <c r="F46" s="197"/>
      <c r="G46" s="197"/>
      <c r="H46" s="197"/>
      <c r="I46" s="197"/>
      <c r="J46" s="223"/>
      <c r="K46" s="181"/>
      <c r="L46" s="181"/>
      <c r="M46" s="181"/>
      <c r="N46" s="181"/>
      <c r="O46" s="181"/>
    </row>
    <row r="47" spans="1:15" s="137" customFormat="1" ht="36" customHeight="1">
      <c r="A47" s="196" t="s">
        <v>9</v>
      </c>
      <c r="B47" s="230" t="s">
        <v>42</v>
      </c>
      <c r="C47" s="196" t="s">
        <v>14</v>
      </c>
      <c r="D47" s="197"/>
      <c r="E47" s="197"/>
      <c r="F47" s="197"/>
      <c r="G47" s="197"/>
      <c r="H47" s="197"/>
      <c r="I47" s="197"/>
      <c r="J47" s="223"/>
      <c r="K47" s="181"/>
      <c r="L47" s="181"/>
      <c r="M47" s="181"/>
      <c r="N47" s="181"/>
      <c r="O47" s="181"/>
    </row>
    <row r="48" spans="1:15" s="137" customFormat="1" ht="51" customHeight="1">
      <c r="A48" s="196" t="s">
        <v>36</v>
      </c>
      <c r="B48" s="230" t="s">
        <v>43</v>
      </c>
      <c r="C48" s="196" t="s">
        <v>14</v>
      </c>
      <c r="D48" s="197"/>
      <c r="E48" s="197">
        <v>173646</v>
      </c>
      <c r="F48" s="197"/>
      <c r="G48" s="197">
        <f>173646-18764-31000</f>
        <v>123882</v>
      </c>
      <c r="H48" s="197"/>
      <c r="I48" s="197">
        <v>221615</v>
      </c>
      <c r="J48" s="223"/>
      <c r="K48" s="181"/>
      <c r="L48" s="181"/>
      <c r="M48" s="181"/>
      <c r="N48" s="181"/>
      <c r="O48" s="181"/>
    </row>
    <row r="49" spans="1:15" s="136" customFormat="1" ht="37.5" customHeight="1">
      <c r="A49" s="112" t="s">
        <v>9</v>
      </c>
      <c r="B49" s="114" t="s">
        <v>44</v>
      </c>
      <c r="C49" s="112" t="s">
        <v>14</v>
      </c>
      <c r="D49" s="229"/>
      <c r="E49" s="197">
        <v>173646</v>
      </c>
      <c r="F49" s="219"/>
      <c r="G49" s="197">
        <f>173646-18764-31000</f>
        <v>123882</v>
      </c>
      <c r="H49" s="219"/>
      <c r="I49" s="116"/>
      <c r="J49" s="219"/>
      <c r="K49" s="182"/>
      <c r="L49" s="182"/>
      <c r="M49" s="182"/>
      <c r="N49" s="182"/>
      <c r="O49" s="182"/>
    </row>
    <row r="50" spans="1:15" s="233" customFormat="1" ht="31.5" hidden="1">
      <c r="A50" s="94" t="s">
        <v>9</v>
      </c>
      <c r="B50" s="96" t="s">
        <v>45</v>
      </c>
      <c r="C50" s="94" t="s">
        <v>14</v>
      </c>
      <c r="D50" s="229"/>
      <c r="E50" s="219"/>
      <c r="F50" s="219"/>
      <c r="G50" s="219"/>
      <c r="H50" s="219"/>
      <c r="I50" s="219"/>
      <c r="J50" s="219"/>
      <c r="K50" s="192"/>
      <c r="L50" s="192"/>
      <c r="M50" s="192"/>
      <c r="N50" s="192"/>
      <c r="O50" s="192"/>
    </row>
    <row r="51" spans="1:15" s="136" customFormat="1" ht="36" customHeight="1">
      <c r="A51" s="112" t="s">
        <v>46</v>
      </c>
      <c r="B51" s="114" t="s">
        <v>47</v>
      </c>
      <c r="C51" s="112"/>
      <c r="D51" s="123"/>
      <c r="E51" s="116"/>
      <c r="F51" s="116"/>
      <c r="G51" s="116"/>
      <c r="H51" s="116"/>
      <c r="I51" s="116"/>
      <c r="J51" s="219"/>
      <c r="K51" s="182"/>
      <c r="L51" s="182"/>
      <c r="M51" s="182"/>
      <c r="N51" s="182"/>
      <c r="O51" s="182"/>
    </row>
    <row r="52" spans="1:15" s="233" customFormat="1" ht="24.75" customHeight="1" hidden="1">
      <c r="A52" s="94" t="s">
        <v>9</v>
      </c>
      <c r="B52" s="96" t="s">
        <v>48</v>
      </c>
      <c r="C52" s="94" t="s">
        <v>49</v>
      </c>
      <c r="D52" s="229"/>
      <c r="E52" s="219"/>
      <c r="F52" s="219"/>
      <c r="G52" s="219"/>
      <c r="H52" s="219"/>
      <c r="I52" s="219"/>
      <c r="J52" s="219"/>
      <c r="K52" s="192"/>
      <c r="L52" s="192"/>
      <c r="M52" s="192"/>
      <c r="N52" s="192"/>
      <c r="O52" s="192"/>
    </row>
    <row r="53" spans="1:15" s="233" customFormat="1" ht="24.75" customHeight="1" hidden="1">
      <c r="A53" s="234"/>
      <c r="B53" s="96" t="s">
        <v>50</v>
      </c>
      <c r="C53" s="94" t="s">
        <v>49</v>
      </c>
      <c r="D53" s="229"/>
      <c r="E53" s="219"/>
      <c r="F53" s="219"/>
      <c r="G53" s="219"/>
      <c r="H53" s="219"/>
      <c r="I53" s="219"/>
      <c r="J53" s="219"/>
      <c r="K53" s="192"/>
      <c r="L53" s="192"/>
      <c r="M53" s="192"/>
      <c r="N53" s="192"/>
      <c r="O53" s="192"/>
    </row>
    <row r="54" spans="1:15" s="233" customFormat="1" ht="24.75" customHeight="1" hidden="1">
      <c r="A54" s="234"/>
      <c r="B54" s="96" t="s">
        <v>51</v>
      </c>
      <c r="C54" s="94" t="s">
        <v>49</v>
      </c>
      <c r="D54" s="229"/>
      <c r="E54" s="219"/>
      <c r="F54" s="219"/>
      <c r="G54" s="219"/>
      <c r="H54" s="219"/>
      <c r="I54" s="219"/>
      <c r="J54" s="219"/>
      <c r="K54" s="192"/>
      <c r="L54" s="192"/>
      <c r="M54" s="192"/>
      <c r="N54" s="192"/>
      <c r="O54" s="192"/>
    </row>
    <row r="55" spans="1:15" s="233" customFormat="1" ht="24.75" customHeight="1" hidden="1">
      <c r="A55" s="94" t="s">
        <v>9</v>
      </c>
      <c r="B55" s="96" t="s">
        <v>52</v>
      </c>
      <c r="C55" s="94" t="s">
        <v>49</v>
      </c>
      <c r="D55" s="229"/>
      <c r="E55" s="219"/>
      <c r="F55" s="219"/>
      <c r="G55" s="219"/>
      <c r="H55" s="219"/>
      <c r="I55" s="219"/>
      <c r="J55" s="219"/>
      <c r="K55" s="192"/>
      <c r="L55" s="192"/>
      <c r="M55" s="192"/>
      <c r="N55" s="192"/>
      <c r="O55" s="192"/>
    </row>
    <row r="56" spans="1:15" s="233" customFormat="1" ht="24.75" customHeight="1" hidden="1">
      <c r="A56" s="234"/>
      <c r="B56" s="96" t="s">
        <v>53</v>
      </c>
      <c r="C56" s="94" t="s">
        <v>49</v>
      </c>
      <c r="D56" s="229"/>
      <c r="E56" s="219"/>
      <c r="F56" s="219"/>
      <c r="G56" s="219"/>
      <c r="H56" s="219"/>
      <c r="I56" s="219"/>
      <c r="J56" s="219"/>
      <c r="K56" s="192"/>
      <c r="L56" s="192"/>
      <c r="M56" s="192"/>
      <c r="N56" s="192"/>
      <c r="O56" s="192"/>
    </row>
    <row r="57" spans="1:15" s="233" customFormat="1" ht="24.75" customHeight="1" hidden="1">
      <c r="A57" s="234"/>
      <c r="B57" s="96" t="s">
        <v>54</v>
      </c>
      <c r="C57" s="94" t="s">
        <v>49</v>
      </c>
      <c r="D57" s="229"/>
      <c r="E57" s="219"/>
      <c r="F57" s="219"/>
      <c r="G57" s="219"/>
      <c r="H57" s="219"/>
      <c r="I57" s="219"/>
      <c r="J57" s="219"/>
      <c r="K57" s="192"/>
      <c r="L57" s="192"/>
      <c r="M57" s="192"/>
      <c r="N57" s="192"/>
      <c r="O57" s="192"/>
    </row>
    <row r="58" spans="1:15" s="233" customFormat="1" ht="24.75" customHeight="1" hidden="1">
      <c r="A58" s="234"/>
      <c r="B58" s="96" t="s">
        <v>55</v>
      </c>
      <c r="C58" s="94" t="s">
        <v>49</v>
      </c>
      <c r="D58" s="229"/>
      <c r="E58" s="219"/>
      <c r="F58" s="219"/>
      <c r="G58" s="219"/>
      <c r="H58" s="219"/>
      <c r="I58" s="219"/>
      <c r="J58" s="219"/>
      <c r="K58" s="192"/>
      <c r="L58" s="192"/>
      <c r="M58" s="192"/>
      <c r="N58" s="192"/>
      <c r="O58" s="192"/>
    </row>
    <row r="59" spans="1:15" s="233" customFormat="1" ht="24.75" customHeight="1" hidden="1">
      <c r="A59" s="94" t="s">
        <v>9</v>
      </c>
      <c r="B59" s="96" t="s">
        <v>56</v>
      </c>
      <c r="C59" s="94"/>
      <c r="D59" s="229"/>
      <c r="E59" s="219"/>
      <c r="F59" s="219"/>
      <c r="G59" s="219"/>
      <c r="H59" s="219"/>
      <c r="I59" s="219"/>
      <c r="J59" s="219"/>
      <c r="K59" s="192"/>
      <c r="L59" s="192"/>
      <c r="M59" s="192"/>
      <c r="N59" s="192"/>
      <c r="O59" s="192"/>
    </row>
    <row r="60" spans="1:15" s="233" customFormat="1" ht="24.75" customHeight="1" hidden="1">
      <c r="A60" s="234"/>
      <c r="B60" s="96" t="s">
        <v>57</v>
      </c>
      <c r="C60" s="94" t="s">
        <v>58</v>
      </c>
      <c r="D60" s="229"/>
      <c r="E60" s="219"/>
      <c r="F60" s="219"/>
      <c r="G60" s="219"/>
      <c r="H60" s="219"/>
      <c r="I60" s="219"/>
      <c r="J60" s="219"/>
      <c r="K60" s="192"/>
      <c r="L60" s="192"/>
      <c r="M60" s="192"/>
      <c r="N60" s="192"/>
      <c r="O60" s="192"/>
    </row>
    <row r="61" spans="1:15" s="233" customFormat="1" ht="24.75" customHeight="1" hidden="1">
      <c r="A61" s="234"/>
      <c r="B61" s="96" t="s">
        <v>59</v>
      </c>
      <c r="C61" s="94" t="s">
        <v>60</v>
      </c>
      <c r="D61" s="229"/>
      <c r="E61" s="219"/>
      <c r="F61" s="219"/>
      <c r="G61" s="219"/>
      <c r="H61" s="219"/>
      <c r="I61" s="219"/>
      <c r="J61" s="219"/>
      <c r="K61" s="192"/>
      <c r="L61" s="192"/>
      <c r="M61" s="192"/>
      <c r="N61" s="192"/>
      <c r="O61" s="192"/>
    </row>
    <row r="62" spans="1:15" s="233" customFormat="1" ht="24.75" customHeight="1" hidden="1">
      <c r="A62" s="234"/>
      <c r="B62" s="96" t="s">
        <v>55</v>
      </c>
      <c r="C62" s="94" t="s">
        <v>60</v>
      </c>
      <c r="D62" s="229"/>
      <c r="E62" s="219"/>
      <c r="F62" s="219"/>
      <c r="G62" s="219"/>
      <c r="H62" s="219"/>
      <c r="I62" s="219"/>
      <c r="J62" s="219"/>
      <c r="K62" s="192"/>
      <c r="L62" s="192"/>
      <c r="M62" s="192"/>
      <c r="N62" s="192"/>
      <c r="O62" s="192"/>
    </row>
    <row r="63" spans="1:15" s="140" customFormat="1" ht="21.75" customHeight="1">
      <c r="A63" s="138">
        <v>9</v>
      </c>
      <c r="B63" s="113" t="s">
        <v>355</v>
      </c>
      <c r="C63" s="138"/>
      <c r="D63" s="224"/>
      <c r="E63" s="139"/>
      <c r="F63" s="224"/>
      <c r="G63" s="139"/>
      <c r="H63" s="224"/>
      <c r="I63" s="139"/>
      <c r="J63" s="224"/>
      <c r="K63" s="193"/>
      <c r="L63" s="193"/>
      <c r="M63" s="193"/>
      <c r="N63" s="193"/>
      <c r="O63" s="193"/>
    </row>
    <row r="64" spans="1:15" s="136" customFormat="1" ht="31.5">
      <c r="A64" s="141" t="s">
        <v>314</v>
      </c>
      <c r="B64" s="142" t="s">
        <v>378</v>
      </c>
      <c r="C64" s="141" t="s">
        <v>173</v>
      </c>
      <c r="D64" s="225">
        <v>2254</v>
      </c>
      <c r="E64" s="143">
        <v>3225</v>
      </c>
      <c r="F64" s="225"/>
      <c r="G64" s="179">
        <v>2252</v>
      </c>
      <c r="H64" s="219">
        <f>G64/D64*100</f>
        <v>99.91126885536823</v>
      </c>
      <c r="I64" s="143">
        <v>2509</v>
      </c>
      <c r="J64" s="219">
        <f>+I64/G64%</f>
        <v>111.41207815275311</v>
      </c>
      <c r="K64" s="182"/>
      <c r="L64" s="182"/>
      <c r="M64" s="181"/>
      <c r="N64" s="182"/>
      <c r="O64" s="182"/>
    </row>
    <row r="65" spans="1:15" s="136" customFormat="1" ht="31.5">
      <c r="A65" s="141" t="s">
        <v>314</v>
      </c>
      <c r="B65" s="142" t="s">
        <v>356</v>
      </c>
      <c r="C65" s="141" t="s">
        <v>8</v>
      </c>
      <c r="D65" s="225">
        <v>98</v>
      </c>
      <c r="E65" s="143">
        <v>99.2</v>
      </c>
      <c r="F65" s="225"/>
      <c r="G65" s="143">
        <v>80</v>
      </c>
      <c r="H65" s="219">
        <f>G65/D65*100</f>
        <v>81.63265306122449</v>
      </c>
      <c r="I65" s="143">
        <v>99.2</v>
      </c>
      <c r="J65" s="219">
        <f>+I65/G65%</f>
        <v>124</v>
      </c>
      <c r="K65" s="182"/>
      <c r="L65" s="182"/>
      <c r="M65" s="181"/>
      <c r="N65" s="182"/>
      <c r="O65" s="182"/>
    </row>
    <row r="66" spans="1:15" s="159" customFormat="1" ht="31.5">
      <c r="A66" s="157" t="s">
        <v>314</v>
      </c>
      <c r="B66" s="16" t="s">
        <v>357</v>
      </c>
      <c r="C66" s="157" t="s">
        <v>8</v>
      </c>
      <c r="D66" s="225">
        <v>80</v>
      </c>
      <c r="E66" s="158">
        <v>90</v>
      </c>
      <c r="F66" s="225"/>
      <c r="G66" s="158">
        <v>50</v>
      </c>
      <c r="H66" s="219">
        <f>G66/D66*100</f>
        <v>62.5</v>
      </c>
      <c r="I66" s="158">
        <v>70</v>
      </c>
      <c r="J66" s="219">
        <f>+I66/G66%</f>
        <v>140</v>
      </c>
      <c r="K66" s="183"/>
      <c r="L66" s="183"/>
      <c r="M66" s="183"/>
      <c r="N66" s="183"/>
      <c r="O66" s="183"/>
    </row>
    <row r="67" spans="1:15" s="136" customFormat="1" ht="27" customHeight="1">
      <c r="A67" s="141" t="s">
        <v>314</v>
      </c>
      <c r="B67" s="142" t="s">
        <v>358</v>
      </c>
      <c r="C67" s="141" t="s">
        <v>179</v>
      </c>
      <c r="D67" s="225">
        <v>45</v>
      </c>
      <c r="E67" s="143">
        <v>65</v>
      </c>
      <c r="F67" s="225"/>
      <c r="G67" s="143">
        <v>65</v>
      </c>
      <c r="H67" s="219">
        <f aca="true" t="shared" si="4" ref="H67:H76">G67/D67*100</f>
        <v>144.44444444444443</v>
      </c>
      <c r="I67" s="143">
        <v>75</v>
      </c>
      <c r="J67" s="219">
        <f>+I67/G67%</f>
        <v>115.38461538461539</v>
      </c>
      <c r="K67" s="182"/>
      <c r="L67" s="182"/>
      <c r="M67" s="182"/>
      <c r="N67" s="182"/>
      <c r="O67" s="182"/>
    </row>
    <row r="68" spans="1:15" s="136" customFormat="1" ht="25.5" customHeight="1">
      <c r="A68" s="141" t="s">
        <v>314</v>
      </c>
      <c r="B68" s="142" t="s">
        <v>359</v>
      </c>
      <c r="C68" s="141" t="s">
        <v>181</v>
      </c>
      <c r="D68" s="225">
        <v>10</v>
      </c>
      <c r="E68" s="143">
        <v>10</v>
      </c>
      <c r="F68" s="225"/>
      <c r="G68" s="143">
        <v>10</v>
      </c>
      <c r="H68" s="219">
        <f t="shared" si="4"/>
        <v>100</v>
      </c>
      <c r="I68" s="143">
        <v>10</v>
      </c>
      <c r="J68" s="219">
        <f>+I68/G68%</f>
        <v>100</v>
      </c>
      <c r="K68" s="182"/>
      <c r="L68" s="182"/>
      <c r="M68" s="182"/>
      <c r="N68" s="182"/>
      <c r="O68" s="182"/>
    </row>
    <row r="69" spans="1:15" s="136" customFormat="1" ht="31.5">
      <c r="A69" s="141" t="s">
        <v>314</v>
      </c>
      <c r="B69" s="180" t="s">
        <v>360</v>
      </c>
      <c r="C69" s="120" t="s">
        <v>8</v>
      </c>
      <c r="D69" s="221"/>
      <c r="E69" s="122">
        <v>50</v>
      </c>
      <c r="F69" s="221"/>
      <c r="G69" s="122">
        <v>50</v>
      </c>
      <c r="H69" s="221"/>
      <c r="I69" s="122">
        <v>55</v>
      </c>
      <c r="J69" s="221">
        <f aca="true" t="shared" si="5" ref="J69:J74">+I69/G69%</f>
        <v>110</v>
      </c>
      <c r="K69" s="182"/>
      <c r="L69" s="182"/>
      <c r="M69" s="181">
        <f>2018/2920*100</f>
        <v>69.10958904109589</v>
      </c>
      <c r="N69" s="182"/>
      <c r="O69" s="182"/>
    </row>
    <row r="70" spans="1:15" s="148" customFormat="1" ht="21.75" customHeight="1">
      <c r="A70" s="144" t="s">
        <v>314</v>
      </c>
      <c r="B70" s="145" t="s">
        <v>361</v>
      </c>
      <c r="C70" s="144" t="s">
        <v>8</v>
      </c>
      <c r="D70" s="226">
        <v>9.05</v>
      </c>
      <c r="E70" s="147">
        <v>0.06</v>
      </c>
      <c r="F70" s="226"/>
      <c r="G70" s="147">
        <v>0.06</v>
      </c>
      <c r="H70" s="226"/>
      <c r="I70" s="147">
        <v>0.06</v>
      </c>
      <c r="J70" s="219">
        <f t="shared" si="5"/>
        <v>100</v>
      </c>
      <c r="K70" s="194"/>
      <c r="L70" s="194"/>
      <c r="M70" s="194"/>
      <c r="N70" s="194"/>
      <c r="O70" s="194"/>
    </row>
    <row r="71" spans="1:15" s="148" customFormat="1" ht="24.75" customHeight="1">
      <c r="A71" s="144" t="s">
        <v>314</v>
      </c>
      <c r="B71" s="142" t="s">
        <v>230</v>
      </c>
      <c r="C71" s="144" t="s">
        <v>8</v>
      </c>
      <c r="D71" s="226">
        <v>94.59</v>
      </c>
      <c r="E71" s="146">
        <v>99.8</v>
      </c>
      <c r="F71" s="226">
        <v>92.28</v>
      </c>
      <c r="G71" s="146">
        <v>95.34</v>
      </c>
      <c r="H71" s="219">
        <f t="shared" si="4"/>
        <v>100.79289565493181</v>
      </c>
      <c r="I71" s="146">
        <v>97.52</v>
      </c>
      <c r="J71" s="219">
        <f t="shared" si="5"/>
        <v>102.28655338787496</v>
      </c>
      <c r="K71" s="194"/>
      <c r="L71" s="194"/>
      <c r="M71" s="194"/>
      <c r="N71" s="194"/>
      <c r="O71" s="194"/>
    </row>
    <row r="72" spans="1:15" s="148" customFormat="1" ht="31.5">
      <c r="A72" s="144" t="s">
        <v>314</v>
      </c>
      <c r="B72" s="145" t="s">
        <v>362</v>
      </c>
      <c r="C72" s="144" t="s">
        <v>102</v>
      </c>
      <c r="D72" s="226">
        <v>1275</v>
      </c>
      <c r="E72" s="146">
        <v>2171</v>
      </c>
      <c r="F72" s="226">
        <v>1208</v>
      </c>
      <c r="G72" s="146">
        <v>1330</v>
      </c>
      <c r="H72" s="219">
        <f t="shared" si="4"/>
        <v>104.31372549019609</v>
      </c>
      <c r="I72" s="146">
        <v>1465</v>
      </c>
      <c r="J72" s="219">
        <f t="shared" si="5"/>
        <v>110.15037593984962</v>
      </c>
      <c r="K72" s="194"/>
      <c r="L72" s="194"/>
      <c r="M72" s="194"/>
      <c r="N72" s="194"/>
      <c r="O72" s="194"/>
    </row>
    <row r="73" spans="1:15" s="148" customFormat="1" ht="31.5">
      <c r="A73" s="144" t="s">
        <v>314</v>
      </c>
      <c r="B73" s="145" t="s">
        <v>363</v>
      </c>
      <c r="C73" s="144" t="s">
        <v>102</v>
      </c>
      <c r="D73" s="226" t="s">
        <v>314</v>
      </c>
      <c r="E73" s="149" t="s">
        <v>366</v>
      </c>
      <c r="F73" s="226" t="s">
        <v>314</v>
      </c>
      <c r="G73" s="146">
        <v>15</v>
      </c>
      <c r="H73" s="226"/>
      <c r="I73" s="146">
        <v>25</v>
      </c>
      <c r="J73" s="219">
        <f t="shared" si="5"/>
        <v>166.66666666666669</v>
      </c>
      <c r="K73" s="194"/>
      <c r="L73" s="194"/>
      <c r="M73" s="194"/>
      <c r="N73" s="194"/>
      <c r="O73" s="194"/>
    </row>
    <row r="74" spans="1:15" s="148" customFormat="1" ht="31.5">
      <c r="A74" s="144" t="s">
        <v>314</v>
      </c>
      <c r="B74" s="145" t="s">
        <v>364</v>
      </c>
      <c r="C74" s="144" t="s">
        <v>102</v>
      </c>
      <c r="D74" s="226">
        <v>1092</v>
      </c>
      <c r="E74" s="146">
        <v>2050</v>
      </c>
      <c r="F74" s="226">
        <v>984</v>
      </c>
      <c r="G74" s="146">
        <v>1106</v>
      </c>
      <c r="H74" s="219">
        <f t="shared" si="4"/>
        <v>101.28205128205127</v>
      </c>
      <c r="I74" s="146">
        <v>1126</v>
      </c>
      <c r="J74" s="219">
        <f t="shared" si="5"/>
        <v>101.80831826401446</v>
      </c>
      <c r="K74" s="194"/>
      <c r="L74" s="194"/>
      <c r="M74" s="194"/>
      <c r="N74" s="194"/>
      <c r="O74" s="194"/>
    </row>
    <row r="75" spans="1:15" s="153" customFormat="1" ht="15.75">
      <c r="A75" s="150">
        <v>10</v>
      </c>
      <c r="B75" s="151" t="s">
        <v>365</v>
      </c>
      <c r="C75" s="150"/>
      <c r="D75" s="227"/>
      <c r="E75" s="152"/>
      <c r="F75" s="227"/>
      <c r="G75" s="152"/>
      <c r="H75" s="227"/>
      <c r="I75" s="152"/>
      <c r="J75" s="227"/>
      <c r="K75" s="195"/>
      <c r="L75" s="195"/>
      <c r="M75" s="195"/>
      <c r="N75" s="195"/>
      <c r="O75" s="195"/>
    </row>
    <row r="76" spans="1:15" s="148" customFormat="1" ht="41.25" customHeight="1">
      <c r="A76" s="144" t="s">
        <v>314</v>
      </c>
      <c r="B76" s="154" t="s">
        <v>398</v>
      </c>
      <c r="C76" s="196" t="s">
        <v>8</v>
      </c>
      <c r="D76" s="223">
        <v>61.08</v>
      </c>
      <c r="E76" s="197">
        <v>85.67</v>
      </c>
      <c r="F76" s="223">
        <v>61.08</v>
      </c>
      <c r="G76" s="197">
        <v>85.67</v>
      </c>
      <c r="H76" s="219">
        <f t="shared" si="4"/>
        <v>140.25867714472824</v>
      </c>
      <c r="I76" s="197">
        <v>85.67</v>
      </c>
      <c r="J76" s="219">
        <f>+I76/G76%</f>
        <v>100</v>
      </c>
      <c r="K76" s="194"/>
      <c r="L76" s="194"/>
      <c r="M76" s="194"/>
      <c r="N76" s="194"/>
      <c r="O76" s="194"/>
    </row>
    <row r="77" spans="1:15" s="136" customFormat="1" ht="15.75">
      <c r="A77" s="155"/>
      <c r="C77" s="155"/>
      <c r="D77" s="228"/>
      <c r="E77" s="156"/>
      <c r="F77" s="228"/>
      <c r="G77" s="156"/>
      <c r="H77" s="228"/>
      <c r="I77" s="156"/>
      <c r="J77" s="228"/>
      <c r="K77" s="182"/>
      <c r="L77" s="182"/>
      <c r="M77" s="182"/>
      <c r="N77" s="182"/>
      <c r="O77" s="182"/>
    </row>
  </sheetData>
  <sheetProtection/>
  <mergeCells count="12">
    <mergeCell ref="A1:B1"/>
    <mergeCell ref="A2:B2"/>
    <mergeCell ref="E6:H6"/>
    <mergeCell ref="I6:I7"/>
    <mergeCell ref="L42:M42"/>
    <mergeCell ref="J6:J7"/>
    <mergeCell ref="A4:J4"/>
    <mergeCell ref="A6:A7"/>
    <mergeCell ref="B6:B7"/>
    <mergeCell ref="C6:C7"/>
    <mergeCell ref="D6:D7"/>
    <mergeCell ref="A5:J5"/>
  </mergeCells>
  <printOptions/>
  <pageMargins left="0.9448818897637796" right="0.2" top="0.9" bottom="0.68" header="0.44" footer="0.31496062992125984"/>
  <pageSetup horizontalDpi="600" verticalDpi="600" orientation="portrait" paperSize="9" r:id="rId2"/>
  <headerFooter>
    <oddHeader>&amp;R&amp;12Biểu số: 01/TH</oddHeader>
    <oddFooter>&amp;R&amp;10Trang &amp;P of &amp;N</oddFooter>
  </headerFooter>
  <drawing r:id="rId1"/>
</worksheet>
</file>

<file path=xl/worksheets/sheet3.xml><?xml version="1.0" encoding="utf-8"?>
<worksheet xmlns="http://schemas.openxmlformats.org/spreadsheetml/2006/main" xmlns:r="http://schemas.openxmlformats.org/officeDocument/2006/relationships">
  <dimension ref="A1:M156"/>
  <sheetViews>
    <sheetView zoomScale="130" zoomScaleNormal="130" zoomScalePageLayoutView="0" workbookViewId="0" topLeftCell="A30">
      <selection activeCell="I35" sqref="I35"/>
    </sheetView>
  </sheetViews>
  <sheetFormatPr defaultColWidth="9.140625" defaultRowHeight="15"/>
  <cols>
    <col min="1" max="1" width="5.00390625" style="1" customWidth="1"/>
    <col min="2" max="2" width="32.28125" style="0" customWidth="1"/>
    <col min="3" max="3" width="11.00390625" style="1" customWidth="1"/>
    <col min="4" max="4" width="9.140625" style="266" hidden="1" customWidth="1"/>
    <col min="5" max="5" width="14.57421875" style="0" customWidth="1"/>
    <col min="6" max="6" width="10.28125" style="266" hidden="1" customWidth="1"/>
    <col min="7" max="7" width="14.421875" style="0" customWidth="1"/>
    <col min="8" max="8" width="7.7109375" style="266" hidden="1" customWidth="1"/>
    <col min="9" max="9" width="14.8515625" style="0" customWidth="1"/>
    <col min="10" max="10" width="3.8515625" style="266" hidden="1" customWidth="1"/>
    <col min="12" max="13" width="11.57421875" style="0" bestFit="1" customWidth="1"/>
  </cols>
  <sheetData>
    <row r="1" spans="1:10" s="109" customFormat="1" ht="16.5">
      <c r="A1" s="325" t="s">
        <v>369</v>
      </c>
      <c r="B1" s="325"/>
      <c r="C1" s="135"/>
      <c r="D1" s="215"/>
      <c r="E1" s="110"/>
      <c r="F1" s="215"/>
      <c r="G1" s="134"/>
      <c r="H1" s="216"/>
      <c r="I1" s="134"/>
      <c r="J1" s="216"/>
    </row>
    <row r="2" spans="1:10" s="109" customFormat="1" ht="16.5">
      <c r="A2" s="325" t="s">
        <v>368</v>
      </c>
      <c r="B2" s="325"/>
      <c r="C2" s="134"/>
      <c r="D2" s="216"/>
      <c r="E2" s="134"/>
      <c r="F2" s="216"/>
      <c r="G2" s="134"/>
      <c r="H2" s="216"/>
      <c r="I2" s="134"/>
      <c r="J2" s="216"/>
    </row>
    <row r="3" spans="1:10" ht="22.5" customHeight="1">
      <c r="A3" s="330" t="s">
        <v>121</v>
      </c>
      <c r="B3" s="330"/>
      <c r="C3" s="330"/>
      <c r="D3" s="330"/>
      <c r="E3" s="330"/>
      <c r="F3" s="330"/>
      <c r="G3" s="330"/>
      <c r="H3" s="330"/>
      <c r="I3" s="330"/>
      <c r="J3" s="330"/>
    </row>
    <row r="4" spans="1:10" ht="41.25" customHeight="1">
      <c r="A4" s="331" t="str">
        <f>'Bieu 01 KTTH'!A5:J5</f>
        <v>(Kèm theo Báo cáo số 626/BC-UBND ngày 06/12/2019 của 
Ủy ban nhân dân huyện Ia H'Drai)</v>
      </c>
      <c r="B4" s="331"/>
      <c r="C4" s="331"/>
      <c r="D4" s="331"/>
      <c r="E4" s="331"/>
      <c r="F4" s="331"/>
      <c r="G4" s="331"/>
      <c r="H4" s="331"/>
      <c r="I4" s="331"/>
      <c r="J4" s="331"/>
    </row>
    <row r="5" spans="1:10" s="87" customFormat="1" ht="21" customHeight="1">
      <c r="A5" s="327" t="s">
        <v>0</v>
      </c>
      <c r="B5" s="327" t="s">
        <v>1</v>
      </c>
      <c r="C5" s="327" t="s">
        <v>2</v>
      </c>
      <c r="D5" s="329" t="s">
        <v>389</v>
      </c>
      <c r="E5" s="327" t="s">
        <v>4</v>
      </c>
      <c r="F5" s="327"/>
      <c r="G5" s="327"/>
      <c r="H5" s="327"/>
      <c r="I5" s="327" t="s">
        <v>392</v>
      </c>
      <c r="J5" s="329" t="s">
        <v>396</v>
      </c>
    </row>
    <row r="6" spans="1:10" s="87" customFormat="1" ht="78.75">
      <c r="A6" s="327"/>
      <c r="B6" s="327"/>
      <c r="C6" s="327"/>
      <c r="D6" s="329"/>
      <c r="E6" s="3" t="s">
        <v>386</v>
      </c>
      <c r="F6" s="92" t="s">
        <v>390</v>
      </c>
      <c r="G6" s="125" t="s">
        <v>388</v>
      </c>
      <c r="H6" s="92" t="s">
        <v>391</v>
      </c>
      <c r="I6" s="327"/>
      <c r="J6" s="329"/>
    </row>
    <row r="7" spans="1:10" s="9" customFormat="1" ht="15.75">
      <c r="A7" s="3" t="s">
        <v>312</v>
      </c>
      <c r="B7" s="4" t="s">
        <v>287</v>
      </c>
      <c r="C7" s="6"/>
      <c r="D7" s="236"/>
      <c r="E7" s="10"/>
      <c r="F7" s="236"/>
      <c r="G7" s="10"/>
      <c r="H7" s="236"/>
      <c r="I7" s="10"/>
      <c r="J7" s="236"/>
    </row>
    <row r="8" spans="1:13" s="9" customFormat="1" ht="31.5">
      <c r="A8" s="3"/>
      <c r="B8" s="4" t="s">
        <v>376</v>
      </c>
      <c r="C8" s="39" t="s">
        <v>254</v>
      </c>
      <c r="D8" s="237">
        <f>D11+D45+D54+D61</f>
        <v>26933.59</v>
      </c>
      <c r="E8" s="54">
        <f>E11+E45+E54+E61+E60</f>
        <v>28374</v>
      </c>
      <c r="F8" s="237">
        <f>F11+F45+F54+F61+F60</f>
        <v>26844.4</v>
      </c>
      <c r="G8" s="54">
        <f>G11+G45+G54+G61+G60</f>
        <v>27996.54</v>
      </c>
      <c r="H8" s="272">
        <f>G8/D8*100</f>
        <v>103.94655892511915</v>
      </c>
      <c r="I8" s="54">
        <f>I11+I45+I54+I61+I60</f>
        <v>28054.74</v>
      </c>
      <c r="J8" s="299">
        <f>I8/G8*100</f>
        <v>100.20788283123558</v>
      </c>
      <c r="L8" s="9">
        <f>G8/E8*100</f>
        <v>98.66969761048848</v>
      </c>
      <c r="M8" s="130">
        <f>G8-E8</f>
        <v>-377.4599999999991</v>
      </c>
    </row>
    <row r="9" spans="1:10" s="9" customFormat="1" ht="15.75">
      <c r="A9" s="39" t="s">
        <v>249</v>
      </c>
      <c r="B9" s="40" t="s">
        <v>250</v>
      </c>
      <c r="C9" s="39" t="s">
        <v>251</v>
      </c>
      <c r="D9" s="238">
        <f>D14+D38</f>
        <v>629.4045000000001</v>
      </c>
      <c r="E9" s="41">
        <f>E14+E38</f>
        <v>1433</v>
      </c>
      <c r="F9" s="238">
        <f>F14+F38</f>
        <v>863.5488</v>
      </c>
      <c r="G9" s="41">
        <f>G14+G38</f>
        <v>863.6298</v>
      </c>
      <c r="H9" s="101"/>
      <c r="I9" s="41">
        <f>I14+I38</f>
        <v>1182.061</v>
      </c>
      <c r="J9" s="101"/>
    </row>
    <row r="10" spans="1:10" s="9" customFormat="1" ht="15.75">
      <c r="A10" s="42"/>
      <c r="B10" s="43" t="s">
        <v>252</v>
      </c>
      <c r="C10" s="42" t="s">
        <v>251</v>
      </c>
      <c r="D10" s="239">
        <f>D14</f>
        <v>519.8973000000001</v>
      </c>
      <c r="E10" s="44">
        <f>E14</f>
        <v>883</v>
      </c>
      <c r="F10" s="239">
        <f>F14</f>
        <v>526.9488</v>
      </c>
      <c r="G10" s="44">
        <f>G14</f>
        <v>527.0298</v>
      </c>
      <c r="H10" s="101"/>
      <c r="I10" s="44">
        <f>I14</f>
        <v>768.911</v>
      </c>
      <c r="J10" s="101"/>
    </row>
    <row r="11" spans="1:10" s="9" customFormat="1" ht="15.75">
      <c r="A11" s="39">
        <v>1</v>
      </c>
      <c r="B11" s="40" t="s">
        <v>253</v>
      </c>
      <c r="C11" s="39" t="s">
        <v>254</v>
      </c>
      <c r="D11" s="238">
        <f>D12+D36</f>
        <v>304.34999999999997</v>
      </c>
      <c r="E11" s="41">
        <f>E12+E36</f>
        <v>390</v>
      </c>
      <c r="F11" s="238">
        <f>F12+F36</f>
        <v>231.10000000000002</v>
      </c>
      <c r="G11" s="41">
        <f>G12+G36</f>
        <v>231.10000000000002</v>
      </c>
      <c r="H11" s="272">
        <f>G11/D11*100</f>
        <v>75.93231476918024</v>
      </c>
      <c r="I11" s="41">
        <f>I12+I36</f>
        <v>279.3</v>
      </c>
      <c r="J11" s="299">
        <f>I11/G11*100</f>
        <v>120.85677196019037</v>
      </c>
    </row>
    <row r="12" spans="1:10" s="9" customFormat="1" ht="15.75">
      <c r="A12" s="45" t="s">
        <v>255</v>
      </c>
      <c r="B12" s="46" t="s">
        <v>256</v>
      </c>
      <c r="C12" s="45" t="s">
        <v>254</v>
      </c>
      <c r="D12" s="240">
        <f>D15+D27</f>
        <v>269.15</v>
      </c>
      <c r="E12" s="45">
        <f>E18+E27</f>
        <v>290</v>
      </c>
      <c r="F12" s="244">
        <f>F18+F27</f>
        <v>169.9</v>
      </c>
      <c r="G12" s="45">
        <f>G18+G27</f>
        <v>169.9</v>
      </c>
      <c r="H12" s="101"/>
      <c r="I12" s="45">
        <v>209</v>
      </c>
      <c r="J12" s="101"/>
    </row>
    <row r="13" spans="1:10" s="9" customFormat="1" ht="15.75">
      <c r="A13" s="47"/>
      <c r="B13" s="48" t="s">
        <v>257</v>
      </c>
      <c r="C13" s="47" t="s">
        <v>63</v>
      </c>
      <c r="D13" s="241">
        <f>D14*10/D12</f>
        <v>19.316266022663946</v>
      </c>
      <c r="E13" s="49">
        <f>E14*10/E12</f>
        <v>30.448275862068964</v>
      </c>
      <c r="F13" s="241">
        <f>F14*10/F12</f>
        <v>31.015232489699823</v>
      </c>
      <c r="G13" s="49">
        <v>31.02</v>
      </c>
      <c r="H13" s="101"/>
      <c r="I13" s="49">
        <v>36.79</v>
      </c>
      <c r="J13" s="101"/>
    </row>
    <row r="14" spans="1:10" s="9" customFormat="1" ht="15.75">
      <c r="A14" s="47"/>
      <c r="B14" s="48" t="s">
        <v>258</v>
      </c>
      <c r="C14" s="47" t="s">
        <v>251</v>
      </c>
      <c r="D14" s="241">
        <f>D17+D29</f>
        <v>519.8973000000001</v>
      </c>
      <c r="E14" s="49">
        <f>E20+E29</f>
        <v>883</v>
      </c>
      <c r="F14" s="241">
        <f>F20+F29</f>
        <v>526.9488</v>
      </c>
      <c r="G14" s="49">
        <f>G13*G12/10</f>
        <v>527.0298</v>
      </c>
      <c r="H14" s="101"/>
      <c r="I14" s="49">
        <f>I13*I12/10</f>
        <v>768.911</v>
      </c>
      <c r="J14" s="101"/>
    </row>
    <row r="15" spans="1:10" s="95" customFormat="1" ht="15.75" hidden="1">
      <c r="A15" s="242" t="s">
        <v>259</v>
      </c>
      <c r="B15" s="310" t="s">
        <v>260</v>
      </c>
      <c r="C15" s="242" t="s">
        <v>254</v>
      </c>
      <c r="D15" s="239">
        <v>27.25</v>
      </c>
      <c r="E15" s="242"/>
      <c r="F15" s="242"/>
      <c r="G15" s="242"/>
      <c r="H15" s="101"/>
      <c r="I15" s="242"/>
      <c r="J15" s="101"/>
    </row>
    <row r="16" spans="1:10" s="95" customFormat="1" ht="15.75" hidden="1">
      <c r="A16" s="243"/>
      <c r="B16" s="311" t="s">
        <v>257</v>
      </c>
      <c r="C16" s="243" t="s">
        <v>63</v>
      </c>
      <c r="D16" s="241">
        <v>47.34</v>
      </c>
      <c r="E16" s="243"/>
      <c r="F16" s="243"/>
      <c r="G16" s="243"/>
      <c r="H16" s="101"/>
      <c r="I16" s="243"/>
      <c r="J16" s="101"/>
    </row>
    <row r="17" spans="1:10" s="95" customFormat="1" ht="15.75" hidden="1">
      <c r="A17" s="243"/>
      <c r="B17" s="311" t="s">
        <v>258</v>
      </c>
      <c r="C17" s="243" t="s">
        <v>251</v>
      </c>
      <c r="D17" s="241">
        <f>D15*D16/10</f>
        <v>129.00150000000002</v>
      </c>
      <c r="E17" s="243">
        <f>E15*E16/10</f>
        <v>0</v>
      </c>
      <c r="F17" s="243"/>
      <c r="G17" s="243">
        <f>G15*G16/10</f>
        <v>0</v>
      </c>
      <c r="H17" s="101"/>
      <c r="I17" s="243">
        <f>I15*I16/10</f>
        <v>0</v>
      </c>
      <c r="J17" s="101"/>
    </row>
    <row r="18" spans="1:10" s="187" customFormat="1" ht="15.75">
      <c r="A18" s="42" t="s">
        <v>259</v>
      </c>
      <c r="B18" s="50" t="s">
        <v>381</v>
      </c>
      <c r="C18" s="42" t="s">
        <v>254</v>
      </c>
      <c r="D18" s="242"/>
      <c r="E18" s="42">
        <v>30</v>
      </c>
      <c r="F18" s="242">
        <v>28.1</v>
      </c>
      <c r="G18" s="42">
        <v>28.1</v>
      </c>
      <c r="H18" s="201"/>
      <c r="I18" s="42"/>
      <c r="J18" s="201"/>
    </row>
    <row r="19" spans="1:10" s="9" customFormat="1" ht="15.75">
      <c r="A19" s="47"/>
      <c r="B19" s="48" t="s">
        <v>257</v>
      </c>
      <c r="C19" s="47" t="s">
        <v>63</v>
      </c>
      <c r="D19" s="243"/>
      <c r="E19" s="47">
        <v>40</v>
      </c>
      <c r="F19" s="243">
        <v>40.48</v>
      </c>
      <c r="G19" s="47">
        <v>40.48</v>
      </c>
      <c r="H19" s="101"/>
      <c r="I19" s="47"/>
      <c r="J19" s="101"/>
    </row>
    <row r="20" spans="1:10" s="9" customFormat="1" ht="15.75">
      <c r="A20" s="47"/>
      <c r="B20" s="48" t="s">
        <v>258</v>
      </c>
      <c r="C20" s="47" t="s">
        <v>251</v>
      </c>
      <c r="D20" s="243"/>
      <c r="E20" s="47">
        <f>E18*E19/10</f>
        <v>120</v>
      </c>
      <c r="F20" s="241">
        <f>F18*F19/10</f>
        <v>113.7488</v>
      </c>
      <c r="G20" s="49">
        <f>G18*G19/10</f>
        <v>113.7488</v>
      </c>
      <c r="H20" s="101"/>
      <c r="I20" s="47">
        <f>I18*I19/10</f>
        <v>0</v>
      </c>
      <c r="J20" s="101"/>
    </row>
    <row r="21" spans="1:10" s="9" customFormat="1" ht="15.75">
      <c r="A21" s="42" t="s">
        <v>261</v>
      </c>
      <c r="B21" s="50" t="s">
        <v>382</v>
      </c>
      <c r="C21" s="42" t="s">
        <v>254</v>
      </c>
      <c r="D21" s="243"/>
      <c r="E21" s="47"/>
      <c r="F21" s="243"/>
      <c r="G21" s="47"/>
      <c r="H21" s="101"/>
      <c r="I21" s="47">
        <v>30</v>
      </c>
      <c r="J21" s="101"/>
    </row>
    <row r="22" spans="1:10" s="9" customFormat="1" ht="15.75">
      <c r="A22" s="47"/>
      <c r="B22" s="48" t="s">
        <v>257</v>
      </c>
      <c r="C22" s="47" t="s">
        <v>63</v>
      </c>
      <c r="D22" s="243"/>
      <c r="E22" s="47"/>
      <c r="F22" s="243"/>
      <c r="G22" s="47"/>
      <c r="H22" s="101"/>
      <c r="I22" s="47">
        <v>42</v>
      </c>
      <c r="J22" s="101"/>
    </row>
    <row r="23" spans="1:10" s="9" customFormat="1" ht="15.75">
      <c r="A23" s="47"/>
      <c r="B23" s="48" t="s">
        <v>258</v>
      </c>
      <c r="C23" s="47" t="s">
        <v>251</v>
      </c>
      <c r="D23" s="243"/>
      <c r="E23" s="47"/>
      <c r="F23" s="243"/>
      <c r="G23" s="47"/>
      <c r="H23" s="101"/>
      <c r="I23" s="47">
        <f>I21*I22/10</f>
        <v>126</v>
      </c>
      <c r="J23" s="101"/>
    </row>
    <row r="24" spans="1:10" s="9" customFormat="1" ht="15.75">
      <c r="A24" s="42" t="s">
        <v>262</v>
      </c>
      <c r="B24" s="50" t="s">
        <v>383</v>
      </c>
      <c r="C24" s="42" t="s">
        <v>254</v>
      </c>
      <c r="D24" s="243"/>
      <c r="E24" s="47"/>
      <c r="F24" s="243"/>
      <c r="G24" s="47"/>
      <c r="H24" s="101"/>
      <c r="I24" s="47">
        <v>45</v>
      </c>
      <c r="J24" s="101"/>
    </row>
    <row r="25" spans="1:10" s="9" customFormat="1" ht="15.75">
      <c r="A25" s="47"/>
      <c r="B25" s="48" t="s">
        <v>257</v>
      </c>
      <c r="C25" s="47" t="s">
        <v>63</v>
      </c>
      <c r="D25" s="243"/>
      <c r="E25" s="47"/>
      <c r="F25" s="243"/>
      <c r="G25" s="47"/>
      <c r="H25" s="101"/>
      <c r="I25" s="47">
        <v>42</v>
      </c>
      <c r="J25" s="101"/>
    </row>
    <row r="26" spans="1:10" s="9" customFormat="1" ht="15.75">
      <c r="A26" s="47"/>
      <c r="B26" s="48" t="s">
        <v>258</v>
      </c>
      <c r="C26" s="47" t="s">
        <v>251</v>
      </c>
      <c r="D26" s="243"/>
      <c r="E26" s="47"/>
      <c r="F26" s="243"/>
      <c r="G26" s="47"/>
      <c r="H26" s="101"/>
      <c r="I26" s="47">
        <f>J26*I25/10</f>
        <v>126</v>
      </c>
      <c r="J26" s="243">
        <v>30</v>
      </c>
    </row>
    <row r="27" spans="1:10" s="9" customFormat="1" ht="15.75">
      <c r="A27" s="42" t="s">
        <v>263</v>
      </c>
      <c r="B27" s="50" t="s">
        <v>264</v>
      </c>
      <c r="C27" s="42" t="s">
        <v>254</v>
      </c>
      <c r="D27" s="239">
        <f>D30+D33</f>
        <v>241.89999999999998</v>
      </c>
      <c r="E27" s="42">
        <f>E30+E33</f>
        <v>260</v>
      </c>
      <c r="F27" s="242">
        <f>F30+F33</f>
        <v>141.8</v>
      </c>
      <c r="G27" s="42">
        <v>141.8</v>
      </c>
      <c r="H27" s="101"/>
      <c r="I27" s="42">
        <v>179</v>
      </c>
      <c r="J27" s="101"/>
    </row>
    <row r="28" spans="1:10" s="9" customFormat="1" ht="15.75">
      <c r="A28" s="47"/>
      <c r="B28" s="48" t="s">
        <v>257</v>
      </c>
      <c r="C28" s="47" t="s">
        <v>63</v>
      </c>
      <c r="D28" s="241">
        <f>D29*10/D27</f>
        <v>16.159396444811907</v>
      </c>
      <c r="E28" s="49">
        <f>E29*10/E27</f>
        <v>29.346153846153847</v>
      </c>
      <c r="F28" s="241">
        <f>F29*10/F27</f>
        <v>29.139633286318755</v>
      </c>
      <c r="G28" s="49">
        <v>29.14</v>
      </c>
      <c r="H28" s="101"/>
      <c r="I28" s="49">
        <f>I29*10/I27</f>
        <v>35.92178770949721</v>
      </c>
      <c r="J28" s="101"/>
    </row>
    <row r="29" spans="1:10" s="9" customFormat="1" ht="15.75">
      <c r="A29" s="47"/>
      <c r="B29" s="48" t="s">
        <v>258</v>
      </c>
      <c r="C29" s="47" t="s">
        <v>251</v>
      </c>
      <c r="D29" s="241">
        <f>D32+D35</f>
        <v>390.8958</v>
      </c>
      <c r="E29" s="49">
        <f>E32+E35</f>
        <v>763</v>
      </c>
      <c r="F29" s="241">
        <f>F32+F35</f>
        <v>413.2</v>
      </c>
      <c r="G29" s="49">
        <f>G32+G35</f>
        <v>413.2</v>
      </c>
      <c r="H29" s="101"/>
      <c r="I29" s="49">
        <f>I32+I35</f>
        <v>643</v>
      </c>
      <c r="J29" s="101"/>
    </row>
    <row r="30" spans="1:10" s="9" customFormat="1" ht="15.75">
      <c r="A30" s="42" t="s">
        <v>249</v>
      </c>
      <c r="B30" s="50" t="s">
        <v>265</v>
      </c>
      <c r="C30" s="42" t="s">
        <v>254</v>
      </c>
      <c r="D30" s="239">
        <v>45.2</v>
      </c>
      <c r="E30" s="42">
        <v>90</v>
      </c>
      <c r="F30" s="242">
        <v>48</v>
      </c>
      <c r="G30" s="42">
        <v>48</v>
      </c>
      <c r="H30" s="101"/>
      <c r="I30" s="42">
        <v>85</v>
      </c>
      <c r="J30" s="101"/>
    </row>
    <row r="31" spans="1:10" s="9" customFormat="1" ht="15.75">
      <c r="A31" s="42"/>
      <c r="B31" s="43" t="s">
        <v>257</v>
      </c>
      <c r="C31" s="42" t="s">
        <v>63</v>
      </c>
      <c r="D31" s="239">
        <v>21.64</v>
      </c>
      <c r="E31" s="42">
        <v>47</v>
      </c>
      <c r="F31" s="267">
        <v>47</v>
      </c>
      <c r="G31" s="42">
        <v>47</v>
      </c>
      <c r="H31" s="101"/>
      <c r="I31" s="42">
        <v>48</v>
      </c>
      <c r="J31" s="101"/>
    </row>
    <row r="32" spans="1:10" s="9" customFormat="1" ht="15.75">
      <c r="A32" s="42"/>
      <c r="B32" s="43" t="s">
        <v>258</v>
      </c>
      <c r="C32" s="42" t="s">
        <v>251</v>
      </c>
      <c r="D32" s="239">
        <f>D30*D31/10</f>
        <v>97.81280000000001</v>
      </c>
      <c r="E32" s="44">
        <f>E30*E31/10</f>
        <v>423</v>
      </c>
      <c r="F32" s="239">
        <f>F30*F31/10</f>
        <v>225.6</v>
      </c>
      <c r="G32" s="44">
        <f>G30*G31/10</f>
        <v>225.6</v>
      </c>
      <c r="H32" s="101"/>
      <c r="I32" s="44">
        <f>I30*I31/10</f>
        <v>408</v>
      </c>
      <c r="J32" s="101"/>
    </row>
    <row r="33" spans="1:10" s="9" customFormat="1" ht="15.75">
      <c r="A33" s="42" t="s">
        <v>249</v>
      </c>
      <c r="B33" s="50" t="s">
        <v>266</v>
      </c>
      <c r="C33" s="42" t="s">
        <v>254</v>
      </c>
      <c r="D33" s="239">
        <v>196.7</v>
      </c>
      <c r="E33" s="42">
        <v>170</v>
      </c>
      <c r="F33" s="242">
        <v>93.8</v>
      </c>
      <c r="G33" s="42">
        <v>93.8</v>
      </c>
      <c r="H33" s="101"/>
      <c r="I33" s="42">
        <v>94</v>
      </c>
      <c r="J33" s="101"/>
    </row>
    <row r="34" spans="1:10" s="9" customFormat="1" ht="15.75">
      <c r="A34" s="42"/>
      <c r="B34" s="43" t="s">
        <v>257</v>
      </c>
      <c r="C34" s="42" t="s">
        <v>63</v>
      </c>
      <c r="D34" s="239">
        <v>14.9</v>
      </c>
      <c r="E34" s="42">
        <v>20</v>
      </c>
      <c r="F34" s="242">
        <v>20</v>
      </c>
      <c r="G34" s="42">
        <v>20</v>
      </c>
      <c r="H34" s="101"/>
      <c r="I34" s="42">
        <v>25</v>
      </c>
      <c r="J34" s="101"/>
    </row>
    <row r="35" spans="1:10" s="9" customFormat="1" ht="15.75">
      <c r="A35" s="42"/>
      <c r="B35" s="43" t="s">
        <v>258</v>
      </c>
      <c r="C35" s="42" t="s">
        <v>251</v>
      </c>
      <c r="D35" s="239">
        <f>D33*D34/10</f>
        <v>293.08299999999997</v>
      </c>
      <c r="E35" s="44">
        <f>E33*E34/10</f>
        <v>340</v>
      </c>
      <c r="F35" s="239">
        <f>F33*F34/10</f>
        <v>187.6</v>
      </c>
      <c r="G35" s="44">
        <f>G33*G34/10</f>
        <v>187.6</v>
      </c>
      <c r="H35" s="101"/>
      <c r="I35" s="44">
        <f>I33*I34/10</f>
        <v>235</v>
      </c>
      <c r="J35" s="101"/>
    </row>
    <row r="36" spans="1:10" s="9" customFormat="1" ht="15.75">
      <c r="A36" s="45" t="s">
        <v>267</v>
      </c>
      <c r="B36" s="46" t="s">
        <v>268</v>
      </c>
      <c r="C36" s="45" t="s">
        <v>254</v>
      </c>
      <c r="D36" s="244">
        <f>D39+D42</f>
        <v>35.2</v>
      </c>
      <c r="E36" s="45">
        <f>E39+E42</f>
        <v>100</v>
      </c>
      <c r="F36" s="244">
        <v>61.2</v>
      </c>
      <c r="G36" s="45">
        <v>61.2</v>
      </c>
      <c r="H36" s="101"/>
      <c r="I36" s="45">
        <v>70.3</v>
      </c>
      <c r="J36" s="101"/>
    </row>
    <row r="37" spans="1:10" s="9" customFormat="1" ht="15.75">
      <c r="A37" s="47"/>
      <c r="B37" s="48" t="s">
        <v>257</v>
      </c>
      <c r="C37" s="47" t="s">
        <v>63</v>
      </c>
      <c r="D37" s="243">
        <f>D38*10/D36</f>
        <v>31.11</v>
      </c>
      <c r="E37" s="47">
        <f>E38*10/E36</f>
        <v>55</v>
      </c>
      <c r="F37" s="243">
        <f>F38*10/F36</f>
        <v>55</v>
      </c>
      <c r="G37" s="47">
        <f>G38*10/G36</f>
        <v>55</v>
      </c>
      <c r="H37" s="101"/>
      <c r="I37" s="52">
        <f>I38*10/I36</f>
        <v>58.76955903271693</v>
      </c>
      <c r="J37" s="101"/>
    </row>
    <row r="38" spans="1:10" s="9" customFormat="1" ht="15.75">
      <c r="A38" s="47"/>
      <c r="B38" s="48" t="s">
        <v>258</v>
      </c>
      <c r="C38" s="47" t="s">
        <v>251</v>
      </c>
      <c r="D38" s="241">
        <f>D41+D44</f>
        <v>109.50720000000001</v>
      </c>
      <c r="E38" s="47">
        <f>E41+E44</f>
        <v>550</v>
      </c>
      <c r="F38" s="245">
        <f>F41+F44</f>
        <v>336.6</v>
      </c>
      <c r="G38" s="47">
        <f>G41+G44</f>
        <v>336.6</v>
      </c>
      <c r="H38" s="101"/>
      <c r="I38" s="47">
        <f>I41+I44</f>
        <v>413.15</v>
      </c>
      <c r="J38" s="101"/>
    </row>
    <row r="39" spans="1:10" s="9" customFormat="1" ht="15.75">
      <c r="A39" s="47" t="s">
        <v>269</v>
      </c>
      <c r="B39" s="51" t="s">
        <v>270</v>
      </c>
      <c r="C39" s="47" t="s">
        <v>254</v>
      </c>
      <c r="D39" s="243"/>
      <c r="E39" s="47"/>
      <c r="F39" s="243"/>
      <c r="G39" s="47"/>
      <c r="H39" s="101"/>
      <c r="I39" s="47">
        <v>5.3</v>
      </c>
      <c r="J39" s="101"/>
    </row>
    <row r="40" spans="1:10" s="9" customFormat="1" ht="15.75">
      <c r="A40" s="47"/>
      <c r="B40" s="48" t="s">
        <v>257</v>
      </c>
      <c r="C40" s="47" t="s">
        <v>63</v>
      </c>
      <c r="D40" s="243"/>
      <c r="E40" s="47"/>
      <c r="F40" s="243"/>
      <c r="G40" s="47"/>
      <c r="H40" s="101"/>
      <c r="I40" s="47">
        <v>50</v>
      </c>
      <c r="J40" s="101"/>
    </row>
    <row r="41" spans="1:10" s="9" customFormat="1" ht="15.75">
      <c r="A41" s="47"/>
      <c r="B41" s="48" t="s">
        <v>258</v>
      </c>
      <c r="C41" s="47" t="s">
        <v>251</v>
      </c>
      <c r="D41" s="243"/>
      <c r="E41" s="47"/>
      <c r="F41" s="243"/>
      <c r="G41" s="47"/>
      <c r="H41" s="101"/>
      <c r="I41" s="52">
        <f>I39*I40/10</f>
        <v>26.5</v>
      </c>
      <c r="J41" s="101"/>
    </row>
    <row r="42" spans="1:10" s="9" customFormat="1" ht="15.75">
      <c r="A42" s="47" t="s">
        <v>263</v>
      </c>
      <c r="B42" s="51" t="s">
        <v>271</v>
      </c>
      <c r="C42" s="47" t="s">
        <v>254</v>
      </c>
      <c r="D42" s="243">
        <v>35.2</v>
      </c>
      <c r="E42" s="47">
        <v>100</v>
      </c>
      <c r="F42" s="244">
        <v>61.2</v>
      </c>
      <c r="G42" s="39">
        <v>61.2</v>
      </c>
      <c r="H42" s="101"/>
      <c r="I42" s="39">
        <v>70.3</v>
      </c>
      <c r="J42" s="101"/>
    </row>
    <row r="43" spans="1:10" s="9" customFormat="1" ht="15.75">
      <c r="A43" s="47"/>
      <c r="B43" s="48" t="s">
        <v>257</v>
      </c>
      <c r="C43" s="47" t="s">
        <v>63</v>
      </c>
      <c r="D43" s="243">
        <v>31.11</v>
      </c>
      <c r="E43" s="47">
        <v>55</v>
      </c>
      <c r="F43" s="243">
        <v>55</v>
      </c>
      <c r="G43" s="47">
        <v>55</v>
      </c>
      <c r="H43" s="101"/>
      <c r="I43" s="47">
        <v>55</v>
      </c>
      <c r="J43" s="101"/>
    </row>
    <row r="44" spans="1:10" s="9" customFormat="1" ht="15.75">
      <c r="A44" s="47"/>
      <c r="B44" s="48" t="s">
        <v>258</v>
      </c>
      <c r="C44" s="47" t="s">
        <v>251</v>
      </c>
      <c r="D44" s="245">
        <f>D42*D43/10</f>
        <v>109.50720000000001</v>
      </c>
      <c r="E44" s="52">
        <f>E42*E43/10</f>
        <v>550</v>
      </c>
      <c r="F44" s="245">
        <f>F42*F43/10</f>
        <v>336.6</v>
      </c>
      <c r="G44" s="52">
        <f>G42*G43/10</f>
        <v>336.6</v>
      </c>
      <c r="H44" s="101"/>
      <c r="I44" s="52">
        <f>I42*I43/10</f>
        <v>386.65</v>
      </c>
      <c r="J44" s="101"/>
    </row>
    <row r="45" spans="1:10" s="9" customFormat="1" ht="15.75">
      <c r="A45" s="39">
        <v>2</v>
      </c>
      <c r="B45" s="40" t="s">
        <v>272</v>
      </c>
      <c r="C45" s="39" t="s">
        <v>254</v>
      </c>
      <c r="D45" s="246">
        <f>D48+D51</f>
        <v>1800</v>
      </c>
      <c r="E45" s="127">
        <f>E48+E51</f>
        <v>2000</v>
      </c>
      <c r="F45" s="249">
        <v>1800</v>
      </c>
      <c r="G45" s="127">
        <f>G48+G51</f>
        <v>1800</v>
      </c>
      <c r="H45" s="272">
        <f>G45/D45*100</f>
        <v>100</v>
      </c>
      <c r="I45" s="127">
        <f>I48+I51</f>
        <v>1800</v>
      </c>
      <c r="J45" s="300">
        <f>I45/G45*100</f>
        <v>100</v>
      </c>
    </row>
    <row r="46" spans="1:10" s="9" customFormat="1" ht="15.75">
      <c r="A46" s="47" t="s">
        <v>273</v>
      </c>
      <c r="B46" s="48" t="s">
        <v>257</v>
      </c>
      <c r="C46" s="47" t="s">
        <v>63</v>
      </c>
      <c r="D46" s="243">
        <f>D47*10/D45</f>
        <v>190</v>
      </c>
      <c r="E46" s="47">
        <f>E47*10/E45</f>
        <v>210</v>
      </c>
      <c r="F46" s="243">
        <v>150</v>
      </c>
      <c r="G46" s="47">
        <v>180</v>
      </c>
      <c r="H46" s="101"/>
      <c r="I46" s="47">
        <f>I47*10/I45</f>
        <v>220</v>
      </c>
      <c r="J46" s="101"/>
    </row>
    <row r="47" spans="1:10" s="9" customFormat="1" ht="15.75">
      <c r="A47" s="47"/>
      <c r="B47" s="48" t="s">
        <v>258</v>
      </c>
      <c r="C47" s="47" t="s">
        <v>251</v>
      </c>
      <c r="D47" s="247">
        <f>D50+D53</f>
        <v>34200</v>
      </c>
      <c r="E47" s="61">
        <f>E50+E53</f>
        <v>42000</v>
      </c>
      <c r="F47" s="247">
        <f>F50+F53</f>
        <v>37800</v>
      </c>
      <c r="G47" s="61">
        <f>G50+G53</f>
        <v>37800</v>
      </c>
      <c r="H47" s="273"/>
      <c r="I47" s="61">
        <f>I50+I53</f>
        <v>39600</v>
      </c>
      <c r="J47" s="101"/>
    </row>
    <row r="48" spans="1:10" s="9" customFormat="1" ht="15.75">
      <c r="A48" s="47" t="s">
        <v>269</v>
      </c>
      <c r="B48" s="51" t="s">
        <v>274</v>
      </c>
      <c r="C48" s="47" t="s">
        <v>254</v>
      </c>
      <c r="D48" s="243"/>
      <c r="E48" s="47"/>
      <c r="F48" s="243"/>
      <c r="G48" s="47"/>
      <c r="H48" s="101"/>
      <c r="I48" s="47"/>
      <c r="J48" s="101"/>
    </row>
    <row r="49" spans="1:10" s="9" customFormat="1" ht="15.75">
      <c r="A49" s="47"/>
      <c r="B49" s="48" t="s">
        <v>257</v>
      </c>
      <c r="C49" s="47" t="s">
        <v>63</v>
      </c>
      <c r="D49" s="243"/>
      <c r="E49" s="47"/>
      <c r="F49" s="243"/>
      <c r="G49" s="47"/>
      <c r="H49" s="101"/>
      <c r="I49" s="47"/>
      <c r="J49" s="101"/>
    </row>
    <row r="50" spans="1:10" s="9" customFormat="1" ht="15.75">
      <c r="A50" s="47"/>
      <c r="B50" s="48" t="s">
        <v>258</v>
      </c>
      <c r="C50" s="47" t="s">
        <v>251</v>
      </c>
      <c r="D50" s="243"/>
      <c r="E50" s="47"/>
      <c r="F50" s="243"/>
      <c r="G50" s="47"/>
      <c r="H50" s="101"/>
      <c r="I50" s="47"/>
      <c r="J50" s="101"/>
    </row>
    <row r="51" spans="1:10" s="9" customFormat="1" ht="15.75">
      <c r="A51" s="47" t="s">
        <v>263</v>
      </c>
      <c r="B51" s="51" t="s">
        <v>275</v>
      </c>
      <c r="C51" s="47" t="s">
        <v>254</v>
      </c>
      <c r="D51" s="246">
        <v>1800</v>
      </c>
      <c r="E51" s="127">
        <v>2000</v>
      </c>
      <c r="F51" s="246">
        <v>1800</v>
      </c>
      <c r="G51" s="127">
        <v>1800</v>
      </c>
      <c r="H51" s="269"/>
      <c r="I51" s="127">
        <v>1800</v>
      </c>
      <c r="J51" s="101"/>
    </row>
    <row r="52" spans="1:10" s="9" customFormat="1" ht="15.75">
      <c r="A52" s="47"/>
      <c r="B52" s="48" t="s">
        <v>257</v>
      </c>
      <c r="C52" s="47" t="s">
        <v>63</v>
      </c>
      <c r="D52" s="243">
        <v>190</v>
      </c>
      <c r="E52" s="47">
        <v>210</v>
      </c>
      <c r="F52" s="243">
        <v>210</v>
      </c>
      <c r="G52" s="47">
        <v>210</v>
      </c>
      <c r="H52" s="101"/>
      <c r="I52" s="47">
        <v>220</v>
      </c>
      <c r="J52" s="101"/>
    </row>
    <row r="53" spans="1:10" s="9" customFormat="1" ht="15.75">
      <c r="A53" s="47"/>
      <c r="B53" s="48" t="s">
        <v>258</v>
      </c>
      <c r="C53" s="47" t="s">
        <v>251</v>
      </c>
      <c r="D53" s="248">
        <f>D51*D52/10</f>
        <v>34200</v>
      </c>
      <c r="E53" s="53">
        <f>E51*E52/10</f>
        <v>42000</v>
      </c>
      <c r="F53" s="248">
        <f>F51*F52/10</f>
        <v>37800</v>
      </c>
      <c r="G53" s="53">
        <f>G51*G52/10</f>
        <v>37800</v>
      </c>
      <c r="H53" s="101"/>
      <c r="I53" s="53">
        <f>I51*I52/10</f>
        <v>39600</v>
      </c>
      <c r="J53" s="101"/>
    </row>
    <row r="54" spans="1:10" s="9" customFormat="1" ht="15.75">
      <c r="A54" s="39">
        <v>3</v>
      </c>
      <c r="B54" s="40" t="s">
        <v>276</v>
      </c>
      <c r="C54" s="39" t="s">
        <v>254</v>
      </c>
      <c r="D54" s="249">
        <f>D55+D56</f>
        <v>18</v>
      </c>
      <c r="E54" s="39">
        <f>E55+E56</f>
        <v>69</v>
      </c>
      <c r="F54" s="249">
        <f>F55+F56</f>
        <v>5.6</v>
      </c>
      <c r="G54" s="39">
        <f>G55+G56</f>
        <v>63</v>
      </c>
      <c r="H54" s="272">
        <f>G54/D54*100</f>
        <v>350</v>
      </c>
      <c r="I54" s="39">
        <f>I55+I56</f>
        <v>50</v>
      </c>
      <c r="J54" s="300">
        <f>I54/G54*100</f>
        <v>79.36507936507937</v>
      </c>
    </row>
    <row r="55" spans="1:10" s="9" customFormat="1" ht="15.75">
      <c r="A55" s="47"/>
      <c r="B55" s="48" t="s">
        <v>277</v>
      </c>
      <c r="C55" s="47" t="s">
        <v>254</v>
      </c>
      <c r="D55" s="243">
        <v>9</v>
      </c>
      <c r="E55" s="47">
        <v>39</v>
      </c>
      <c r="F55" s="243">
        <v>5.1</v>
      </c>
      <c r="G55" s="47">
        <v>35</v>
      </c>
      <c r="H55" s="101"/>
      <c r="I55" s="47">
        <v>25</v>
      </c>
      <c r="J55" s="101"/>
    </row>
    <row r="56" spans="1:10" s="9" customFormat="1" ht="15.75">
      <c r="A56" s="47"/>
      <c r="B56" s="48" t="s">
        <v>278</v>
      </c>
      <c r="C56" s="47" t="s">
        <v>254</v>
      </c>
      <c r="D56" s="243">
        <v>9</v>
      </c>
      <c r="E56" s="47">
        <v>30</v>
      </c>
      <c r="F56" s="243">
        <v>0.5</v>
      </c>
      <c r="G56" s="47">
        <v>28</v>
      </c>
      <c r="H56" s="101"/>
      <c r="I56" s="47">
        <v>25</v>
      </c>
      <c r="J56" s="101"/>
    </row>
    <row r="57" spans="1:10" s="9" customFormat="1" ht="15.75">
      <c r="A57" s="39">
        <v>4</v>
      </c>
      <c r="B57" s="40" t="s">
        <v>279</v>
      </c>
      <c r="C57" s="39" t="s">
        <v>254</v>
      </c>
      <c r="D57" s="249"/>
      <c r="E57" s="39"/>
      <c r="F57" s="249"/>
      <c r="G57" s="39"/>
      <c r="H57" s="101"/>
      <c r="I57" s="39"/>
      <c r="J57" s="101"/>
    </row>
    <row r="58" spans="1:10" s="9" customFormat="1" ht="15.75">
      <c r="A58" s="47"/>
      <c r="B58" s="48" t="s">
        <v>257</v>
      </c>
      <c r="C58" s="47" t="s">
        <v>63</v>
      </c>
      <c r="D58" s="243"/>
      <c r="E58" s="47"/>
      <c r="F58" s="243"/>
      <c r="G58" s="47"/>
      <c r="H58" s="101"/>
      <c r="I58" s="47"/>
      <c r="J58" s="101"/>
    </row>
    <row r="59" spans="1:10" s="9" customFormat="1" ht="15.75">
      <c r="A59" s="47"/>
      <c r="B59" s="48" t="s">
        <v>258</v>
      </c>
      <c r="C59" s="47" t="s">
        <v>251</v>
      </c>
      <c r="D59" s="243"/>
      <c r="E59" s="47"/>
      <c r="F59" s="243"/>
      <c r="G59" s="47"/>
      <c r="H59" s="101"/>
      <c r="I59" s="47"/>
      <c r="J59" s="101"/>
    </row>
    <row r="60" spans="1:10" s="129" customFormat="1" ht="15.75">
      <c r="A60" s="160">
        <v>4</v>
      </c>
      <c r="B60" s="128" t="s">
        <v>374</v>
      </c>
      <c r="C60" s="127" t="s">
        <v>254</v>
      </c>
      <c r="D60" s="246"/>
      <c r="E60" s="127">
        <v>1075</v>
      </c>
      <c r="F60" s="246"/>
      <c r="G60" s="127">
        <v>1092</v>
      </c>
      <c r="H60" s="274"/>
      <c r="I60" s="127">
        <v>1105</v>
      </c>
      <c r="J60" s="274"/>
    </row>
    <row r="61" spans="1:10" s="9" customFormat="1" ht="15.75">
      <c r="A61" s="39">
        <v>5</v>
      </c>
      <c r="B61" s="40" t="s">
        <v>280</v>
      </c>
      <c r="C61" s="39" t="s">
        <v>254</v>
      </c>
      <c r="D61" s="250">
        <f>D62+D67+D72</f>
        <v>24811.24</v>
      </c>
      <c r="E61" s="100">
        <f>E62+E67+E72</f>
        <v>24840</v>
      </c>
      <c r="F61" s="250">
        <f>F62+F67+F72</f>
        <v>24807.7</v>
      </c>
      <c r="G61" s="100">
        <f>G62+G67+G72</f>
        <v>24810.440000000002</v>
      </c>
      <c r="H61" s="272">
        <f>G61/D61*100</f>
        <v>99.9967756549048</v>
      </c>
      <c r="I61" s="100">
        <f>I62+I67+I72</f>
        <v>24820.440000000002</v>
      </c>
      <c r="J61" s="300">
        <f>I61/G61*100</f>
        <v>100.04030561328214</v>
      </c>
    </row>
    <row r="62" spans="1:10" s="9" customFormat="1" ht="15.75">
      <c r="A62" s="45" t="s">
        <v>372</v>
      </c>
      <c r="B62" s="46" t="s">
        <v>281</v>
      </c>
      <c r="C62" s="45" t="s">
        <v>254</v>
      </c>
      <c r="D62" s="244">
        <v>91.5</v>
      </c>
      <c r="E62" s="45">
        <v>120</v>
      </c>
      <c r="F62" s="244">
        <v>87.7</v>
      </c>
      <c r="G62" s="45">
        <v>90.7</v>
      </c>
      <c r="H62" s="101"/>
      <c r="I62" s="45">
        <v>100.7</v>
      </c>
      <c r="J62" s="101"/>
    </row>
    <row r="63" spans="1:10" s="9" customFormat="1" ht="15.75">
      <c r="A63" s="42"/>
      <c r="B63" s="43" t="s">
        <v>282</v>
      </c>
      <c r="C63" s="42" t="s">
        <v>254</v>
      </c>
      <c r="D63" s="242">
        <v>18.2</v>
      </c>
      <c r="E63" s="42">
        <v>29</v>
      </c>
      <c r="F63" s="242"/>
      <c r="G63" s="42">
        <v>3</v>
      </c>
      <c r="H63" s="101"/>
      <c r="I63" s="42">
        <v>10</v>
      </c>
      <c r="J63" s="101"/>
    </row>
    <row r="64" spans="1:10" s="9" customFormat="1" ht="15.75">
      <c r="A64" s="42"/>
      <c r="B64" s="43" t="s">
        <v>283</v>
      </c>
      <c r="C64" s="42" t="s">
        <v>254</v>
      </c>
      <c r="D64" s="242">
        <v>17.5</v>
      </c>
      <c r="E64" s="42">
        <v>73</v>
      </c>
      <c r="F64" s="242">
        <v>73</v>
      </c>
      <c r="G64" s="42">
        <v>73</v>
      </c>
      <c r="H64" s="101"/>
      <c r="I64" s="42">
        <v>73</v>
      </c>
      <c r="J64" s="101"/>
    </row>
    <row r="65" spans="1:10" s="9" customFormat="1" ht="15.75">
      <c r="A65" s="47"/>
      <c r="B65" s="48" t="s">
        <v>257</v>
      </c>
      <c r="C65" s="47" t="s">
        <v>63</v>
      </c>
      <c r="D65" s="243">
        <v>20</v>
      </c>
      <c r="E65" s="47">
        <v>23</v>
      </c>
      <c r="F65" s="243">
        <v>23</v>
      </c>
      <c r="G65" s="47">
        <v>23</v>
      </c>
      <c r="H65" s="101"/>
      <c r="I65" s="47">
        <v>25</v>
      </c>
      <c r="J65" s="101"/>
    </row>
    <row r="66" spans="1:10" s="9" customFormat="1" ht="15.75">
      <c r="A66" s="47"/>
      <c r="B66" s="48" t="s">
        <v>258</v>
      </c>
      <c r="C66" s="47" t="s">
        <v>251</v>
      </c>
      <c r="D66" s="243"/>
      <c r="E66" s="47"/>
      <c r="F66" s="243"/>
      <c r="G66" s="47"/>
      <c r="H66" s="101"/>
      <c r="I66" s="47"/>
      <c r="J66" s="101"/>
    </row>
    <row r="67" spans="1:10" s="9" customFormat="1" ht="15.75">
      <c r="A67" s="45" t="s">
        <v>373</v>
      </c>
      <c r="B67" s="46" t="s">
        <v>284</v>
      </c>
      <c r="C67" s="45" t="s">
        <v>254</v>
      </c>
      <c r="D67" s="251">
        <v>24719.74</v>
      </c>
      <c r="E67" s="60">
        <v>24720</v>
      </c>
      <c r="F67" s="251">
        <v>24720</v>
      </c>
      <c r="G67" s="60">
        <v>24719.74</v>
      </c>
      <c r="H67" s="275"/>
      <c r="I67" s="60">
        <v>24719.74</v>
      </c>
      <c r="J67" s="101"/>
    </row>
    <row r="68" spans="1:10" s="9" customFormat="1" ht="15.75">
      <c r="A68" s="42"/>
      <c r="B68" s="43" t="s">
        <v>282</v>
      </c>
      <c r="C68" s="42" t="s">
        <v>254</v>
      </c>
      <c r="D68" s="242"/>
      <c r="E68" s="63"/>
      <c r="F68" s="242"/>
      <c r="G68" s="63"/>
      <c r="H68" s="275"/>
      <c r="I68" s="63"/>
      <c r="J68" s="101"/>
    </row>
    <row r="69" spans="1:10" s="9" customFormat="1" ht="15.75">
      <c r="A69" s="42"/>
      <c r="B69" s="43" t="s">
        <v>285</v>
      </c>
      <c r="C69" s="42" t="s">
        <v>254</v>
      </c>
      <c r="D69" s="247">
        <v>7838.24</v>
      </c>
      <c r="E69" s="63">
        <v>18952</v>
      </c>
      <c r="F69" s="268">
        <v>11563.1</v>
      </c>
      <c r="G69" s="63">
        <v>11563.1</v>
      </c>
      <c r="H69" s="275"/>
      <c r="I69" s="63">
        <v>18952</v>
      </c>
      <c r="J69" s="101"/>
    </row>
    <row r="70" spans="1:10" s="9" customFormat="1" ht="15.75">
      <c r="A70" s="47"/>
      <c r="B70" s="48" t="s">
        <v>286</v>
      </c>
      <c r="C70" s="47" t="s">
        <v>63</v>
      </c>
      <c r="D70" s="252">
        <v>33.68</v>
      </c>
      <c r="E70" s="62">
        <f>14*D70/12.64</f>
        <v>37.303797468354425</v>
      </c>
      <c r="F70" s="252">
        <v>9</v>
      </c>
      <c r="G70" s="62">
        <f>14*E70/12.64</f>
        <v>41.317497195962176</v>
      </c>
      <c r="H70" s="275"/>
      <c r="I70" s="62">
        <v>38</v>
      </c>
      <c r="J70" s="101"/>
    </row>
    <row r="71" spans="1:10" s="9" customFormat="1" ht="15.75">
      <c r="A71" s="47"/>
      <c r="B71" s="48" t="s">
        <v>258</v>
      </c>
      <c r="C71" s="47" t="s">
        <v>251</v>
      </c>
      <c r="D71" s="253">
        <f>D69*D70/10</f>
        <v>26399.192320000002</v>
      </c>
      <c r="E71" s="62">
        <f>E69*E70/10</f>
        <v>70698.1569620253</v>
      </c>
      <c r="F71" s="253">
        <f>F69*F70/10</f>
        <v>10406.79</v>
      </c>
      <c r="G71" s="62">
        <f>G69*G70/10</f>
        <v>47775.835182663024</v>
      </c>
      <c r="H71" s="275"/>
      <c r="I71" s="62">
        <f>I69*I70/10</f>
        <v>72017.6</v>
      </c>
      <c r="J71" s="101"/>
    </row>
    <row r="72" spans="1:10" s="9" customFormat="1" ht="15.75">
      <c r="A72" s="45"/>
      <c r="B72" s="46"/>
      <c r="C72" s="45"/>
      <c r="D72" s="244"/>
      <c r="E72" s="45"/>
      <c r="F72" s="244"/>
      <c r="G72" s="45"/>
      <c r="H72" s="101"/>
      <c r="I72" s="45"/>
      <c r="J72" s="101"/>
    </row>
    <row r="73" spans="1:10" s="9" customFormat="1" ht="15.75">
      <c r="A73" s="39" t="s">
        <v>288</v>
      </c>
      <c r="B73" s="39" t="s">
        <v>289</v>
      </c>
      <c r="C73" s="39"/>
      <c r="D73" s="244"/>
      <c r="E73" s="45"/>
      <c r="F73" s="101"/>
      <c r="G73" s="45"/>
      <c r="H73" s="101"/>
      <c r="I73" s="45"/>
      <c r="J73" s="101"/>
    </row>
    <row r="74" spans="1:12" s="9" customFormat="1" ht="15.75">
      <c r="A74" s="39" t="s">
        <v>62</v>
      </c>
      <c r="B74" s="55" t="s">
        <v>290</v>
      </c>
      <c r="C74" s="39"/>
      <c r="D74" s="254">
        <f>SUM(D75:D78)</f>
        <v>4335</v>
      </c>
      <c r="E74" s="126">
        <f>SUM(E75:E78)</f>
        <v>6595</v>
      </c>
      <c r="F74" s="254">
        <f>SUM(F75:F78)</f>
        <v>4699</v>
      </c>
      <c r="G74" s="126">
        <f>SUM(G75:G78)</f>
        <v>5240</v>
      </c>
      <c r="H74" s="272">
        <f>G74/D74*100</f>
        <v>120.87658592848905</v>
      </c>
      <c r="I74" s="126">
        <f>SUM(I75:I78)</f>
        <v>6250</v>
      </c>
      <c r="J74" s="101"/>
      <c r="L74" s="9">
        <f>G74/E74*100</f>
        <v>79.45413191811978</v>
      </c>
    </row>
    <row r="75" spans="1:10" s="9" customFormat="1" ht="15.75">
      <c r="A75" s="47">
        <v>1</v>
      </c>
      <c r="B75" s="51" t="s">
        <v>291</v>
      </c>
      <c r="C75" s="47" t="s">
        <v>292</v>
      </c>
      <c r="D75" s="255">
        <v>35</v>
      </c>
      <c r="E75" s="72">
        <v>95</v>
      </c>
      <c r="F75" s="255">
        <v>40</v>
      </c>
      <c r="G75" s="47">
        <v>40</v>
      </c>
      <c r="H75" s="258"/>
      <c r="I75" s="72">
        <v>50</v>
      </c>
      <c r="J75" s="101"/>
    </row>
    <row r="76" spans="1:10" s="9" customFormat="1" ht="15.75">
      <c r="A76" s="47">
        <v>2</v>
      </c>
      <c r="B76" s="51" t="s">
        <v>293</v>
      </c>
      <c r="C76" s="47" t="s">
        <v>292</v>
      </c>
      <c r="D76" s="256">
        <v>1800</v>
      </c>
      <c r="E76" s="73">
        <v>3000</v>
      </c>
      <c r="F76" s="256">
        <v>1806</v>
      </c>
      <c r="G76" s="73">
        <v>2000</v>
      </c>
      <c r="H76" s="276"/>
      <c r="I76" s="73">
        <v>2500</v>
      </c>
      <c r="J76" s="101"/>
    </row>
    <row r="77" spans="1:10" s="9" customFormat="1" ht="15.75">
      <c r="A77" s="47">
        <v>3</v>
      </c>
      <c r="B77" s="51" t="s">
        <v>294</v>
      </c>
      <c r="C77" s="47" t="s">
        <v>292</v>
      </c>
      <c r="D77" s="256">
        <v>1500</v>
      </c>
      <c r="E77" s="73">
        <v>2000</v>
      </c>
      <c r="F77" s="256">
        <v>1878</v>
      </c>
      <c r="G77" s="73">
        <v>1700</v>
      </c>
      <c r="H77" s="276"/>
      <c r="I77" s="73">
        <v>2000</v>
      </c>
      <c r="J77" s="101"/>
    </row>
    <row r="78" spans="1:10" s="9" customFormat="1" ht="15.75">
      <c r="A78" s="47">
        <v>4</v>
      </c>
      <c r="B78" s="51" t="s">
        <v>297</v>
      </c>
      <c r="C78" s="47" t="s">
        <v>292</v>
      </c>
      <c r="D78" s="257">
        <v>1000</v>
      </c>
      <c r="E78" s="74">
        <v>1500</v>
      </c>
      <c r="F78" s="269">
        <v>975</v>
      </c>
      <c r="G78" s="74">
        <v>1500</v>
      </c>
      <c r="H78" s="269"/>
      <c r="I78" s="74">
        <v>1700</v>
      </c>
      <c r="J78" s="101"/>
    </row>
    <row r="79" spans="1:10" s="9" customFormat="1" ht="15.75">
      <c r="A79" s="39" t="s">
        <v>77</v>
      </c>
      <c r="B79" s="40" t="s">
        <v>295</v>
      </c>
      <c r="C79" s="39"/>
      <c r="D79" s="244"/>
      <c r="E79" s="45"/>
      <c r="F79" s="101"/>
      <c r="G79" s="45"/>
      <c r="H79" s="101"/>
      <c r="I79" s="45"/>
      <c r="J79" s="101"/>
    </row>
    <row r="80" spans="1:10" s="9" customFormat="1" ht="18.75">
      <c r="A80" s="39"/>
      <c r="B80" s="56" t="s">
        <v>64</v>
      </c>
      <c r="C80" s="57" t="s">
        <v>65</v>
      </c>
      <c r="D80" s="243">
        <f>360/1000</f>
        <v>0.36</v>
      </c>
      <c r="E80" s="52">
        <f>((E75+E76+E78)*0.5*150+E77*0.8*50+1000*1.5*0.7*25)/1000000</f>
        <v>0.450875</v>
      </c>
      <c r="F80" s="270">
        <f>E80/2</f>
        <v>0.2254375</v>
      </c>
      <c r="G80" s="52">
        <f>E80</f>
        <v>0.450875</v>
      </c>
      <c r="H80" s="101"/>
      <c r="I80" s="52">
        <f>((I75+I76)*0.5*150+I77*0.8*50+1500*1.5*0.7*25)/1000000</f>
        <v>0.310625</v>
      </c>
      <c r="J80" s="101"/>
    </row>
    <row r="81" spans="1:10" s="9" customFormat="1" ht="15.75">
      <c r="A81" s="39"/>
      <c r="B81" s="58" t="s">
        <v>296</v>
      </c>
      <c r="C81" s="59" t="s">
        <v>65</v>
      </c>
      <c r="D81" s="243">
        <f>48/1000</f>
        <v>0.048</v>
      </c>
      <c r="E81" s="47">
        <f>D77*0.8*50/1000000</f>
        <v>0.06</v>
      </c>
      <c r="F81" s="234">
        <f>E81/2</f>
        <v>0.03</v>
      </c>
      <c r="G81" s="47">
        <f>E81</f>
        <v>0.06</v>
      </c>
      <c r="H81" s="101"/>
      <c r="I81" s="47">
        <f>I77*0.8*50/1000000</f>
        <v>0.08</v>
      </c>
      <c r="J81" s="101"/>
    </row>
    <row r="82" spans="1:10" s="9" customFormat="1" ht="15.75">
      <c r="A82" s="3" t="s">
        <v>309</v>
      </c>
      <c r="B82" s="4" t="s">
        <v>66</v>
      </c>
      <c r="C82" s="6"/>
      <c r="D82" s="101"/>
      <c r="E82" s="11"/>
      <c r="F82" s="101"/>
      <c r="G82" s="11"/>
      <c r="H82" s="101"/>
      <c r="I82" s="11"/>
      <c r="J82" s="101"/>
    </row>
    <row r="83" spans="1:10" s="9" customFormat="1" ht="15.75">
      <c r="A83" s="2" t="s">
        <v>9</v>
      </c>
      <c r="B83" s="5" t="s">
        <v>67</v>
      </c>
      <c r="C83" s="2" t="s">
        <v>68</v>
      </c>
      <c r="D83" s="101"/>
      <c r="E83" s="11"/>
      <c r="F83" s="101"/>
      <c r="G83" s="11"/>
      <c r="H83" s="101"/>
      <c r="I83" s="11"/>
      <c r="J83" s="101"/>
    </row>
    <row r="84" spans="1:10" s="9" customFormat="1" ht="31.5">
      <c r="A84" s="2" t="s">
        <v>9</v>
      </c>
      <c r="B84" s="5" t="s">
        <v>298</v>
      </c>
      <c r="C84" s="2" t="s">
        <v>8</v>
      </c>
      <c r="D84" s="258">
        <v>61.08</v>
      </c>
      <c r="E84" s="7">
        <v>61.08</v>
      </c>
      <c r="F84" s="258">
        <v>61.08</v>
      </c>
      <c r="G84" s="7">
        <v>61.08</v>
      </c>
      <c r="H84" s="258"/>
      <c r="I84" s="7">
        <v>61.08</v>
      </c>
      <c r="J84" s="101"/>
    </row>
    <row r="85" spans="1:10" s="9" customFormat="1" ht="15.75">
      <c r="A85" s="3" t="s">
        <v>310</v>
      </c>
      <c r="B85" s="4" t="s">
        <v>69</v>
      </c>
      <c r="C85" s="2"/>
      <c r="D85" s="101"/>
      <c r="E85" s="11"/>
      <c r="F85" s="101"/>
      <c r="G85" s="11"/>
      <c r="H85" s="101"/>
      <c r="I85" s="11"/>
      <c r="J85" s="101"/>
    </row>
    <row r="86" spans="1:12" s="9" customFormat="1" ht="15.75">
      <c r="A86" s="64" t="s">
        <v>249</v>
      </c>
      <c r="B86" s="65" t="s">
        <v>299</v>
      </c>
      <c r="C86" s="64" t="s">
        <v>251</v>
      </c>
      <c r="D86" s="259">
        <f>D88+D98</f>
        <v>170.2</v>
      </c>
      <c r="E86" s="64">
        <f>E88+E98</f>
        <v>246.5</v>
      </c>
      <c r="F86" s="101"/>
      <c r="G86" s="64">
        <f>G88+G98</f>
        <v>257</v>
      </c>
      <c r="H86" s="272">
        <f>G86/E86*100</f>
        <v>104.25963488843813</v>
      </c>
      <c r="I86" s="64">
        <f>I88+I98</f>
        <v>287.75</v>
      </c>
      <c r="J86" s="101"/>
      <c r="L86" s="9">
        <f>G86/E86*100</f>
        <v>104.25963488843813</v>
      </c>
    </row>
    <row r="87" spans="1:10" s="9" customFormat="1" ht="15.75">
      <c r="A87" s="64">
        <v>1</v>
      </c>
      <c r="B87" s="65" t="s">
        <v>300</v>
      </c>
      <c r="C87" s="64"/>
      <c r="D87" s="259"/>
      <c r="E87" s="64"/>
      <c r="F87" s="101"/>
      <c r="G87" s="64"/>
      <c r="H87" s="101"/>
      <c r="I87" s="64"/>
      <c r="J87" s="101"/>
    </row>
    <row r="88" spans="1:10" s="9" customFormat="1" ht="15.75">
      <c r="A88" s="64"/>
      <c r="B88" s="65" t="s">
        <v>301</v>
      </c>
      <c r="C88" s="64" t="s">
        <v>251</v>
      </c>
      <c r="D88" s="259">
        <f>D91+D97</f>
        <v>142.6</v>
      </c>
      <c r="E88" s="64">
        <f>E91+E97</f>
        <v>174.5</v>
      </c>
      <c r="F88" s="101"/>
      <c r="G88" s="64">
        <f>G91+G97</f>
        <v>185</v>
      </c>
      <c r="H88" s="101"/>
      <c r="I88" s="64">
        <f>I91+I97</f>
        <v>212.75</v>
      </c>
      <c r="J88" s="101"/>
    </row>
    <row r="89" spans="1:12" s="9" customFormat="1" ht="15.75">
      <c r="A89" s="66" t="s">
        <v>255</v>
      </c>
      <c r="B89" s="67" t="s">
        <v>302</v>
      </c>
      <c r="C89" s="66" t="s">
        <v>254</v>
      </c>
      <c r="D89" s="260">
        <v>25</v>
      </c>
      <c r="E89" s="66">
        <v>25</v>
      </c>
      <c r="F89" s="101"/>
      <c r="G89" s="66">
        <v>26.5</v>
      </c>
      <c r="H89" s="101"/>
      <c r="I89" s="66">
        <v>28</v>
      </c>
      <c r="J89" s="101"/>
      <c r="L89" s="9">
        <f>G89/E89*100</f>
        <v>106</v>
      </c>
    </row>
    <row r="90" spans="1:10" s="9" customFormat="1" ht="15.75">
      <c r="A90" s="68"/>
      <c r="B90" s="69" t="s">
        <v>257</v>
      </c>
      <c r="C90" s="68" t="s">
        <v>63</v>
      </c>
      <c r="D90" s="261">
        <v>22</v>
      </c>
      <c r="E90" s="68">
        <v>25</v>
      </c>
      <c r="F90" s="101"/>
      <c r="G90" s="68">
        <v>34</v>
      </c>
      <c r="H90" s="101"/>
      <c r="I90" s="68">
        <v>35</v>
      </c>
      <c r="J90" s="101"/>
    </row>
    <row r="91" spans="1:10" s="9" customFormat="1" ht="15.75">
      <c r="A91" s="68"/>
      <c r="B91" s="69" t="s">
        <v>258</v>
      </c>
      <c r="C91" s="68" t="s">
        <v>251</v>
      </c>
      <c r="D91" s="261">
        <f>D89*D90/10</f>
        <v>55</v>
      </c>
      <c r="E91" s="68">
        <f>E89*E90/10</f>
        <v>62.5</v>
      </c>
      <c r="F91" s="101"/>
      <c r="G91" s="68">
        <f>G89*G90/10</f>
        <v>90.1</v>
      </c>
      <c r="H91" s="101"/>
      <c r="I91" s="68">
        <f>I89*I90/10</f>
        <v>98</v>
      </c>
      <c r="J91" s="101"/>
    </row>
    <row r="92" spans="1:10" s="9" customFormat="1" ht="15.75">
      <c r="A92" s="66" t="s">
        <v>267</v>
      </c>
      <c r="B92" s="67" t="s">
        <v>303</v>
      </c>
      <c r="C92" s="66" t="s">
        <v>254</v>
      </c>
      <c r="D92" s="260"/>
      <c r="E92" s="66"/>
      <c r="F92" s="101"/>
      <c r="G92" s="66"/>
      <c r="H92" s="101"/>
      <c r="I92" s="66"/>
      <c r="J92" s="101"/>
    </row>
    <row r="93" spans="1:10" s="9" customFormat="1" ht="15.75">
      <c r="A93" s="68"/>
      <c r="B93" s="69" t="s">
        <v>257</v>
      </c>
      <c r="C93" s="68" t="s">
        <v>63</v>
      </c>
      <c r="D93" s="261"/>
      <c r="E93" s="68"/>
      <c r="F93" s="101"/>
      <c r="G93" s="68"/>
      <c r="H93" s="101"/>
      <c r="I93" s="68"/>
      <c r="J93" s="101"/>
    </row>
    <row r="94" spans="1:10" s="9" customFormat="1" ht="15.75">
      <c r="A94" s="68"/>
      <c r="B94" s="69" t="s">
        <v>258</v>
      </c>
      <c r="C94" s="68" t="s">
        <v>251</v>
      </c>
      <c r="D94" s="261"/>
      <c r="E94" s="68"/>
      <c r="F94" s="101"/>
      <c r="G94" s="68"/>
      <c r="H94" s="101"/>
      <c r="I94" s="68"/>
      <c r="J94" s="101"/>
    </row>
    <row r="95" spans="1:10" s="9" customFormat="1" ht="15.75">
      <c r="A95" s="66" t="s">
        <v>304</v>
      </c>
      <c r="B95" s="67" t="s">
        <v>305</v>
      </c>
      <c r="C95" s="66" t="s">
        <v>306</v>
      </c>
      <c r="D95" s="260">
        <v>73</v>
      </c>
      <c r="E95" s="66">
        <v>80</v>
      </c>
      <c r="F95" s="101"/>
      <c r="G95" s="66">
        <v>73</v>
      </c>
      <c r="H95" s="101"/>
      <c r="I95" s="66">
        <v>85</v>
      </c>
      <c r="J95" s="101"/>
    </row>
    <row r="96" spans="1:10" s="9" customFormat="1" ht="15.75">
      <c r="A96" s="68"/>
      <c r="B96" s="69" t="s">
        <v>257</v>
      </c>
      <c r="C96" s="68" t="s">
        <v>307</v>
      </c>
      <c r="D96" s="261">
        <v>12</v>
      </c>
      <c r="E96" s="68">
        <v>14</v>
      </c>
      <c r="F96" s="101"/>
      <c r="G96" s="68">
        <v>13</v>
      </c>
      <c r="H96" s="101"/>
      <c r="I96" s="68">
        <v>13.5</v>
      </c>
      <c r="J96" s="101"/>
    </row>
    <row r="97" spans="1:12" s="9" customFormat="1" ht="15.75">
      <c r="A97" s="68"/>
      <c r="B97" s="69" t="s">
        <v>258</v>
      </c>
      <c r="C97" s="68" t="s">
        <v>251</v>
      </c>
      <c r="D97" s="261">
        <f>D95*D96/10</f>
        <v>87.6</v>
      </c>
      <c r="E97" s="68">
        <f>E95*E96/10</f>
        <v>112</v>
      </c>
      <c r="F97" s="101"/>
      <c r="G97" s="68">
        <f>G95*G96/10</f>
        <v>94.9</v>
      </c>
      <c r="H97" s="101"/>
      <c r="I97" s="68">
        <f>I95*I96/10</f>
        <v>114.75</v>
      </c>
      <c r="J97" s="101"/>
      <c r="L97" s="9">
        <f>E98+E88</f>
        <v>246.5</v>
      </c>
    </row>
    <row r="98" spans="1:13" s="9" customFormat="1" ht="15.75">
      <c r="A98" s="64">
        <v>2</v>
      </c>
      <c r="B98" s="65" t="s">
        <v>308</v>
      </c>
      <c r="C98" s="64" t="s">
        <v>251</v>
      </c>
      <c r="D98" s="259">
        <v>27.6</v>
      </c>
      <c r="E98" s="64">
        <v>72</v>
      </c>
      <c r="F98" s="101"/>
      <c r="G98" s="64">
        <v>72</v>
      </c>
      <c r="H98" s="272">
        <f>G98/D98*100</f>
        <v>260.8695652173913</v>
      </c>
      <c r="I98" s="64">
        <v>75</v>
      </c>
      <c r="J98" s="101"/>
      <c r="L98" s="9">
        <f>G98+G88</f>
        <v>257</v>
      </c>
      <c r="M98" s="9">
        <f>L98/L97*100</f>
        <v>104.25963488843813</v>
      </c>
    </row>
    <row r="99" spans="1:10" s="9" customFormat="1" ht="15.75">
      <c r="A99" s="3" t="s">
        <v>311</v>
      </c>
      <c r="B99" s="4" t="s">
        <v>70</v>
      </c>
      <c r="C99" s="6"/>
      <c r="D99" s="101"/>
      <c r="E99" s="11"/>
      <c r="F99" s="101"/>
      <c r="G99" s="11"/>
      <c r="H99" s="101"/>
      <c r="I99" s="11"/>
      <c r="J99" s="101"/>
    </row>
    <row r="100" spans="1:11" s="107" customFormat="1" ht="31.5">
      <c r="A100" s="103" t="s">
        <v>9</v>
      </c>
      <c r="B100" s="104" t="s">
        <v>71</v>
      </c>
      <c r="C100" s="103" t="s">
        <v>8</v>
      </c>
      <c r="D100" s="234">
        <v>80</v>
      </c>
      <c r="E100" s="106">
        <v>90</v>
      </c>
      <c r="F100" s="234">
        <v>47.16</v>
      </c>
      <c r="G100" s="106">
        <v>50</v>
      </c>
      <c r="H100" s="234"/>
      <c r="I100" s="106">
        <v>70</v>
      </c>
      <c r="J100" s="234"/>
      <c r="K100" s="328"/>
    </row>
    <row r="101" spans="1:11" s="107" customFormat="1" ht="31.5">
      <c r="A101" s="103" t="s">
        <v>9</v>
      </c>
      <c r="B101" s="104" t="s">
        <v>72</v>
      </c>
      <c r="C101" s="103" t="s">
        <v>73</v>
      </c>
      <c r="D101" s="234">
        <v>5.3</v>
      </c>
      <c r="E101" s="106">
        <v>10</v>
      </c>
      <c r="F101" s="234">
        <v>6.6</v>
      </c>
      <c r="G101" s="106">
        <v>10</v>
      </c>
      <c r="H101" s="101"/>
      <c r="I101" s="106">
        <v>12</v>
      </c>
      <c r="J101" s="101"/>
      <c r="K101" s="328"/>
    </row>
    <row r="102" spans="1:11" s="107" customFormat="1" ht="15.75">
      <c r="A102" s="103" t="s">
        <v>9</v>
      </c>
      <c r="B102" s="104" t="s">
        <v>74</v>
      </c>
      <c r="C102" s="103" t="s">
        <v>75</v>
      </c>
      <c r="D102" s="101" t="s">
        <v>314</v>
      </c>
      <c r="E102" s="105" t="s">
        <v>314</v>
      </c>
      <c r="F102" s="101" t="s">
        <v>314</v>
      </c>
      <c r="G102" s="105"/>
      <c r="H102" s="101"/>
      <c r="I102" s="106" t="s">
        <v>314</v>
      </c>
      <c r="J102" s="101"/>
      <c r="K102" s="328"/>
    </row>
    <row r="103" spans="1:11" s="107" customFormat="1" ht="31.5">
      <c r="A103" s="103" t="s">
        <v>9</v>
      </c>
      <c r="B103" s="104" t="s">
        <v>76</v>
      </c>
      <c r="C103" s="103" t="s">
        <v>8</v>
      </c>
      <c r="D103" s="101" t="s">
        <v>314</v>
      </c>
      <c r="E103" s="105" t="s">
        <v>314</v>
      </c>
      <c r="F103" s="101" t="s">
        <v>314</v>
      </c>
      <c r="G103" s="105"/>
      <c r="H103" s="101"/>
      <c r="I103" s="106" t="s">
        <v>314</v>
      </c>
      <c r="J103" s="101"/>
      <c r="K103" s="328"/>
    </row>
    <row r="104" spans="1:10" s="9" customFormat="1" ht="15.75">
      <c r="A104" s="3" t="s">
        <v>349</v>
      </c>
      <c r="B104" s="4" t="s">
        <v>78</v>
      </c>
      <c r="C104" s="6"/>
      <c r="D104" s="101"/>
      <c r="E104" s="11"/>
      <c r="F104" s="101"/>
      <c r="G104" s="305">
        <f>G110+G119</f>
        <v>657194.48</v>
      </c>
      <c r="H104" s="305"/>
      <c r="I104" s="305">
        <f>I110+I119</f>
        <v>761803.8984999999</v>
      </c>
      <c r="J104" s="101"/>
    </row>
    <row r="105" spans="1:10" s="95" customFormat="1" ht="47.25" hidden="1">
      <c r="A105" s="92">
        <v>1</v>
      </c>
      <c r="B105" s="93" t="s">
        <v>79</v>
      </c>
      <c r="C105" s="94" t="s">
        <v>8</v>
      </c>
      <c r="D105" s="101"/>
      <c r="E105" s="101"/>
      <c r="F105" s="101"/>
      <c r="G105" s="101"/>
      <c r="H105" s="101"/>
      <c r="I105" s="101"/>
      <c r="J105" s="101"/>
    </row>
    <row r="106" spans="1:10" s="95" customFormat="1" ht="15.75" hidden="1">
      <c r="A106" s="94" t="s">
        <v>9</v>
      </c>
      <c r="B106" s="96" t="s">
        <v>80</v>
      </c>
      <c r="C106" s="94" t="s">
        <v>8</v>
      </c>
      <c r="D106" s="101"/>
      <c r="E106" s="101"/>
      <c r="F106" s="101"/>
      <c r="G106" s="101"/>
      <c r="H106" s="101"/>
      <c r="I106" s="101"/>
      <c r="J106" s="101"/>
    </row>
    <row r="107" spans="1:10" s="95" customFormat="1" ht="15.75" hidden="1">
      <c r="A107" s="97" t="s">
        <v>9</v>
      </c>
      <c r="B107" s="96" t="s">
        <v>81</v>
      </c>
      <c r="C107" s="94" t="s">
        <v>8</v>
      </c>
      <c r="D107" s="101"/>
      <c r="E107" s="101"/>
      <c r="F107" s="101"/>
      <c r="G107" s="101"/>
      <c r="H107" s="101"/>
      <c r="I107" s="101"/>
      <c r="J107" s="101"/>
    </row>
    <row r="108" spans="1:10" s="95" customFormat="1" ht="31.5" hidden="1">
      <c r="A108" s="94" t="s">
        <v>9</v>
      </c>
      <c r="B108" s="96" t="s">
        <v>82</v>
      </c>
      <c r="C108" s="94" t="s">
        <v>8</v>
      </c>
      <c r="D108" s="101"/>
      <c r="E108" s="101"/>
      <c r="F108" s="101"/>
      <c r="G108" s="101"/>
      <c r="H108" s="101"/>
      <c r="I108" s="101"/>
      <c r="J108" s="101"/>
    </row>
    <row r="109" spans="1:10" s="95" customFormat="1" ht="31.5" hidden="1">
      <c r="A109" s="97" t="s">
        <v>9</v>
      </c>
      <c r="B109" s="96" t="s">
        <v>83</v>
      </c>
      <c r="C109" s="94" t="s">
        <v>8</v>
      </c>
      <c r="D109" s="101"/>
      <c r="E109" s="101"/>
      <c r="F109" s="101"/>
      <c r="G109" s="101"/>
      <c r="H109" s="101"/>
      <c r="I109" s="101"/>
      <c r="J109" s="101"/>
    </row>
    <row r="110" spans="1:10" s="83" customFormat="1" ht="15.75">
      <c r="A110" s="3">
        <v>1</v>
      </c>
      <c r="B110" s="4" t="s">
        <v>84</v>
      </c>
      <c r="C110" s="13" t="s">
        <v>14</v>
      </c>
      <c r="D110" s="262">
        <f>SUM(D111:D118)</f>
        <v>188542</v>
      </c>
      <c r="E110" s="85">
        <f>SUM(E111:E118)</f>
        <v>345979.2</v>
      </c>
      <c r="F110" s="262">
        <f>SUM(F111:F118)</f>
        <v>282223.694</v>
      </c>
      <c r="G110" s="85">
        <f>SUM(G111:G118)</f>
        <v>366461.17000000004</v>
      </c>
      <c r="H110" s="277">
        <f>G110/D110*100</f>
        <v>194.36580178421787</v>
      </c>
      <c r="I110" s="85">
        <f>SUM(I111:I118)</f>
        <v>391941.72849999997</v>
      </c>
      <c r="J110" s="277">
        <f>I110/G110*100</f>
        <v>106.95314008302705</v>
      </c>
    </row>
    <row r="111" spans="1:10" s="81" customFormat="1" ht="15.75">
      <c r="A111" s="78" t="s">
        <v>314</v>
      </c>
      <c r="B111" s="79" t="s">
        <v>318</v>
      </c>
      <c r="C111" s="80" t="s">
        <v>14</v>
      </c>
      <c r="D111" s="263">
        <f>'[1]Gia tri CN-XD '!$S$14</f>
        <v>1050</v>
      </c>
      <c r="E111" s="84">
        <f>'[1]Gia tri CN-XD '!$X$14</f>
        <v>1155</v>
      </c>
      <c r="F111" s="263">
        <f>'[1]Gia tri CN-XD '!$Z$14</f>
        <v>873.1800000000001</v>
      </c>
      <c r="G111" s="84">
        <f>'[1]Gia tri CN-XD '!$AA$14</f>
        <v>1247.4</v>
      </c>
      <c r="H111" s="278">
        <f>G111/D111*100</f>
        <v>118.80000000000001</v>
      </c>
      <c r="I111" s="84">
        <f>'[1]Gia tri CN-XD '!$AC$14</f>
        <v>1347.192</v>
      </c>
      <c r="J111" s="278">
        <f>I111/G111*100</f>
        <v>107.99999999999999</v>
      </c>
    </row>
    <row r="112" spans="1:10" s="81" customFormat="1" ht="15.75">
      <c r="A112" s="78" t="s">
        <v>314</v>
      </c>
      <c r="B112" s="79" t="s">
        <v>319</v>
      </c>
      <c r="C112" s="80" t="s">
        <v>14</v>
      </c>
      <c r="D112" s="263">
        <f>'[1]Gia tri CN-XD '!$S$15</f>
        <v>3432</v>
      </c>
      <c r="E112" s="84">
        <f>'[1]Gia tri CN-XD '!$X$15</f>
        <v>3775.2000000000003</v>
      </c>
      <c r="F112" s="263">
        <f>'[1]Gia tri CN-XD '!$Z$15</f>
        <v>2774.7720000000004</v>
      </c>
      <c r="G112" s="84">
        <f>'[1]Gia tri CN-XD '!$AA$15</f>
        <v>3963.9600000000005</v>
      </c>
      <c r="H112" s="278">
        <f aca="true" t="shared" si="0" ref="H112:H118">G112/D112*100</f>
        <v>115.50000000000003</v>
      </c>
      <c r="I112" s="84">
        <f>'[1]Gia tri CN-XD '!$AC$15</f>
        <v>4162.158</v>
      </c>
      <c r="J112" s="278">
        <f aca="true" t="shared" si="1" ref="J112:J118">I112/G112*100</f>
        <v>105</v>
      </c>
    </row>
    <row r="113" spans="1:10" s="81" customFormat="1" ht="15.75">
      <c r="A113" s="78" t="s">
        <v>314</v>
      </c>
      <c r="B113" s="79" t="s">
        <v>320</v>
      </c>
      <c r="C113" s="80" t="s">
        <v>14</v>
      </c>
      <c r="D113" s="263">
        <f>'[1]Gia tri CN-XD '!$S$16</f>
        <v>84</v>
      </c>
      <c r="E113" s="84">
        <f>'[1]Gia tri CN-XD '!$X$16</f>
        <v>84</v>
      </c>
      <c r="F113" s="263">
        <f>'[1]Gia tri CN-XD '!$Z$16</f>
        <v>64.092</v>
      </c>
      <c r="G113" s="84">
        <f>'[1]Gia tri CN-XD '!$AA$16</f>
        <v>91.56</v>
      </c>
      <c r="H113" s="278">
        <f t="shared" si="0"/>
        <v>109.00000000000001</v>
      </c>
      <c r="I113" s="84">
        <f>'[1]Gia tri CN-XD '!$AC$16</f>
        <v>100.71600000000001</v>
      </c>
      <c r="J113" s="278">
        <f t="shared" si="1"/>
        <v>110.00000000000001</v>
      </c>
    </row>
    <row r="114" spans="1:10" s="81" customFormat="1" ht="15.75">
      <c r="A114" s="78" t="s">
        <v>314</v>
      </c>
      <c r="B114" s="79" t="s">
        <v>321</v>
      </c>
      <c r="C114" s="80" t="s">
        <v>14</v>
      </c>
      <c r="D114" s="263">
        <f>'[1]Gia tri CN-XD '!$S$17</f>
        <v>216</v>
      </c>
      <c r="E114" s="84">
        <f>'[1]Gia tri CN-XD '!$X$17</f>
        <v>240</v>
      </c>
      <c r="F114" s="263">
        <f>'[1]Gia tri CN-XD '!$Z$17</f>
        <v>176.39999999999998</v>
      </c>
      <c r="G114" s="84">
        <f>'[1]Gia tri CN-XD '!$AA$17</f>
        <v>252</v>
      </c>
      <c r="H114" s="278">
        <f t="shared" si="0"/>
        <v>116.66666666666667</v>
      </c>
      <c r="I114" s="84">
        <f>'[1]Gia tri CN-XD '!$AC$17</f>
        <v>264.6</v>
      </c>
      <c r="J114" s="278">
        <f t="shared" si="1"/>
        <v>105</v>
      </c>
    </row>
    <row r="115" spans="1:10" s="81" customFormat="1" ht="15.75">
      <c r="A115" s="78" t="s">
        <v>314</v>
      </c>
      <c r="B115" s="79" t="s">
        <v>322</v>
      </c>
      <c r="C115" s="80" t="s">
        <v>14</v>
      </c>
      <c r="D115" s="263">
        <f>'[1]Gia tri CN-XD '!$S$18</f>
        <v>60</v>
      </c>
      <c r="E115" s="84">
        <f>'[1]Gia tri CN-XD '!$X$18</f>
        <v>25</v>
      </c>
      <c r="F115" s="263">
        <f>'[1]Gia tri CN-XD '!$AA$18</f>
        <v>26.25</v>
      </c>
      <c r="G115" s="84">
        <f>'[1]Gia tri CN-XD '!$AA$18</f>
        <v>26.25</v>
      </c>
      <c r="H115" s="278">
        <f t="shared" si="0"/>
        <v>43.75</v>
      </c>
      <c r="I115" s="84">
        <f>'[1]Gia tri CN-XD '!$AC$18</f>
        <v>27.5625</v>
      </c>
      <c r="J115" s="278">
        <f t="shared" si="1"/>
        <v>105</v>
      </c>
    </row>
    <row r="116" spans="1:10" s="81" customFormat="1" ht="15.75">
      <c r="A116" s="78" t="s">
        <v>314</v>
      </c>
      <c r="B116" s="79" t="s">
        <v>323</v>
      </c>
      <c r="C116" s="80" t="s">
        <v>14</v>
      </c>
      <c r="D116" s="263">
        <f>'[1]Gia tri CN-XD '!$S$19</f>
        <v>60000</v>
      </c>
      <c r="E116" s="84">
        <f>'[1]Gia tri CN-XD '!$X$19</f>
        <v>198000</v>
      </c>
      <c r="F116" s="263">
        <f>'[1]Gia tri CN-XD '!$Z$19</f>
        <v>155925</v>
      </c>
      <c r="G116" s="84">
        <f>'[1]Gia tri CN-XD '!$AA$19</f>
        <v>207900</v>
      </c>
      <c r="H116" s="278">
        <f t="shared" si="0"/>
        <v>346.5</v>
      </c>
      <c r="I116" s="84">
        <f>'[1]Gia tri CN-XD '!$AC$19</f>
        <v>218295</v>
      </c>
      <c r="J116" s="278">
        <f t="shared" si="1"/>
        <v>105</v>
      </c>
    </row>
    <row r="117" spans="1:10" s="81" customFormat="1" ht="15.75">
      <c r="A117" s="78" t="s">
        <v>314</v>
      </c>
      <c r="B117" s="79" t="s">
        <v>394</v>
      </c>
      <c r="C117" s="80" t="s">
        <v>14</v>
      </c>
      <c r="D117" s="263">
        <f>'[1]Gia tri CN-XD '!$S$20</f>
        <v>114000</v>
      </c>
      <c r="E117" s="84">
        <f>'[1]Gia tri CN-XD '!$X$20</f>
        <v>133000</v>
      </c>
      <c r="F117" s="263">
        <f>'[1]Gia tri CN-XD '!$Z$20</f>
        <v>113848</v>
      </c>
      <c r="G117" s="84">
        <f>'[1]Gia tri CN-XD '!$AA$20</f>
        <v>142310</v>
      </c>
      <c r="H117" s="278">
        <f t="shared" si="0"/>
        <v>124.83333333333333</v>
      </c>
      <c r="I117" s="84">
        <f>'[1]Gia tri CN-XD '!$AC$20</f>
        <v>156541</v>
      </c>
      <c r="J117" s="278">
        <f t="shared" si="1"/>
        <v>110.00000000000001</v>
      </c>
    </row>
    <row r="118" spans="1:10" s="81" customFormat="1" ht="15.75">
      <c r="A118" s="78" t="s">
        <v>314</v>
      </c>
      <c r="B118" s="82" t="s">
        <v>393</v>
      </c>
      <c r="C118" s="80" t="s">
        <v>14</v>
      </c>
      <c r="D118" s="263">
        <f>'[1]Gia tri CN-XD '!$S$21</f>
        <v>9700</v>
      </c>
      <c r="E118" s="84">
        <f>'[1]Gia tri CN-XD '!$X$21</f>
        <v>9700</v>
      </c>
      <c r="F118" s="263">
        <f>'[1]Gia tri CN-XD '!$Z$21</f>
        <v>8536</v>
      </c>
      <c r="G118" s="84">
        <f>'[1]Gia tri CN-XD '!$AA$21</f>
        <v>10670</v>
      </c>
      <c r="H118" s="278">
        <f t="shared" si="0"/>
        <v>110.00000000000001</v>
      </c>
      <c r="I118" s="84">
        <f>'[1]Gia tri CN-XD '!$AC$21</f>
        <v>11203.5</v>
      </c>
      <c r="J118" s="278">
        <f t="shared" si="1"/>
        <v>105</v>
      </c>
    </row>
    <row r="119" spans="1:10" s="91" customFormat="1" ht="15.75">
      <c r="A119" s="3" t="s">
        <v>350</v>
      </c>
      <c r="B119" s="4" t="s">
        <v>85</v>
      </c>
      <c r="C119" s="3"/>
      <c r="D119" s="262">
        <f>SUM(D120:D122)</f>
        <v>214773</v>
      </c>
      <c r="E119" s="85">
        <f>SUM(E120:E122)</f>
        <v>263971</v>
      </c>
      <c r="F119" s="262">
        <f>SUM(F120:F122)</f>
        <v>136292.6</v>
      </c>
      <c r="G119" s="85">
        <f>SUM(G120:G122)</f>
        <v>290733.31</v>
      </c>
      <c r="H119" s="272">
        <f>G119/D119*100</f>
        <v>135.36771847485485</v>
      </c>
      <c r="I119" s="85">
        <f>SUM(I120:I122)</f>
        <v>369862.17</v>
      </c>
      <c r="J119" s="301">
        <f>I119/G119*100</f>
        <v>127.21699140700457</v>
      </c>
    </row>
    <row r="120" spans="1:10" s="77" customFormat="1" ht="15.75">
      <c r="A120" s="88"/>
      <c r="B120" s="89" t="s">
        <v>324</v>
      </c>
      <c r="C120" s="131" t="s">
        <v>14</v>
      </c>
      <c r="D120" s="263">
        <f>'[1]Gia tri CN-XD '!$S$23</f>
        <v>121449</v>
      </c>
      <c r="E120" s="84">
        <f>'[1]Gia tri CN-XD '!$X$23</f>
        <v>147251</v>
      </c>
      <c r="F120" s="263">
        <f>'[1]Gia tri CN-XD '!$Z$23</f>
        <v>45553.4</v>
      </c>
      <c r="G120" s="84">
        <f>'[1]Gia tri CN-XD '!$AA$23</f>
        <v>168177.31</v>
      </c>
      <c r="H120" s="278">
        <f>G120/D120*100</f>
        <v>138.47566468229462</v>
      </c>
      <c r="I120" s="84">
        <f>'[1]Gia tri CN-XD '!$AC$23</f>
        <v>236871.69</v>
      </c>
      <c r="J120" s="278">
        <f>I120/G120*100</f>
        <v>140.84640193139015</v>
      </c>
    </row>
    <row r="121" spans="1:10" s="77" customFormat="1" ht="31.5">
      <c r="A121" s="88"/>
      <c r="B121" s="90" t="s">
        <v>325</v>
      </c>
      <c r="C121" s="131" t="s">
        <v>14</v>
      </c>
      <c r="D121" s="263">
        <f>'[1]Gia tri CN-XD '!$S$77</f>
        <v>76724</v>
      </c>
      <c r="E121" s="84">
        <f>'[1]Gia tri CN-XD '!$X$77</f>
        <v>86720</v>
      </c>
      <c r="F121" s="263">
        <f>'[1]Gia tri CN-XD '!$Z$77</f>
        <v>63739.2</v>
      </c>
      <c r="G121" s="84">
        <f>'[1]Gia tri CN-XD '!$AA$77</f>
        <v>91056</v>
      </c>
      <c r="H121" s="278">
        <f>G121/D121*100</f>
        <v>118.67994369428081</v>
      </c>
      <c r="I121" s="84">
        <f>'[1]Gia tri CN-XD '!$AC$77</f>
        <v>98340.48</v>
      </c>
      <c r="J121" s="278">
        <f>I121/G121*100</f>
        <v>107.99999999999999</v>
      </c>
    </row>
    <row r="122" spans="1:10" s="77" customFormat="1" ht="15.75">
      <c r="A122" s="88"/>
      <c r="B122" s="89" t="s">
        <v>326</v>
      </c>
      <c r="C122" s="131" t="s">
        <v>14</v>
      </c>
      <c r="D122" s="263">
        <f>'[1]Gia tri CN-XD '!$S$92</f>
        <v>16600</v>
      </c>
      <c r="E122" s="84">
        <f>'[1]Gia tri CN-XD '!$X$92</f>
        <v>30000</v>
      </c>
      <c r="F122" s="263">
        <f>'[1]Gia tri CN-XD '!$Z$92</f>
        <v>27000</v>
      </c>
      <c r="G122" s="84">
        <f>'[1]Gia tri CN-XD '!$AA$92</f>
        <v>31500</v>
      </c>
      <c r="H122" s="278">
        <f>G122/D122*100</f>
        <v>189.75903614457832</v>
      </c>
      <c r="I122" s="84">
        <f>'[1]Gia tri CN-XD '!$AC$92</f>
        <v>34650</v>
      </c>
      <c r="J122" s="278">
        <f>I122/G122*100</f>
        <v>110.00000000000001</v>
      </c>
    </row>
    <row r="123" spans="1:10" s="9" customFormat="1" ht="15.75">
      <c r="A123" s="3" t="s">
        <v>351</v>
      </c>
      <c r="B123" s="4" t="s">
        <v>86</v>
      </c>
      <c r="C123" s="6"/>
      <c r="D123" s="101"/>
      <c r="E123" s="11"/>
      <c r="F123" s="101"/>
      <c r="G123" s="11"/>
      <c r="H123" s="101"/>
      <c r="I123" s="11"/>
      <c r="J123" s="101"/>
    </row>
    <row r="124" spans="1:10" s="9" customFormat="1" ht="47.25">
      <c r="A124" s="3">
        <v>1</v>
      </c>
      <c r="B124" s="4" t="s">
        <v>87</v>
      </c>
      <c r="C124" s="3" t="s">
        <v>14</v>
      </c>
      <c r="D124" s="258">
        <v>215.2</v>
      </c>
      <c r="E124" s="7">
        <v>207.8</v>
      </c>
      <c r="F124" s="258">
        <f>135.5</f>
        <v>135.5</v>
      </c>
      <c r="G124" s="198">
        <v>195.83</v>
      </c>
      <c r="H124" s="278">
        <f>G124/D124*100</f>
        <v>90.99907063197027</v>
      </c>
      <c r="I124" s="7">
        <v>204.68</v>
      </c>
      <c r="J124" s="278">
        <f>I124/G124*100</f>
        <v>104.51922585916356</v>
      </c>
    </row>
    <row r="125" spans="1:10" s="9" customFormat="1" ht="15.75">
      <c r="A125" s="3">
        <v>2</v>
      </c>
      <c r="B125" s="4" t="s">
        <v>88</v>
      </c>
      <c r="C125" s="3"/>
      <c r="D125" s="264"/>
      <c r="E125" s="12"/>
      <c r="F125" s="264"/>
      <c r="G125" s="12"/>
      <c r="H125" s="264"/>
      <c r="I125" s="12"/>
      <c r="J125" s="264"/>
    </row>
    <row r="126" spans="1:10" s="9" customFormat="1" ht="31.5">
      <c r="A126" s="132" t="s">
        <v>375</v>
      </c>
      <c r="B126" s="4" t="s">
        <v>89</v>
      </c>
      <c r="C126" s="6"/>
      <c r="D126" s="101"/>
      <c r="E126" s="11"/>
      <c r="F126" s="101"/>
      <c r="G126" s="11"/>
      <c r="H126" s="101"/>
      <c r="I126" s="11"/>
      <c r="J126" s="101"/>
    </row>
    <row r="127" spans="1:10" s="95" customFormat="1" ht="15.75" hidden="1">
      <c r="A127" s="304">
        <v>1</v>
      </c>
      <c r="B127" s="93" t="s">
        <v>90</v>
      </c>
      <c r="C127" s="235"/>
      <c r="D127" s="93" t="s">
        <v>314</v>
      </c>
      <c r="E127" s="264" t="s">
        <v>314</v>
      </c>
      <c r="F127" s="264" t="s">
        <v>314</v>
      </c>
      <c r="G127" s="264" t="s">
        <v>314</v>
      </c>
      <c r="H127" s="264" t="s">
        <v>314</v>
      </c>
      <c r="I127" s="264" t="s">
        <v>314</v>
      </c>
      <c r="J127" s="264" t="s">
        <v>314</v>
      </c>
    </row>
    <row r="128" spans="1:10" s="95" customFormat="1" ht="31.5" hidden="1">
      <c r="A128" s="234" t="s">
        <v>9</v>
      </c>
      <c r="B128" s="96" t="s">
        <v>91</v>
      </c>
      <c r="C128" s="94" t="s">
        <v>92</v>
      </c>
      <c r="D128" s="96"/>
      <c r="E128" s="101"/>
      <c r="F128" s="101"/>
      <c r="G128" s="101"/>
      <c r="H128" s="101"/>
      <c r="I128" s="101"/>
      <c r="J128" s="101"/>
    </row>
    <row r="129" spans="1:10" s="95" customFormat="1" ht="15.75" hidden="1">
      <c r="A129" s="234"/>
      <c r="B129" s="96" t="s">
        <v>22</v>
      </c>
      <c r="C129" s="94"/>
      <c r="D129" s="96"/>
      <c r="E129" s="101"/>
      <c r="F129" s="101"/>
      <c r="G129" s="101"/>
      <c r="H129" s="101"/>
      <c r="I129" s="101"/>
      <c r="J129" s="101"/>
    </row>
    <row r="130" spans="1:10" s="95" customFormat="1" ht="31.5" hidden="1">
      <c r="A130" s="234"/>
      <c r="B130" s="96" t="s">
        <v>93</v>
      </c>
      <c r="C130" s="94" t="s">
        <v>92</v>
      </c>
      <c r="D130" s="96"/>
      <c r="E130" s="101"/>
      <c r="F130" s="101"/>
      <c r="G130" s="101"/>
      <c r="H130" s="101"/>
      <c r="I130" s="101"/>
      <c r="J130" s="101"/>
    </row>
    <row r="131" spans="1:10" s="95" customFormat="1" ht="31.5" hidden="1">
      <c r="A131" s="234"/>
      <c r="B131" s="96" t="s">
        <v>94</v>
      </c>
      <c r="C131" s="94" t="s">
        <v>92</v>
      </c>
      <c r="D131" s="96"/>
      <c r="E131" s="101"/>
      <c r="F131" s="101"/>
      <c r="G131" s="101"/>
      <c r="H131" s="101"/>
      <c r="I131" s="101"/>
      <c r="J131" s="101"/>
    </row>
    <row r="132" spans="1:10" s="95" customFormat="1" ht="47.25" hidden="1">
      <c r="A132" s="234"/>
      <c r="B132" s="96" t="s">
        <v>95</v>
      </c>
      <c r="C132" s="94" t="s">
        <v>92</v>
      </c>
      <c r="D132" s="96"/>
      <c r="E132" s="101"/>
      <c r="F132" s="101"/>
      <c r="G132" s="101"/>
      <c r="H132" s="101"/>
      <c r="I132" s="101"/>
      <c r="J132" s="101"/>
    </row>
    <row r="133" spans="1:10" s="95" customFormat="1" ht="15.75" hidden="1">
      <c r="A133" s="304">
        <v>2</v>
      </c>
      <c r="B133" s="93" t="s">
        <v>96</v>
      </c>
      <c r="C133" s="235"/>
      <c r="D133" s="93" t="s">
        <v>314</v>
      </c>
      <c r="E133" s="264" t="s">
        <v>314</v>
      </c>
      <c r="F133" s="264" t="s">
        <v>314</v>
      </c>
      <c r="G133" s="264" t="s">
        <v>314</v>
      </c>
      <c r="H133" s="264" t="s">
        <v>314</v>
      </c>
      <c r="I133" s="264" t="s">
        <v>314</v>
      </c>
      <c r="J133" s="264" t="s">
        <v>314</v>
      </c>
    </row>
    <row r="134" spans="1:10" s="95" customFormat="1" ht="47.25" hidden="1">
      <c r="A134" s="234" t="s">
        <v>9</v>
      </c>
      <c r="B134" s="96" t="s">
        <v>97</v>
      </c>
      <c r="C134" s="94" t="s">
        <v>92</v>
      </c>
      <c r="D134" s="96"/>
      <c r="E134" s="101"/>
      <c r="F134" s="101"/>
      <c r="G134" s="101"/>
      <c r="H134" s="101"/>
      <c r="I134" s="101"/>
      <c r="J134" s="101"/>
    </row>
    <row r="135" spans="1:10" s="95" customFormat="1" ht="47.25" hidden="1">
      <c r="A135" s="234" t="s">
        <v>9</v>
      </c>
      <c r="B135" s="96" t="s">
        <v>98</v>
      </c>
      <c r="C135" s="94" t="s">
        <v>92</v>
      </c>
      <c r="D135" s="96"/>
      <c r="E135" s="101"/>
      <c r="F135" s="101"/>
      <c r="G135" s="101"/>
      <c r="H135" s="101"/>
      <c r="I135" s="101"/>
      <c r="J135" s="101"/>
    </row>
    <row r="136" spans="1:10" s="95" customFormat="1" ht="47.25" hidden="1">
      <c r="A136" s="234" t="s">
        <v>9</v>
      </c>
      <c r="B136" s="96" t="s">
        <v>99</v>
      </c>
      <c r="C136" s="94" t="s">
        <v>14</v>
      </c>
      <c r="D136" s="96"/>
      <c r="E136" s="101"/>
      <c r="F136" s="101"/>
      <c r="G136" s="101"/>
      <c r="H136" s="101"/>
      <c r="I136" s="101"/>
      <c r="J136" s="101"/>
    </row>
    <row r="137" spans="1:10" s="95" customFormat="1" ht="31.5" hidden="1">
      <c r="A137" s="234" t="s">
        <v>9</v>
      </c>
      <c r="B137" s="96" t="s">
        <v>100</v>
      </c>
      <c r="C137" s="94" t="s">
        <v>92</v>
      </c>
      <c r="D137" s="96"/>
      <c r="E137" s="101"/>
      <c r="F137" s="101"/>
      <c r="G137" s="101"/>
      <c r="H137" s="101"/>
      <c r="I137" s="101"/>
      <c r="J137" s="101"/>
    </row>
    <row r="138" spans="1:10" s="95" customFormat="1" ht="31.5" hidden="1">
      <c r="A138" s="234" t="s">
        <v>9</v>
      </c>
      <c r="B138" s="96" t="s">
        <v>101</v>
      </c>
      <c r="C138" s="94" t="s">
        <v>102</v>
      </c>
      <c r="D138" s="96"/>
      <c r="E138" s="101"/>
      <c r="F138" s="101"/>
      <c r="G138" s="101"/>
      <c r="H138" s="101"/>
      <c r="I138" s="101"/>
      <c r="J138" s="101"/>
    </row>
    <row r="139" spans="1:10" s="95" customFormat="1" ht="31.5" hidden="1">
      <c r="A139" s="234" t="s">
        <v>9</v>
      </c>
      <c r="B139" s="96" t="s">
        <v>103</v>
      </c>
      <c r="C139" s="94" t="s">
        <v>16</v>
      </c>
      <c r="D139" s="96"/>
      <c r="E139" s="101"/>
      <c r="F139" s="101"/>
      <c r="G139" s="101"/>
      <c r="H139" s="101"/>
      <c r="I139" s="101"/>
      <c r="J139" s="101"/>
    </row>
    <row r="140" spans="1:10" s="95" customFormat="1" ht="15.75" hidden="1">
      <c r="A140" s="234" t="s">
        <v>9</v>
      </c>
      <c r="B140" s="96" t="s">
        <v>104</v>
      </c>
      <c r="C140" s="94" t="s">
        <v>16</v>
      </c>
      <c r="D140" s="96"/>
      <c r="E140" s="101"/>
      <c r="F140" s="101"/>
      <c r="G140" s="101"/>
      <c r="H140" s="101"/>
      <c r="I140" s="101"/>
      <c r="J140" s="101"/>
    </row>
    <row r="141" spans="1:10" s="9" customFormat="1" ht="15.75">
      <c r="A141" s="13">
        <v>1</v>
      </c>
      <c r="B141" s="4" t="s">
        <v>105</v>
      </c>
      <c r="C141" s="3"/>
      <c r="D141" s="93"/>
      <c r="E141" s="12"/>
      <c r="F141" s="264"/>
      <c r="G141" s="12"/>
      <c r="H141" s="264"/>
      <c r="I141" s="12"/>
      <c r="J141" s="264"/>
    </row>
    <row r="142" spans="1:10" s="9" customFormat="1" ht="31.5">
      <c r="A142" s="8" t="s">
        <v>9</v>
      </c>
      <c r="B142" s="5" t="s">
        <v>106</v>
      </c>
      <c r="C142" s="2" t="s">
        <v>105</v>
      </c>
      <c r="D142" s="94">
        <v>1</v>
      </c>
      <c r="E142" s="8">
        <v>3</v>
      </c>
      <c r="F142" s="234">
        <v>5</v>
      </c>
      <c r="G142" s="8">
        <v>5</v>
      </c>
      <c r="H142" s="234"/>
      <c r="I142" s="214">
        <v>6</v>
      </c>
      <c r="J142" s="234"/>
    </row>
    <row r="143" spans="1:10" s="9" customFormat="1" ht="15.75">
      <c r="A143" s="8"/>
      <c r="B143" s="5" t="s">
        <v>22</v>
      </c>
      <c r="C143" s="2"/>
      <c r="D143" s="94"/>
      <c r="E143" s="8"/>
      <c r="F143" s="234"/>
      <c r="G143" s="8"/>
      <c r="H143" s="234"/>
      <c r="I143" s="8"/>
      <c r="J143" s="234"/>
    </row>
    <row r="144" spans="1:10" s="9" customFormat="1" ht="31.5">
      <c r="A144" s="8"/>
      <c r="B144" s="5" t="s">
        <v>107</v>
      </c>
      <c r="C144" s="2" t="s">
        <v>105</v>
      </c>
      <c r="D144" s="94">
        <v>1</v>
      </c>
      <c r="E144" s="8">
        <v>3</v>
      </c>
      <c r="F144" s="234">
        <v>4</v>
      </c>
      <c r="G144" s="8">
        <v>4</v>
      </c>
      <c r="H144" s="234"/>
      <c r="I144" s="8">
        <v>1</v>
      </c>
      <c r="J144" s="234"/>
    </row>
    <row r="145" spans="1:10" s="9" customFormat="1" ht="31.5">
      <c r="A145" s="8"/>
      <c r="B145" s="5" t="s">
        <v>108</v>
      </c>
      <c r="C145" s="2" t="s">
        <v>105</v>
      </c>
      <c r="D145" s="94" t="s">
        <v>314</v>
      </c>
      <c r="E145" s="8" t="s">
        <v>314</v>
      </c>
      <c r="F145" s="234" t="s">
        <v>313</v>
      </c>
      <c r="G145" s="8" t="s">
        <v>314</v>
      </c>
      <c r="H145" s="234"/>
      <c r="I145" s="8" t="s">
        <v>314</v>
      </c>
      <c r="J145" s="101"/>
    </row>
    <row r="146" spans="1:10" s="9" customFormat="1" ht="15.75">
      <c r="A146" s="8" t="s">
        <v>9</v>
      </c>
      <c r="B146" s="5" t="s">
        <v>109</v>
      </c>
      <c r="C146" s="2" t="s">
        <v>102</v>
      </c>
      <c r="D146" s="94">
        <v>25</v>
      </c>
      <c r="E146" s="8">
        <v>50</v>
      </c>
      <c r="F146" s="234">
        <v>75</v>
      </c>
      <c r="G146" s="8">
        <v>75</v>
      </c>
      <c r="H146" s="234"/>
      <c r="I146" s="214">
        <f>G146+20</f>
        <v>95</v>
      </c>
      <c r="J146" s="101"/>
    </row>
    <row r="147" spans="1:10" s="95" customFormat="1" ht="15.75" hidden="1">
      <c r="A147" s="234" t="s">
        <v>9</v>
      </c>
      <c r="B147" s="96" t="s">
        <v>110</v>
      </c>
      <c r="C147" s="94" t="s">
        <v>102</v>
      </c>
      <c r="D147" s="96"/>
      <c r="E147" s="101"/>
      <c r="F147" s="101"/>
      <c r="G147" s="101"/>
      <c r="H147" s="101"/>
      <c r="I147" s="101"/>
      <c r="J147" s="101"/>
    </row>
    <row r="148" spans="1:10" s="95" customFormat="1" ht="31.5" hidden="1">
      <c r="A148" s="303"/>
      <c r="B148" s="265" t="s">
        <v>111</v>
      </c>
      <c r="C148" s="97" t="s">
        <v>102</v>
      </c>
      <c r="D148" s="265"/>
      <c r="E148" s="271"/>
      <c r="F148" s="271"/>
      <c r="G148" s="271"/>
      <c r="H148" s="271"/>
      <c r="I148" s="271"/>
      <c r="J148" s="271"/>
    </row>
    <row r="149" spans="1:10" s="95" customFormat="1" ht="15.75" hidden="1">
      <c r="A149" s="234" t="s">
        <v>9</v>
      </c>
      <c r="B149" s="96" t="s">
        <v>112</v>
      </c>
      <c r="C149" s="94" t="s">
        <v>16</v>
      </c>
      <c r="D149" s="96"/>
      <c r="E149" s="101"/>
      <c r="F149" s="101"/>
      <c r="G149" s="101"/>
      <c r="H149" s="101"/>
      <c r="I149" s="101"/>
      <c r="J149" s="101"/>
    </row>
    <row r="150" spans="1:10" s="95" customFormat="1" ht="31.5" hidden="1">
      <c r="A150" s="234" t="s">
        <v>9</v>
      </c>
      <c r="B150" s="96" t="s">
        <v>113</v>
      </c>
      <c r="C150" s="94" t="s">
        <v>16</v>
      </c>
      <c r="D150" s="96"/>
      <c r="E150" s="101"/>
      <c r="F150" s="101"/>
      <c r="G150" s="101"/>
      <c r="H150" s="101"/>
      <c r="I150" s="101"/>
      <c r="J150" s="101"/>
    </row>
    <row r="151" spans="1:10" s="95" customFormat="1" ht="15.75" hidden="1">
      <c r="A151" s="304">
        <v>4</v>
      </c>
      <c r="B151" s="93" t="s">
        <v>114</v>
      </c>
      <c r="C151" s="235"/>
      <c r="D151" s="93"/>
      <c r="E151" s="264"/>
      <c r="F151" s="264"/>
      <c r="G151" s="264"/>
      <c r="H151" s="264"/>
      <c r="I151" s="264"/>
      <c r="J151" s="264"/>
    </row>
    <row r="152" spans="1:10" s="95" customFormat="1" ht="31.5" hidden="1">
      <c r="A152" s="234"/>
      <c r="B152" s="96" t="s">
        <v>115</v>
      </c>
      <c r="C152" s="94" t="s">
        <v>116</v>
      </c>
      <c r="D152" s="96"/>
      <c r="E152" s="101"/>
      <c r="F152" s="101"/>
      <c r="G152" s="101"/>
      <c r="H152" s="101"/>
      <c r="I152" s="101"/>
      <c r="J152" s="101"/>
    </row>
    <row r="153" spans="1:10" s="95" customFormat="1" ht="31.5" hidden="1">
      <c r="A153" s="303"/>
      <c r="B153" s="265" t="s">
        <v>117</v>
      </c>
      <c r="C153" s="97" t="s">
        <v>116</v>
      </c>
      <c r="D153" s="265"/>
      <c r="E153" s="271"/>
      <c r="F153" s="271"/>
      <c r="G153" s="271"/>
      <c r="H153" s="271"/>
      <c r="I153" s="271"/>
      <c r="J153" s="271"/>
    </row>
    <row r="154" spans="1:10" s="95" customFormat="1" ht="15.75" hidden="1">
      <c r="A154" s="304">
        <v>5</v>
      </c>
      <c r="B154" s="93" t="s">
        <v>118</v>
      </c>
      <c r="C154" s="235"/>
      <c r="D154" s="93"/>
      <c r="E154" s="264"/>
      <c r="F154" s="264"/>
      <c r="G154" s="264"/>
      <c r="H154" s="264"/>
      <c r="I154" s="264"/>
      <c r="J154" s="264"/>
    </row>
    <row r="155" spans="1:10" s="95" customFormat="1" ht="31.5" hidden="1">
      <c r="A155" s="234"/>
      <c r="B155" s="96" t="s">
        <v>119</v>
      </c>
      <c r="C155" s="94" t="s">
        <v>118</v>
      </c>
      <c r="D155" s="96"/>
      <c r="E155" s="101"/>
      <c r="F155" s="101"/>
      <c r="G155" s="101"/>
      <c r="H155" s="101"/>
      <c r="I155" s="101"/>
      <c r="J155" s="101"/>
    </row>
    <row r="156" spans="1:10" s="95" customFormat="1" ht="31.5" hidden="1">
      <c r="A156" s="234"/>
      <c r="B156" s="96" t="s">
        <v>120</v>
      </c>
      <c r="C156" s="94" t="s">
        <v>118</v>
      </c>
      <c r="D156" s="96"/>
      <c r="E156" s="101"/>
      <c r="F156" s="101"/>
      <c r="G156" s="101"/>
      <c r="H156" s="101"/>
      <c r="I156" s="101"/>
      <c r="J156" s="101"/>
    </row>
  </sheetData>
  <sheetProtection/>
  <mergeCells count="12">
    <mergeCell ref="C5:C6"/>
    <mergeCell ref="D5:D6"/>
    <mergeCell ref="E5:H5"/>
    <mergeCell ref="I5:I6"/>
    <mergeCell ref="A1:B1"/>
    <mergeCell ref="A2:B2"/>
    <mergeCell ref="K100:K103"/>
    <mergeCell ref="J5:J6"/>
    <mergeCell ref="A3:J3"/>
    <mergeCell ref="A5:A6"/>
    <mergeCell ref="B5:B6"/>
    <mergeCell ref="A4:J4"/>
  </mergeCells>
  <printOptions/>
  <pageMargins left="0.7086614173228347" right="0.1968503937007874" top="0.76" bottom="0.64" header="0.31496062992125984" footer="0.31496062992125984"/>
  <pageSetup horizontalDpi="600" verticalDpi="600" orientation="portrait" paperSize="9" r:id="rId4"/>
  <headerFooter>
    <oddHeader>&amp;R&amp;12Biểu số: 02/KH-SXKD</oddHeader>
    <oddFooter>&amp;R&amp;10Trang &amp;P of &amp;N</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FF0000"/>
  </sheetPr>
  <dimension ref="A1:IV223"/>
  <sheetViews>
    <sheetView zoomScale="115" zoomScaleNormal="115" zoomScaleSheetLayoutView="100" zoomScalePageLayoutView="0" workbookViewId="0" topLeftCell="A1">
      <pane xSplit="9" ySplit="7" topLeftCell="J107" activePane="bottomRight" state="frozen"/>
      <selection pane="topLeft" activeCell="A1" sqref="A1"/>
      <selection pane="topRight" activeCell="J1" sqref="J1"/>
      <selection pane="bottomLeft" activeCell="A8" sqref="A8"/>
      <selection pane="bottomRight" activeCell="A73" sqref="A73:IV74"/>
    </sheetView>
  </sheetViews>
  <sheetFormatPr defaultColWidth="9.00390625" defaultRowHeight="15"/>
  <cols>
    <col min="1" max="1" width="5.00390625" style="20" customWidth="1"/>
    <col min="2" max="2" width="31.421875" style="38" customWidth="1"/>
    <col min="3" max="3" width="12.7109375" style="30" customWidth="1"/>
    <col min="4" max="4" width="9.28125" style="203" hidden="1" customWidth="1"/>
    <col min="5" max="5" width="12.57421875" style="20" customWidth="1"/>
    <col min="6" max="6" width="10.00390625" style="203" hidden="1" customWidth="1"/>
    <col min="7" max="7" width="14.57421875" style="20" customWidth="1"/>
    <col min="8" max="8" width="10.7109375" style="203" hidden="1" customWidth="1"/>
    <col min="9" max="9" width="13.28125" style="20" customWidth="1"/>
    <col min="10" max="10" width="6.7109375" style="203" hidden="1" customWidth="1"/>
    <col min="11" max="16384" width="9.00390625" style="109" customWidth="1"/>
  </cols>
  <sheetData>
    <row r="1" spans="1:10" ht="16.5">
      <c r="A1" s="325" t="s">
        <v>369</v>
      </c>
      <c r="B1" s="325"/>
      <c r="C1" s="165"/>
      <c r="D1" s="215"/>
      <c r="E1" s="110"/>
      <c r="F1" s="215"/>
      <c r="G1" s="134"/>
      <c r="H1" s="334"/>
      <c r="I1" s="334"/>
      <c r="J1" s="334"/>
    </row>
    <row r="2" spans="1:10" ht="16.5">
      <c r="A2" s="325" t="s">
        <v>368</v>
      </c>
      <c r="B2" s="325"/>
      <c r="C2" s="134"/>
      <c r="D2" s="216"/>
      <c r="E2" s="134"/>
      <c r="F2" s="216"/>
      <c r="G2" s="134"/>
      <c r="H2" s="216"/>
      <c r="I2" s="134"/>
      <c r="J2" s="216"/>
    </row>
    <row r="3" spans="1:10" ht="16.5">
      <c r="A3" s="336" t="s">
        <v>158</v>
      </c>
      <c r="B3" s="336"/>
      <c r="C3" s="336"/>
      <c r="D3" s="336"/>
      <c r="E3" s="336"/>
      <c r="F3" s="336"/>
      <c r="G3" s="336"/>
      <c r="H3" s="336"/>
      <c r="I3" s="336"/>
      <c r="J3" s="336"/>
    </row>
    <row r="4" spans="1:10" ht="34.5" customHeight="1">
      <c r="A4" s="333" t="str">
        <f>'Bieu 01 KTTH'!A5:J5</f>
        <v>(Kèm theo Báo cáo số 626/BC-UBND ngày 06/12/2019 của 
Ủy ban nhân dân huyện Ia H'Drai)</v>
      </c>
      <c r="B4" s="333"/>
      <c r="C4" s="333"/>
      <c r="D4" s="333"/>
      <c r="E4" s="333"/>
      <c r="F4" s="333"/>
      <c r="G4" s="333"/>
      <c r="H4" s="333"/>
      <c r="I4" s="333"/>
      <c r="J4" s="333"/>
    </row>
    <row r="5" spans="1:10" ht="15.75">
      <c r="A5" s="332" t="s">
        <v>0</v>
      </c>
      <c r="B5" s="332" t="s">
        <v>1</v>
      </c>
      <c r="C5" s="332" t="s">
        <v>2</v>
      </c>
      <c r="D5" s="335" t="s">
        <v>389</v>
      </c>
      <c r="E5" s="332" t="s">
        <v>4</v>
      </c>
      <c r="F5" s="332"/>
      <c r="G5" s="332"/>
      <c r="H5" s="332"/>
      <c r="I5" s="332" t="s">
        <v>392</v>
      </c>
      <c r="J5" s="335" t="s">
        <v>396</v>
      </c>
    </row>
    <row r="6" spans="1:256" s="124" customFormat="1" ht="39" customHeight="1">
      <c r="A6" s="332"/>
      <c r="B6" s="332"/>
      <c r="C6" s="332"/>
      <c r="D6" s="335"/>
      <c r="E6" s="21" t="s">
        <v>386</v>
      </c>
      <c r="F6" s="294" t="s">
        <v>379</v>
      </c>
      <c r="G6" s="21" t="s">
        <v>388</v>
      </c>
      <c r="H6" s="294" t="s">
        <v>391</v>
      </c>
      <c r="I6" s="332"/>
      <c r="J6" s="335"/>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c r="CP6" s="109"/>
      <c r="CQ6" s="109"/>
      <c r="CR6" s="109"/>
      <c r="CS6" s="109"/>
      <c r="CT6" s="109"/>
      <c r="CU6" s="109"/>
      <c r="CV6" s="109"/>
      <c r="CW6" s="109"/>
      <c r="CX6" s="109"/>
      <c r="CY6" s="109"/>
      <c r="CZ6" s="109"/>
      <c r="DA6" s="109"/>
      <c r="DB6" s="109"/>
      <c r="DC6" s="109"/>
      <c r="DD6" s="109"/>
      <c r="DE6" s="109"/>
      <c r="DF6" s="109"/>
      <c r="DG6" s="109"/>
      <c r="DH6" s="109"/>
      <c r="DI6" s="109"/>
      <c r="DJ6" s="109"/>
      <c r="DK6" s="109"/>
      <c r="DL6" s="109"/>
      <c r="DM6" s="109"/>
      <c r="DN6" s="109"/>
      <c r="DO6" s="109"/>
      <c r="DP6" s="109"/>
      <c r="DQ6" s="109"/>
      <c r="DR6" s="109"/>
      <c r="DS6" s="109"/>
      <c r="DT6" s="109"/>
      <c r="DU6" s="109"/>
      <c r="DV6" s="109"/>
      <c r="DW6" s="109"/>
      <c r="DX6" s="109"/>
      <c r="DY6" s="109"/>
      <c r="DZ6" s="109"/>
      <c r="EA6" s="109"/>
      <c r="EB6" s="109"/>
      <c r="EC6" s="109"/>
      <c r="ED6" s="109"/>
      <c r="EE6" s="109"/>
      <c r="EF6" s="109"/>
      <c r="EG6" s="109"/>
      <c r="EH6" s="109"/>
      <c r="EI6" s="109"/>
      <c r="EJ6" s="109"/>
      <c r="EK6" s="109"/>
      <c r="EL6" s="109"/>
      <c r="EM6" s="109"/>
      <c r="EN6" s="109"/>
      <c r="EO6" s="109"/>
      <c r="EP6" s="109"/>
      <c r="EQ6" s="109"/>
      <c r="ER6" s="109"/>
      <c r="ES6" s="109"/>
      <c r="ET6" s="109"/>
      <c r="EU6" s="109"/>
      <c r="EV6" s="109"/>
      <c r="EW6" s="109"/>
      <c r="EX6" s="109"/>
      <c r="EY6" s="109"/>
      <c r="EZ6" s="109"/>
      <c r="FA6" s="109"/>
      <c r="FB6" s="109"/>
      <c r="FC6" s="109"/>
      <c r="FD6" s="109"/>
      <c r="FE6" s="109"/>
      <c r="FF6" s="109"/>
      <c r="FG6" s="109"/>
      <c r="FH6" s="109"/>
      <c r="FI6" s="109"/>
      <c r="FJ6" s="109"/>
      <c r="FK6" s="109"/>
      <c r="FL6" s="109"/>
      <c r="FM6" s="109"/>
      <c r="FN6" s="109"/>
      <c r="FO6" s="109"/>
      <c r="FP6" s="109"/>
      <c r="FQ6" s="109"/>
      <c r="FR6" s="109"/>
      <c r="FS6" s="109"/>
      <c r="FT6" s="109"/>
      <c r="FU6" s="109"/>
      <c r="FV6" s="109"/>
      <c r="FW6" s="109"/>
      <c r="FX6" s="109"/>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c r="IR6" s="109"/>
      <c r="IS6" s="109"/>
      <c r="IT6" s="109"/>
      <c r="IU6" s="109"/>
      <c r="IV6" s="109"/>
    </row>
    <row r="7" spans="1:10" ht="18.75" customHeight="1">
      <c r="A7" s="161">
        <v>1</v>
      </c>
      <c r="B7" s="161">
        <v>2</v>
      </c>
      <c r="C7" s="161">
        <v>3</v>
      </c>
      <c r="D7" s="200">
        <v>4</v>
      </c>
      <c r="E7" s="161">
        <v>4</v>
      </c>
      <c r="F7" s="200">
        <v>6</v>
      </c>
      <c r="G7" s="161">
        <v>5</v>
      </c>
      <c r="H7" s="200" t="s">
        <v>6</v>
      </c>
      <c r="I7" s="161">
        <v>6</v>
      </c>
      <c r="J7" s="200" t="s">
        <v>7</v>
      </c>
    </row>
    <row r="8" spans="1:10" ht="24" customHeight="1">
      <c r="A8" s="163">
        <v>1</v>
      </c>
      <c r="B8" s="22" t="s">
        <v>122</v>
      </c>
      <c r="C8" s="16"/>
      <c r="D8" s="202"/>
      <c r="E8" s="23"/>
      <c r="F8" s="202"/>
      <c r="G8" s="23"/>
      <c r="H8" s="202"/>
      <c r="I8" s="23"/>
      <c r="J8" s="202"/>
    </row>
    <row r="9" spans="1:10" ht="20.25" customHeight="1">
      <c r="A9" s="71" t="s">
        <v>9</v>
      </c>
      <c r="B9" s="24" t="s">
        <v>123</v>
      </c>
      <c r="C9" s="71" t="s">
        <v>102</v>
      </c>
      <c r="D9" s="279">
        <v>7500</v>
      </c>
      <c r="E9" s="162">
        <v>8200</v>
      </c>
      <c r="F9" s="279">
        <v>9000</v>
      </c>
      <c r="G9" s="162">
        <v>9000</v>
      </c>
      <c r="H9" s="296">
        <f>G9/D9*100</f>
        <v>120</v>
      </c>
      <c r="I9" s="162">
        <v>12000</v>
      </c>
      <c r="J9" s="312">
        <f>I9/G9*100</f>
        <v>133.33333333333331</v>
      </c>
    </row>
    <row r="10" spans="1:10" ht="20.25" customHeight="1">
      <c r="A10" s="23"/>
      <c r="B10" s="25" t="s">
        <v>124</v>
      </c>
      <c r="C10" s="26" t="s">
        <v>102</v>
      </c>
      <c r="D10" s="279">
        <v>7500</v>
      </c>
      <c r="E10" s="162">
        <v>8200</v>
      </c>
      <c r="F10" s="279">
        <v>9000</v>
      </c>
      <c r="G10" s="162">
        <v>9000</v>
      </c>
      <c r="H10" s="296"/>
      <c r="I10" s="162">
        <v>12000</v>
      </c>
      <c r="J10" s="283"/>
    </row>
    <row r="11" spans="1:10" ht="20.25" customHeight="1">
      <c r="A11" s="23"/>
      <c r="B11" s="25" t="s">
        <v>125</v>
      </c>
      <c r="C11" s="26" t="s">
        <v>102</v>
      </c>
      <c r="D11" s="279">
        <f>D10*62%</f>
        <v>4650</v>
      </c>
      <c r="E11" s="16"/>
      <c r="F11" s="279">
        <f>F10*61%</f>
        <v>5490</v>
      </c>
      <c r="G11" s="162">
        <f>G10*61%</f>
        <v>5490</v>
      </c>
      <c r="H11" s="283"/>
      <c r="I11" s="162">
        <f>I10*60%</f>
        <v>7200</v>
      </c>
      <c r="J11" s="202"/>
    </row>
    <row r="12" spans="1:10" ht="27.75" customHeight="1" hidden="1">
      <c r="A12" s="71" t="s">
        <v>9</v>
      </c>
      <c r="B12" s="24" t="s">
        <v>126</v>
      </c>
      <c r="C12" s="71" t="s">
        <v>127</v>
      </c>
      <c r="D12" s="202"/>
      <c r="E12" s="23"/>
      <c r="F12" s="202"/>
      <c r="G12" s="23"/>
      <c r="H12" s="202"/>
      <c r="I12" s="23"/>
      <c r="J12" s="202"/>
    </row>
    <row r="13" spans="1:256" s="203" customFormat="1" ht="54" customHeight="1" hidden="1">
      <c r="A13" s="200" t="s">
        <v>9</v>
      </c>
      <c r="B13" s="201" t="s">
        <v>128</v>
      </c>
      <c r="C13" s="200" t="s">
        <v>129</v>
      </c>
      <c r="D13" s="202"/>
      <c r="E13" s="202"/>
      <c r="F13" s="202"/>
      <c r="G13" s="202"/>
      <c r="H13" s="202"/>
      <c r="I13" s="202"/>
      <c r="J13" s="202"/>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c r="IT13" s="109"/>
      <c r="IU13" s="109"/>
      <c r="IV13" s="109"/>
    </row>
    <row r="14" spans="1:10" ht="18" customHeight="1">
      <c r="A14" s="163">
        <v>2</v>
      </c>
      <c r="B14" s="22" t="s">
        <v>130</v>
      </c>
      <c r="C14" s="16"/>
      <c r="D14" s="202"/>
      <c r="E14" s="23"/>
      <c r="F14" s="202"/>
      <c r="G14" s="23"/>
      <c r="H14" s="202"/>
      <c r="I14" s="23"/>
      <c r="J14" s="202"/>
    </row>
    <row r="15" spans="1:10" ht="18" customHeight="1">
      <c r="A15" s="71" t="s">
        <v>9</v>
      </c>
      <c r="B15" s="24" t="s">
        <v>236</v>
      </c>
      <c r="C15" s="71" t="s">
        <v>102</v>
      </c>
      <c r="D15" s="280">
        <v>5234</v>
      </c>
      <c r="E15" s="162">
        <v>7675</v>
      </c>
      <c r="F15" s="279">
        <v>6350</v>
      </c>
      <c r="G15" s="164">
        <v>7675</v>
      </c>
      <c r="H15" s="296">
        <f>G15/D15*100</f>
        <v>146.63737103553686</v>
      </c>
      <c r="I15" s="162">
        <v>9200</v>
      </c>
      <c r="J15" s="297">
        <f>I15/G15*100</f>
        <v>119.86970684039089</v>
      </c>
    </row>
    <row r="16" spans="1:10" ht="36" customHeight="1">
      <c r="A16" s="71" t="s">
        <v>9</v>
      </c>
      <c r="B16" s="24" t="s">
        <v>377</v>
      </c>
      <c r="C16" s="71" t="s">
        <v>102</v>
      </c>
      <c r="D16" s="281">
        <v>1208</v>
      </c>
      <c r="E16" s="102">
        <v>2441</v>
      </c>
      <c r="F16" s="281">
        <v>1325</v>
      </c>
      <c r="G16" s="162">
        <v>2441</v>
      </c>
      <c r="H16" s="296">
        <f>G16/D16*100</f>
        <v>202.06953642384104</v>
      </c>
      <c r="I16" s="162">
        <f>I15-G15</f>
        <v>1525</v>
      </c>
      <c r="J16" s="297">
        <f>I16/G16*100</f>
        <v>62.47439573945105</v>
      </c>
    </row>
    <row r="17" spans="1:10" ht="47.25">
      <c r="A17" s="71" t="s">
        <v>9</v>
      </c>
      <c r="B17" s="25" t="s">
        <v>232</v>
      </c>
      <c r="C17" s="71" t="s">
        <v>102</v>
      </c>
      <c r="D17" s="282">
        <v>0</v>
      </c>
      <c r="E17" s="26">
        <v>5</v>
      </c>
      <c r="F17" s="282">
        <v>0</v>
      </c>
      <c r="G17" s="26">
        <v>5</v>
      </c>
      <c r="H17" s="282"/>
      <c r="I17" s="26">
        <v>20</v>
      </c>
      <c r="J17" s="313"/>
    </row>
    <row r="18" spans="1:10" ht="19.5" customHeight="1">
      <c r="A18" s="71" t="s">
        <v>9</v>
      </c>
      <c r="B18" s="24" t="s">
        <v>235</v>
      </c>
      <c r="C18" s="71" t="s">
        <v>8</v>
      </c>
      <c r="D18" s="283">
        <v>68</v>
      </c>
      <c r="E18" s="16">
        <v>85</v>
      </c>
      <c r="F18" s="283">
        <v>75</v>
      </c>
      <c r="G18" s="16">
        <v>85</v>
      </c>
      <c r="H18" s="296">
        <f>G18/D18*100</f>
        <v>125</v>
      </c>
      <c r="I18" s="16">
        <v>90</v>
      </c>
      <c r="J18" s="297">
        <f>I18/G18*100</f>
        <v>105.88235294117648</v>
      </c>
    </row>
    <row r="19" spans="1:10" ht="19.5" customHeight="1">
      <c r="A19" s="71" t="s">
        <v>9</v>
      </c>
      <c r="B19" s="24" t="s">
        <v>234</v>
      </c>
      <c r="C19" s="71" t="s">
        <v>8</v>
      </c>
      <c r="D19" s="283">
        <v>100</v>
      </c>
      <c r="E19" s="16">
        <v>0</v>
      </c>
      <c r="F19" s="283">
        <v>0</v>
      </c>
      <c r="G19" s="16">
        <v>100</v>
      </c>
      <c r="H19" s="296">
        <f>G19/D19*100</f>
        <v>100</v>
      </c>
      <c r="I19" s="16">
        <v>100</v>
      </c>
      <c r="J19" s="297">
        <f>I19/G19*100</f>
        <v>100</v>
      </c>
    </row>
    <row r="20" spans="1:10" ht="34.5" customHeight="1">
      <c r="A20" s="71" t="s">
        <v>9</v>
      </c>
      <c r="B20" s="24" t="s">
        <v>233</v>
      </c>
      <c r="C20" s="71" t="s">
        <v>102</v>
      </c>
      <c r="D20" s="283">
        <v>65</v>
      </c>
      <c r="E20" s="16">
        <v>92</v>
      </c>
      <c r="F20" s="283">
        <v>0</v>
      </c>
      <c r="G20" s="16">
        <v>92</v>
      </c>
      <c r="H20" s="296">
        <f>G20/D20*100</f>
        <v>141.53846153846155</v>
      </c>
      <c r="I20" s="16">
        <v>100</v>
      </c>
      <c r="J20" s="297">
        <f>I20/G20*100</f>
        <v>108.69565217391303</v>
      </c>
    </row>
    <row r="21" spans="1:10" ht="27.75" customHeight="1">
      <c r="A21" s="163">
        <v>3</v>
      </c>
      <c r="B21" s="22" t="s">
        <v>131</v>
      </c>
      <c r="C21" s="29"/>
      <c r="D21" s="200"/>
      <c r="E21" s="71"/>
      <c r="F21" s="200"/>
      <c r="G21" s="71"/>
      <c r="H21" s="200"/>
      <c r="I21" s="71"/>
      <c r="J21" s="295"/>
    </row>
    <row r="22" spans="1:256" s="30" customFormat="1" ht="37.5" customHeight="1">
      <c r="A22" s="28" t="s">
        <v>9</v>
      </c>
      <c r="B22" s="166" t="s">
        <v>189</v>
      </c>
      <c r="C22" s="167" t="s">
        <v>102</v>
      </c>
      <c r="D22" s="200"/>
      <c r="E22" s="71"/>
      <c r="F22" s="200"/>
      <c r="G22" s="71"/>
      <c r="H22" s="200"/>
      <c r="I22" s="71"/>
      <c r="J22" s="295"/>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09"/>
      <c r="DE22" s="109"/>
      <c r="DF22" s="109"/>
      <c r="DG22" s="109"/>
      <c r="DH22" s="109"/>
      <c r="DI22" s="109"/>
      <c r="DJ22" s="109"/>
      <c r="DK22" s="109"/>
      <c r="DL22" s="109"/>
      <c r="DM22" s="109"/>
      <c r="DN22" s="109"/>
      <c r="DO22" s="109"/>
      <c r="DP22" s="109"/>
      <c r="DQ22" s="109"/>
      <c r="DR22" s="109"/>
      <c r="DS22" s="109"/>
      <c r="DT22" s="109"/>
      <c r="DU22" s="109"/>
      <c r="DV22" s="109"/>
      <c r="DW22" s="109"/>
      <c r="DX22" s="109"/>
      <c r="DY22" s="109"/>
      <c r="DZ22" s="109"/>
      <c r="EA22" s="109"/>
      <c r="EB22" s="109"/>
      <c r="EC22" s="109"/>
      <c r="ED22" s="109"/>
      <c r="EE22" s="109"/>
      <c r="EF22" s="109"/>
      <c r="EG22" s="109"/>
      <c r="EH22" s="109"/>
      <c r="EI22" s="109"/>
      <c r="EJ22" s="109"/>
      <c r="EK22" s="109"/>
      <c r="EL22" s="109"/>
      <c r="EM22" s="109"/>
      <c r="EN22" s="109"/>
      <c r="EO22" s="109"/>
      <c r="EP22" s="109"/>
      <c r="EQ22" s="109"/>
      <c r="ER22" s="109"/>
      <c r="ES22" s="109"/>
      <c r="ET22" s="109"/>
      <c r="EU22" s="109"/>
      <c r="EV22" s="109"/>
      <c r="EW22" s="109"/>
      <c r="EX22" s="109"/>
      <c r="EY22" s="109"/>
      <c r="EZ22" s="109"/>
      <c r="FA22" s="109"/>
      <c r="FB22" s="109"/>
      <c r="FC22" s="109"/>
      <c r="FD22" s="109"/>
      <c r="FE22" s="109"/>
      <c r="FF22" s="109"/>
      <c r="FG22" s="109"/>
      <c r="FH22" s="109"/>
      <c r="FI22" s="109"/>
      <c r="FJ22" s="109"/>
      <c r="FK22" s="109"/>
      <c r="FL22" s="109"/>
      <c r="FM22" s="109"/>
      <c r="FN22" s="109"/>
      <c r="FO22" s="109"/>
      <c r="FP22" s="109"/>
      <c r="FQ22" s="109"/>
      <c r="FR22" s="109"/>
      <c r="FS22" s="109"/>
      <c r="FT22" s="109"/>
      <c r="FU22" s="109"/>
      <c r="FV22" s="109"/>
      <c r="FW22" s="109"/>
      <c r="FX22" s="109"/>
      <c r="FY22" s="109"/>
      <c r="FZ22" s="109"/>
      <c r="GA22" s="109"/>
      <c r="GB22" s="109"/>
      <c r="GC22" s="109"/>
      <c r="GD22" s="109"/>
      <c r="GE22" s="109"/>
      <c r="GF22" s="109"/>
      <c r="GG22" s="109"/>
      <c r="GH22" s="109"/>
      <c r="GI22" s="109"/>
      <c r="GJ22" s="109"/>
      <c r="GK22" s="109"/>
      <c r="GL22" s="109"/>
      <c r="GM22" s="109"/>
      <c r="GN22" s="109"/>
      <c r="GO22" s="109"/>
      <c r="GP22" s="109"/>
      <c r="GQ22" s="109"/>
      <c r="GR22" s="109"/>
      <c r="GS22" s="109"/>
      <c r="GT22" s="109"/>
      <c r="GU22" s="109"/>
      <c r="GV22" s="109"/>
      <c r="GW22" s="109"/>
      <c r="GX22" s="109"/>
      <c r="GY22" s="109"/>
      <c r="GZ22" s="109"/>
      <c r="HA22" s="109"/>
      <c r="HB22" s="109"/>
      <c r="HC22" s="109"/>
      <c r="HD22" s="109"/>
      <c r="HE22" s="109"/>
      <c r="HF22" s="109"/>
      <c r="HG22" s="109"/>
      <c r="HH22" s="109"/>
      <c r="HI22" s="109"/>
      <c r="HJ22" s="109"/>
      <c r="HK22" s="109"/>
      <c r="HL22" s="109"/>
      <c r="HM22" s="109"/>
      <c r="HN22" s="109"/>
      <c r="HO22" s="109"/>
      <c r="HP22" s="109"/>
      <c r="HQ22" s="109"/>
      <c r="HR22" s="109"/>
      <c r="HS22" s="109"/>
      <c r="HT22" s="109"/>
      <c r="HU22" s="109"/>
      <c r="HV22" s="109"/>
      <c r="HW22" s="109"/>
      <c r="HX22" s="109"/>
      <c r="HY22" s="109"/>
      <c r="HZ22" s="109"/>
      <c r="IA22" s="109"/>
      <c r="IB22" s="109"/>
      <c r="IC22" s="109"/>
      <c r="ID22" s="109"/>
      <c r="IE22" s="109"/>
      <c r="IF22" s="109"/>
      <c r="IG22" s="109"/>
      <c r="IH22" s="109"/>
      <c r="II22" s="109"/>
      <c r="IJ22" s="109"/>
      <c r="IK22" s="109"/>
      <c r="IL22" s="109"/>
      <c r="IM22" s="109"/>
      <c r="IN22" s="109"/>
      <c r="IO22" s="109"/>
      <c r="IP22" s="109"/>
      <c r="IQ22" s="109"/>
      <c r="IR22" s="109"/>
      <c r="IS22" s="109"/>
      <c r="IT22" s="109"/>
      <c r="IU22" s="109"/>
      <c r="IV22" s="109"/>
    </row>
    <row r="23" spans="1:256" s="30" customFormat="1" ht="18.75" customHeight="1">
      <c r="A23" s="28"/>
      <c r="B23" s="168" t="s">
        <v>190</v>
      </c>
      <c r="C23" s="167" t="s">
        <v>191</v>
      </c>
      <c r="D23" s="200"/>
      <c r="E23" s="71"/>
      <c r="F23" s="200"/>
      <c r="G23" s="71"/>
      <c r="H23" s="200"/>
      <c r="I23" s="71"/>
      <c r="J23" s="295"/>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09"/>
      <c r="DE23" s="109"/>
      <c r="DF23" s="109"/>
      <c r="DG23" s="109"/>
      <c r="DH23" s="109"/>
      <c r="DI23" s="109"/>
      <c r="DJ23" s="109"/>
      <c r="DK23" s="109"/>
      <c r="DL23" s="109"/>
      <c r="DM23" s="109"/>
      <c r="DN23" s="109"/>
      <c r="DO23" s="109"/>
      <c r="DP23" s="109"/>
      <c r="DQ23" s="109"/>
      <c r="DR23" s="109"/>
      <c r="DS23" s="109"/>
      <c r="DT23" s="109"/>
      <c r="DU23" s="109"/>
      <c r="DV23" s="109"/>
      <c r="DW23" s="109"/>
      <c r="DX23" s="109"/>
      <c r="DY23" s="109"/>
      <c r="DZ23" s="109"/>
      <c r="EA23" s="109"/>
      <c r="EB23" s="109"/>
      <c r="EC23" s="109"/>
      <c r="ED23" s="109"/>
      <c r="EE23" s="109"/>
      <c r="EF23" s="109"/>
      <c r="EG23" s="109"/>
      <c r="EH23" s="109"/>
      <c r="EI23" s="109"/>
      <c r="EJ23" s="109"/>
      <c r="EK23" s="109"/>
      <c r="EL23" s="109"/>
      <c r="EM23" s="109"/>
      <c r="EN23" s="109"/>
      <c r="EO23" s="109"/>
      <c r="EP23" s="109"/>
      <c r="EQ23" s="109"/>
      <c r="ER23" s="109"/>
      <c r="ES23" s="109"/>
      <c r="ET23" s="109"/>
      <c r="EU23" s="109"/>
      <c r="EV23" s="109"/>
      <c r="EW23" s="109"/>
      <c r="EX23" s="109"/>
      <c r="EY23" s="109"/>
      <c r="EZ23" s="109"/>
      <c r="FA23" s="109"/>
      <c r="FB23" s="109"/>
      <c r="FC23" s="109"/>
      <c r="FD23" s="109"/>
      <c r="FE23" s="109"/>
      <c r="FF23" s="109"/>
      <c r="FG23" s="109"/>
      <c r="FH23" s="109"/>
      <c r="FI23" s="109"/>
      <c r="FJ23" s="109"/>
      <c r="FK23" s="109"/>
      <c r="FL23" s="109"/>
      <c r="FM23" s="109"/>
      <c r="FN23" s="109"/>
      <c r="FO23" s="109"/>
      <c r="FP23" s="109"/>
      <c r="FQ23" s="109"/>
      <c r="FR23" s="109"/>
      <c r="FS23" s="109"/>
      <c r="FT23" s="109"/>
      <c r="FU23" s="109"/>
      <c r="FV23" s="109"/>
      <c r="FW23" s="109"/>
      <c r="FX23" s="109"/>
      <c r="FY23" s="109"/>
      <c r="FZ23" s="109"/>
      <c r="GA23" s="109"/>
      <c r="GB23" s="109"/>
      <c r="GC23" s="109"/>
      <c r="GD23" s="109"/>
      <c r="GE23" s="109"/>
      <c r="GF23" s="109"/>
      <c r="GG23" s="109"/>
      <c r="GH23" s="109"/>
      <c r="GI23" s="109"/>
      <c r="GJ23" s="109"/>
      <c r="GK23" s="109"/>
      <c r="GL23" s="109"/>
      <c r="GM23" s="109"/>
      <c r="GN23" s="109"/>
      <c r="GO23" s="109"/>
      <c r="GP23" s="109"/>
      <c r="GQ23" s="109"/>
      <c r="GR23" s="109"/>
      <c r="GS23" s="109"/>
      <c r="GT23" s="109"/>
      <c r="GU23" s="109"/>
      <c r="GV23" s="109"/>
      <c r="GW23" s="109"/>
      <c r="GX23" s="109"/>
      <c r="GY23" s="109"/>
      <c r="GZ23" s="109"/>
      <c r="HA23" s="109"/>
      <c r="HB23" s="109"/>
      <c r="HC23" s="109"/>
      <c r="HD23" s="109"/>
      <c r="HE23" s="109"/>
      <c r="HF23" s="109"/>
      <c r="HG23" s="109"/>
      <c r="HH23" s="109"/>
      <c r="HI23" s="109"/>
      <c r="HJ23" s="109"/>
      <c r="HK23" s="109"/>
      <c r="HL23" s="109"/>
      <c r="HM23" s="109"/>
      <c r="HN23" s="109"/>
      <c r="HO23" s="109"/>
      <c r="HP23" s="109"/>
      <c r="HQ23" s="109"/>
      <c r="HR23" s="109"/>
      <c r="HS23" s="109"/>
      <c r="HT23" s="109"/>
      <c r="HU23" s="109"/>
      <c r="HV23" s="109"/>
      <c r="HW23" s="109"/>
      <c r="HX23" s="109"/>
      <c r="HY23" s="109"/>
      <c r="HZ23" s="109"/>
      <c r="IA23" s="109"/>
      <c r="IB23" s="109"/>
      <c r="IC23" s="109"/>
      <c r="ID23" s="109"/>
      <c r="IE23" s="109"/>
      <c r="IF23" s="109"/>
      <c r="IG23" s="109"/>
      <c r="IH23" s="109"/>
      <c r="II23" s="109"/>
      <c r="IJ23" s="109"/>
      <c r="IK23" s="109"/>
      <c r="IL23" s="109"/>
      <c r="IM23" s="109"/>
      <c r="IN23" s="109"/>
      <c r="IO23" s="109"/>
      <c r="IP23" s="109"/>
      <c r="IQ23" s="109"/>
      <c r="IR23" s="109"/>
      <c r="IS23" s="109"/>
      <c r="IT23" s="109"/>
      <c r="IU23" s="109"/>
      <c r="IV23" s="109"/>
    </row>
    <row r="24" spans="1:256" s="30" customFormat="1" ht="40.5" customHeight="1">
      <c r="A24" s="28" t="s">
        <v>9</v>
      </c>
      <c r="B24" s="166" t="s">
        <v>244</v>
      </c>
      <c r="C24" s="167"/>
      <c r="D24" s="200"/>
      <c r="E24" s="71"/>
      <c r="F24" s="200"/>
      <c r="G24" s="71"/>
      <c r="H24" s="200"/>
      <c r="I24" s="71"/>
      <c r="J24" s="295"/>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09"/>
      <c r="DE24" s="109"/>
      <c r="DF24" s="109"/>
      <c r="DG24" s="109"/>
      <c r="DH24" s="109"/>
      <c r="DI24" s="109"/>
      <c r="DJ24" s="109"/>
      <c r="DK24" s="109"/>
      <c r="DL24" s="109"/>
      <c r="DM24" s="109"/>
      <c r="DN24" s="109"/>
      <c r="DO24" s="109"/>
      <c r="DP24" s="109"/>
      <c r="DQ24" s="109"/>
      <c r="DR24" s="109"/>
      <c r="DS24" s="109"/>
      <c r="DT24" s="109"/>
      <c r="DU24" s="109"/>
      <c r="DV24" s="109"/>
      <c r="DW24" s="109"/>
      <c r="DX24" s="109"/>
      <c r="DY24" s="109"/>
      <c r="DZ24" s="109"/>
      <c r="EA24" s="109"/>
      <c r="EB24" s="109"/>
      <c r="EC24" s="109"/>
      <c r="ED24" s="109"/>
      <c r="EE24" s="109"/>
      <c r="EF24" s="109"/>
      <c r="EG24" s="109"/>
      <c r="EH24" s="109"/>
      <c r="EI24" s="109"/>
      <c r="EJ24" s="109"/>
      <c r="EK24" s="109"/>
      <c r="EL24" s="109"/>
      <c r="EM24" s="109"/>
      <c r="EN24" s="109"/>
      <c r="EO24" s="109"/>
      <c r="EP24" s="109"/>
      <c r="EQ24" s="109"/>
      <c r="ER24" s="109"/>
      <c r="ES24" s="109"/>
      <c r="ET24" s="109"/>
      <c r="EU24" s="109"/>
      <c r="EV24" s="109"/>
      <c r="EW24" s="109"/>
      <c r="EX24" s="109"/>
      <c r="EY24" s="109"/>
      <c r="EZ24" s="109"/>
      <c r="FA24" s="109"/>
      <c r="FB24" s="109"/>
      <c r="FC24" s="109"/>
      <c r="FD24" s="109"/>
      <c r="FE24" s="109"/>
      <c r="FF24" s="109"/>
      <c r="FG24" s="109"/>
      <c r="FH24" s="109"/>
      <c r="FI24" s="109"/>
      <c r="FJ24" s="109"/>
      <c r="FK24" s="109"/>
      <c r="FL24" s="109"/>
      <c r="FM24" s="109"/>
      <c r="FN24" s="109"/>
      <c r="FO24" s="109"/>
      <c r="FP24" s="109"/>
      <c r="FQ24" s="109"/>
      <c r="FR24" s="109"/>
      <c r="FS24" s="109"/>
      <c r="FT24" s="109"/>
      <c r="FU24" s="109"/>
      <c r="FV24" s="109"/>
      <c r="FW24" s="109"/>
      <c r="FX24" s="109"/>
      <c r="FY24" s="109"/>
      <c r="FZ24" s="109"/>
      <c r="GA24" s="109"/>
      <c r="GB24" s="109"/>
      <c r="GC24" s="109"/>
      <c r="GD24" s="109"/>
      <c r="GE24" s="109"/>
      <c r="GF24" s="109"/>
      <c r="GG24" s="109"/>
      <c r="GH24" s="109"/>
      <c r="GI24" s="109"/>
      <c r="GJ24" s="109"/>
      <c r="GK24" s="109"/>
      <c r="GL24" s="109"/>
      <c r="GM24" s="109"/>
      <c r="GN24" s="109"/>
      <c r="GO24" s="109"/>
      <c r="GP24" s="109"/>
      <c r="GQ24" s="109"/>
      <c r="GR24" s="109"/>
      <c r="GS24" s="109"/>
      <c r="GT24" s="109"/>
      <c r="GU24" s="109"/>
      <c r="GV24" s="109"/>
      <c r="GW24" s="109"/>
      <c r="GX24" s="109"/>
      <c r="GY24" s="109"/>
      <c r="GZ24" s="109"/>
      <c r="HA24" s="109"/>
      <c r="HB24" s="109"/>
      <c r="HC24" s="109"/>
      <c r="HD24" s="109"/>
      <c r="HE24" s="109"/>
      <c r="HF24" s="109"/>
      <c r="HG24" s="109"/>
      <c r="HH24" s="109"/>
      <c r="HI24" s="109"/>
      <c r="HJ24" s="109"/>
      <c r="HK24" s="109"/>
      <c r="HL24" s="109"/>
      <c r="HM24" s="109"/>
      <c r="HN24" s="109"/>
      <c r="HO24" s="109"/>
      <c r="HP24" s="109"/>
      <c r="HQ24" s="109"/>
      <c r="HR24" s="109"/>
      <c r="HS24" s="109"/>
      <c r="HT24" s="109"/>
      <c r="HU24" s="109"/>
      <c r="HV24" s="109"/>
      <c r="HW24" s="109"/>
      <c r="HX24" s="109"/>
      <c r="HY24" s="109"/>
      <c r="HZ24" s="109"/>
      <c r="IA24" s="109"/>
      <c r="IB24" s="109"/>
      <c r="IC24" s="109"/>
      <c r="ID24" s="109"/>
      <c r="IE24" s="109"/>
      <c r="IF24" s="109"/>
      <c r="IG24" s="109"/>
      <c r="IH24" s="109"/>
      <c r="II24" s="109"/>
      <c r="IJ24" s="109"/>
      <c r="IK24" s="109"/>
      <c r="IL24" s="109"/>
      <c r="IM24" s="109"/>
      <c r="IN24" s="109"/>
      <c r="IO24" s="109"/>
      <c r="IP24" s="109"/>
      <c r="IQ24" s="109"/>
      <c r="IR24" s="109"/>
      <c r="IS24" s="109"/>
      <c r="IT24" s="109"/>
      <c r="IU24" s="109"/>
      <c r="IV24" s="109"/>
    </row>
    <row r="25" spans="1:256" s="30" customFormat="1" ht="27.75" customHeight="1">
      <c r="A25" s="169" t="s">
        <v>208</v>
      </c>
      <c r="B25" s="166" t="s">
        <v>238</v>
      </c>
      <c r="C25" s="167" t="s">
        <v>176</v>
      </c>
      <c r="D25" s="281">
        <v>2790</v>
      </c>
      <c r="E25" s="102">
        <v>2790</v>
      </c>
      <c r="F25" s="200"/>
      <c r="G25" s="102">
        <f>2790+250</f>
        <v>3040</v>
      </c>
      <c r="H25" s="296">
        <f>G25/D25*100</f>
        <v>108.96057347670252</v>
      </c>
      <c r="I25" s="102">
        <f>2790+250+250</f>
        <v>3290</v>
      </c>
      <c r="J25" s="297">
        <f>I25/G25*100</f>
        <v>108.2236842105263</v>
      </c>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109"/>
      <c r="DZ25" s="109"/>
      <c r="EA25" s="109"/>
      <c r="EB25" s="109"/>
      <c r="EC25" s="109"/>
      <c r="ED25" s="109"/>
      <c r="EE25" s="109"/>
      <c r="EF25" s="109"/>
      <c r="EG25" s="109"/>
      <c r="EH25" s="109"/>
      <c r="EI25" s="109"/>
      <c r="EJ25" s="109"/>
      <c r="EK25" s="109"/>
      <c r="EL25" s="109"/>
      <c r="EM25" s="109"/>
      <c r="EN25" s="109"/>
      <c r="EO25" s="109"/>
      <c r="EP25" s="109"/>
      <c r="EQ25" s="109"/>
      <c r="ER25" s="109"/>
      <c r="ES25" s="109"/>
      <c r="ET25" s="109"/>
      <c r="EU25" s="109"/>
      <c r="EV25" s="109"/>
      <c r="EW25" s="109"/>
      <c r="EX25" s="109"/>
      <c r="EY25" s="109"/>
      <c r="EZ25" s="109"/>
      <c r="FA25" s="109"/>
      <c r="FB25" s="109"/>
      <c r="FC25" s="109"/>
      <c r="FD25" s="109"/>
      <c r="FE25" s="109"/>
      <c r="FF25" s="109"/>
      <c r="FG25" s="109"/>
      <c r="FH25" s="109"/>
      <c r="FI25" s="109"/>
      <c r="FJ25" s="109"/>
      <c r="FK25" s="109"/>
      <c r="FL25" s="109"/>
      <c r="FM25" s="109"/>
      <c r="FN25" s="109"/>
      <c r="FO25" s="109"/>
      <c r="FP25" s="109"/>
      <c r="FQ25" s="109"/>
      <c r="FR25" s="109"/>
      <c r="FS25" s="109"/>
      <c r="FT25" s="109"/>
      <c r="FU25" s="109"/>
      <c r="FV25" s="109"/>
      <c r="FW25" s="109"/>
      <c r="FX25" s="109"/>
      <c r="FY25" s="109"/>
      <c r="FZ25" s="109"/>
      <c r="GA25" s="109"/>
      <c r="GB25" s="109"/>
      <c r="GC25" s="109"/>
      <c r="GD25" s="109"/>
      <c r="GE25" s="109"/>
      <c r="GF25" s="109"/>
      <c r="GG25" s="109"/>
      <c r="GH25" s="109"/>
      <c r="GI25" s="109"/>
      <c r="GJ25" s="109"/>
      <c r="GK25" s="109"/>
      <c r="GL25" s="109"/>
      <c r="GM25" s="109"/>
      <c r="GN25" s="109"/>
      <c r="GO25" s="109"/>
      <c r="GP25" s="109"/>
      <c r="GQ25" s="109"/>
      <c r="GR25" s="109"/>
      <c r="GS25" s="109"/>
      <c r="GT25" s="109"/>
      <c r="GU25" s="109"/>
      <c r="GV25" s="109"/>
      <c r="GW25" s="109"/>
      <c r="GX25" s="109"/>
      <c r="GY25" s="109"/>
      <c r="GZ25" s="109"/>
      <c r="HA25" s="109"/>
      <c r="HB25" s="109"/>
      <c r="HC25" s="109"/>
      <c r="HD25" s="109"/>
      <c r="HE25" s="109"/>
      <c r="HF25" s="109"/>
      <c r="HG25" s="109"/>
      <c r="HH25" s="109"/>
      <c r="HI25" s="109"/>
      <c r="HJ25" s="109"/>
      <c r="HK25" s="109"/>
      <c r="HL25" s="109"/>
      <c r="HM25" s="109"/>
      <c r="HN25" s="109"/>
      <c r="HO25" s="109"/>
      <c r="HP25" s="109"/>
      <c r="HQ25" s="109"/>
      <c r="HR25" s="109"/>
      <c r="HS25" s="109"/>
      <c r="HT25" s="109"/>
      <c r="HU25" s="109"/>
      <c r="HV25" s="109"/>
      <c r="HW25" s="109"/>
      <c r="HX25" s="109"/>
      <c r="HY25" s="109"/>
      <c r="HZ25" s="109"/>
      <c r="IA25" s="109"/>
      <c r="IB25" s="109"/>
      <c r="IC25" s="109"/>
      <c r="ID25" s="109"/>
      <c r="IE25" s="109"/>
      <c r="IF25" s="109"/>
      <c r="IG25" s="109"/>
      <c r="IH25" s="109"/>
      <c r="II25" s="109"/>
      <c r="IJ25" s="109"/>
      <c r="IK25" s="109"/>
      <c r="IL25" s="109"/>
      <c r="IM25" s="109"/>
      <c r="IN25" s="109"/>
      <c r="IO25" s="109"/>
      <c r="IP25" s="109"/>
      <c r="IQ25" s="109"/>
      <c r="IR25" s="109"/>
      <c r="IS25" s="109"/>
      <c r="IT25" s="109"/>
      <c r="IU25" s="109"/>
      <c r="IV25" s="109"/>
    </row>
    <row r="26" spans="1:256" s="30" customFormat="1" ht="19.5" customHeight="1">
      <c r="A26" s="169" t="s">
        <v>208</v>
      </c>
      <c r="B26" s="166" t="s">
        <v>239</v>
      </c>
      <c r="C26" s="167" t="s">
        <v>176</v>
      </c>
      <c r="D26" s="281">
        <v>1524</v>
      </c>
      <c r="E26" s="102">
        <v>1524</v>
      </c>
      <c r="F26" s="200"/>
      <c r="G26" s="102">
        <f>1524+250</f>
        <v>1774</v>
      </c>
      <c r="H26" s="296">
        <f>G26/D26*100</f>
        <v>116.40419947506561</v>
      </c>
      <c r="I26" s="102">
        <f>1524+250</f>
        <v>1774</v>
      </c>
      <c r="J26" s="200">
        <f>I26/G26*100</f>
        <v>100</v>
      </c>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c r="DY26" s="109"/>
      <c r="DZ26" s="109"/>
      <c r="EA26" s="109"/>
      <c r="EB26" s="109"/>
      <c r="EC26" s="109"/>
      <c r="ED26" s="109"/>
      <c r="EE26" s="109"/>
      <c r="EF26" s="109"/>
      <c r="EG26" s="109"/>
      <c r="EH26" s="109"/>
      <c r="EI26" s="109"/>
      <c r="EJ26" s="109"/>
      <c r="EK26" s="109"/>
      <c r="EL26" s="109"/>
      <c r="EM26" s="109"/>
      <c r="EN26" s="109"/>
      <c r="EO26" s="109"/>
      <c r="EP26" s="109"/>
      <c r="EQ26" s="109"/>
      <c r="ER26" s="109"/>
      <c r="ES26" s="109"/>
      <c r="ET26" s="109"/>
      <c r="EU26" s="109"/>
      <c r="EV26" s="109"/>
      <c r="EW26" s="109"/>
      <c r="EX26" s="109"/>
      <c r="EY26" s="109"/>
      <c r="EZ26" s="109"/>
      <c r="FA26" s="109"/>
      <c r="FB26" s="109"/>
      <c r="FC26" s="109"/>
      <c r="FD26" s="109"/>
      <c r="FE26" s="109"/>
      <c r="FF26" s="109"/>
      <c r="FG26" s="109"/>
      <c r="FH26" s="109"/>
      <c r="FI26" s="109"/>
      <c r="FJ26" s="109"/>
      <c r="FK26" s="109"/>
      <c r="FL26" s="109"/>
      <c r="FM26" s="109"/>
      <c r="FN26" s="109"/>
      <c r="FO26" s="109"/>
      <c r="FP26" s="109"/>
      <c r="FQ26" s="109"/>
      <c r="FR26" s="109"/>
      <c r="FS26" s="109"/>
      <c r="FT26" s="109"/>
      <c r="FU26" s="109"/>
      <c r="FV26" s="109"/>
      <c r="FW26" s="109"/>
      <c r="FX26" s="109"/>
      <c r="FY26" s="109"/>
      <c r="FZ26" s="109"/>
      <c r="GA26" s="109"/>
      <c r="GB26" s="109"/>
      <c r="GC26" s="109"/>
      <c r="GD26" s="109"/>
      <c r="GE26" s="109"/>
      <c r="GF26" s="109"/>
      <c r="GG26" s="109"/>
      <c r="GH26" s="109"/>
      <c r="GI26" s="109"/>
      <c r="GJ26" s="109"/>
      <c r="GK26" s="109"/>
      <c r="GL26" s="109"/>
      <c r="GM26" s="109"/>
      <c r="GN26" s="109"/>
      <c r="GO26" s="109"/>
      <c r="GP26" s="109"/>
      <c r="GQ26" s="109"/>
      <c r="GR26" s="109"/>
      <c r="GS26" s="109"/>
      <c r="GT26" s="109"/>
      <c r="GU26" s="109"/>
      <c r="GV26" s="109"/>
      <c r="GW26" s="109"/>
      <c r="GX26" s="109"/>
      <c r="GY26" s="109"/>
      <c r="GZ26" s="109"/>
      <c r="HA26" s="109"/>
      <c r="HB26" s="109"/>
      <c r="HC26" s="109"/>
      <c r="HD26" s="109"/>
      <c r="HE26" s="109"/>
      <c r="HF26" s="109"/>
      <c r="HG26" s="109"/>
      <c r="HH26" s="109"/>
      <c r="HI26" s="109"/>
      <c r="HJ26" s="109"/>
      <c r="HK26" s="109"/>
      <c r="HL26" s="109"/>
      <c r="HM26" s="109"/>
      <c r="HN26" s="109"/>
      <c r="HO26" s="109"/>
      <c r="HP26" s="109"/>
      <c r="HQ26" s="109"/>
      <c r="HR26" s="109"/>
      <c r="HS26" s="109"/>
      <c r="HT26" s="109"/>
      <c r="HU26" s="109"/>
      <c r="HV26" s="109"/>
      <c r="HW26" s="109"/>
      <c r="HX26" s="109"/>
      <c r="HY26" s="109"/>
      <c r="HZ26" s="109"/>
      <c r="IA26" s="109"/>
      <c r="IB26" s="109"/>
      <c r="IC26" s="109"/>
      <c r="ID26" s="109"/>
      <c r="IE26" s="109"/>
      <c r="IF26" s="109"/>
      <c r="IG26" s="109"/>
      <c r="IH26" s="109"/>
      <c r="II26" s="109"/>
      <c r="IJ26" s="109"/>
      <c r="IK26" s="109"/>
      <c r="IL26" s="109"/>
      <c r="IM26" s="109"/>
      <c r="IN26" s="109"/>
      <c r="IO26" s="109"/>
      <c r="IP26" s="109"/>
      <c r="IQ26" s="109"/>
      <c r="IR26" s="109"/>
      <c r="IS26" s="109"/>
      <c r="IT26" s="109"/>
      <c r="IU26" s="109"/>
      <c r="IV26" s="109"/>
    </row>
    <row r="27" spans="1:256" s="30" customFormat="1" ht="19.5" customHeight="1">
      <c r="A27" s="169" t="s">
        <v>208</v>
      </c>
      <c r="B27" s="166" t="s">
        <v>240</v>
      </c>
      <c r="C27" s="167" t="s">
        <v>8</v>
      </c>
      <c r="D27" s="200">
        <v>54.62</v>
      </c>
      <c r="E27" s="71">
        <v>54.62</v>
      </c>
      <c r="F27" s="200"/>
      <c r="G27" s="71">
        <v>54.62</v>
      </c>
      <c r="H27" s="296">
        <f>G27/D27*100</f>
        <v>100</v>
      </c>
      <c r="I27" s="71">
        <f>54.62-5</f>
        <v>49.62</v>
      </c>
      <c r="J27" s="297">
        <f>I27/G27*100</f>
        <v>90.84584401318199</v>
      </c>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c r="DY27" s="109"/>
      <c r="DZ27" s="109"/>
      <c r="EA27" s="109"/>
      <c r="EB27" s="109"/>
      <c r="EC27" s="109"/>
      <c r="ED27" s="109"/>
      <c r="EE27" s="109"/>
      <c r="EF27" s="109"/>
      <c r="EG27" s="109"/>
      <c r="EH27" s="109"/>
      <c r="EI27" s="109"/>
      <c r="EJ27" s="109"/>
      <c r="EK27" s="109"/>
      <c r="EL27" s="109"/>
      <c r="EM27" s="109"/>
      <c r="EN27" s="109"/>
      <c r="EO27" s="109"/>
      <c r="EP27" s="109"/>
      <c r="EQ27" s="109"/>
      <c r="ER27" s="109"/>
      <c r="ES27" s="109"/>
      <c r="ET27" s="109"/>
      <c r="EU27" s="109"/>
      <c r="EV27" s="109"/>
      <c r="EW27" s="109"/>
      <c r="EX27" s="109"/>
      <c r="EY27" s="109"/>
      <c r="EZ27" s="109"/>
      <c r="FA27" s="109"/>
      <c r="FB27" s="109"/>
      <c r="FC27" s="109"/>
      <c r="FD27" s="109"/>
      <c r="FE27" s="109"/>
      <c r="FF27" s="109"/>
      <c r="FG27" s="109"/>
      <c r="FH27" s="109"/>
      <c r="FI27" s="109"/>
      <c r="FJ27" s="109"/>
      <c r="FK27" s="109"/>
      <c r="FL27" s="109"/>
      <c r="FM27" s="109"/>
      <c r="FN27" s="109"/>
      <c r="FO27" s="109"/>
      <c r="FP27" s="109"/>
      <c r="FQ27" s="109"/>
      <c r="FR27" s="109"/>
      <c r="FS27" s="109"/>
      <c r="FT27" s="109"/>
      <c r="FU27" s="109"/>
      <c r="FV27" s="109"/>
      <c r="FW27" s="109"/>
      <c r="FX27" s="109"/>
      <c r="FY27" s="109"/>
      <c r="FZ27" s="109"/>
      <c r="GA27" s="109"/>
      <c r="GB27" s="109"/>
      <c r="GC27" s="109"/>
      <c r="GD27" s="109"/>
      <c r="GE27" s="109"/>
      <c r="GF27" s="109"/>
      <c r="GG27" s="109"/>
      <c r="GH27" s="109"/>
      <c r="GI27" s="109"/>
      <c r="GJ27" s="109"/>
      <c r="GK27" s="109"/>
      <c r="GL27" s="109"/>
      <c r="GM27" s="109"/>
      <c r="GN27" s="109"/>
      <c r="GO27" s="109"/>
      <c r="GP27" s="109"/>
      <c r="GQ27" s="109"/>
      <c r="GR27" s="109"/>
      <c r="GS27" s="109"/>
      <c r="GT27" s="109"/>
      <c r="GU27" s="109"/>
      <c r="GV27" s="109"/>
      <c r="GW27" s="109"/>
      <c r="GX27" s="109"/>
      <c r="GY27" s="109"/>
      <c r="GZ27" s="109"/>
      <c r="HA27" s="109"/>
      <c r="HB27" s="109"/>
      <c r="HC27" s="109"/>
      <c r="HD27" s="109"/>
      <c r="HE27" s="109"/>
      <c r="HF27" s="109"/>
      <c r="HG27" s="109"/>
      <c r="HH27" s="109"/>
      <c r="HI27" s="109"/>
      <c r="HJ27" s="109"/>
      <c r="HK27" s="109"/>
      <c r="HL27" s="109"/>
      <c r="HM27" s="109"/>
      <c r="HN27" s="109"/>
      <c r="HO27" s="109"/>
      <c r="HP27" s="109"/>
      <c r="HQ27" s="109"/>
      <c r="HR27" s="109"/>
      <c r="HS27" s="109"/>
      <c r="HT27" s="109"/>
      <c r="HU27" s="109"/>
      <c r="HV27" s="109"/>
      <c r="HW27" s="109"/>
      <c r="HX27" s="109"/>
      <c r="HY27" s="109"/>
      <c r="HZ27" s="109"/>
      <c r="IA27" s="109"/>
      <c r="IB27" s="109"/>
      <c r="IC27" s="109"/>
      <c r="ID27" s="109"/>
      <c r="IE27" s="109"/>
      <c r="IF27" s="109"/>
      <c r="IG27" s="109"/>
      <c r="IH27" s="109"/>
      <c r="II27" s="109"/>
      <c r="IJ27" s="109"/>
      <c r="IK27" s="109"/>
      <c r="IL27" s="109"/>
      <c r="IM27" s="109"/>
      <c r="IN27" s="109"/>
      <c r="IO27" s="109"/>
      <c r="IP27" s="109"/>
      <c r="IQ27" s="109"/>
      <c r="IR27" s="109"/>
      <c r="IS27" s="109"/>
      <c r="IT27" s="109"/>
      <c r="IU27" s="109"/>
      <c r="IV27" s="109"/>
    </row>
    <row r="28" spans="1:10" ht="19.5" customHeight="1">
      <c r="A28" s="169" t="s">
        <v>208</v>
      </c>
      <c r="B28" s="166" t="s">
        <v>241</v>
      </c>
      <c r="C28" s="167" t="s">
        <v>176</v>
      </c>
      <c r="D28" s="200">
        <v>286</v>
      </c>
      <c r="E28" s="71">
        <v>286</v>
      </c>
      <c r="F28" s="200"/>
      <c r="G28" s="71">
        <v>286</v>
      </c>
      <c r="H28" s="296">
        <f>G28/D28*100</f>
        <v>100</v>
      </c>
      <c r="I28" s="71">
        <v>286</v>
      </c>
      <c r="J28" s="200">
        <f>I28/G28*100</f>
        <v>100</v>
      </c>
    </row>
    <row r="29" spans="1:10" ht="19.5" customHeight="1">
      <c r="A29" s="169" t="s">
        <v>208</v>
      </c>
      <c r="B29" s="166" t="s">
        <v>242</v>
      </c>
      <c r="C29" s="167" t="s">
        <v>8</v>
      </c>
      <c r="D29" s="200">
        <v>10.25</v>
      </c>
      <c r="E29" s="71">
        <v>10.25</v>
      </c>
      <c r="F29" s="200"/>
      <c r="G29" s="71">
        <v>10.25</v>
      </c>
      <c r="H29" s="296">
        <f>G29/D29*100</f>
        <v>100</v>
      </c>
      <c r="I29" s="71">
        <v>10.25</v>
      </c>
      <c r="J29" s="200">
        <f>I29/G29*100</f>
        <v>100</v>
      </c>
    </row>
    <row r="30" spans="1:256" s="30" customFormat="1" ht="94.5">
      <c r="A30" s="28" t="s">
        <v>9</v>
      </c>
      <c r="B30" s="166" t="s">
        <v>192</v>
      </c>
      <c r="C30" s="167" t="s">
        <v>8</v>
      </c>
      <c r="D30" s="200"/>
      <c r="E30" s="71"/>
      <c r="F30" s="200"/>
      <c r="G30" s="71"/>
      <c r="H30" s="200"/>
      <c r="I30" s="71"/>
      <c r="J30" s="295"/>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109"/>
      <c r="DZ30" s="109"/>
      <c r="EA30" s="109"/>
      <c r="EB30" s="109"/>
      <c r="EC30" s="109"/>
      <c r="ED30" s="109"/>
      <c r="EE30" s="109"/>
      <c r="EF30" s="109"/>
      <c r="EG30" s="109"/>
      <c r="EH30" s="109"/>
      <c r="EI30" s="109"/>
      <c r="EJ30" s="109"/>
      <c r="EK30" s="109"/>
      <c r="EL30" s="109"/>
      <c r="EM30" s="109"/>
      <c r="EN30" s="109"/>
      <c r="EO30" s="109"/>
      <c r="EP30" s="109"/>
      <c r="EQ30" s="109"/>
      <c r="ER30" s="109"/>
      <c r="ES30" s="109"/>
      <c r="ET30" s="109"/>
      <c r="EU30" s="109"/>
      <c r="EV30" s="109"/>
      <c r="EW30" s="109"/>
      <c r="EX30" s="109"/>
      <c r="EY30" s="109"/>
      <c r="EZ30" s="109"/>
      <c r="FA30" s="109"/>
      <c r="FB30" s="109"/>
      <c r="FC30" s="109"/>
      <c r="FD30" s="109"/>
      <c r="FE30" s="109"/>
      <c r="FF30" s="109"/>
      <c r="FG30" s="109"/>
      <c r="FH30" s="109"/>
      <c r="FI30" s="109"/>
      <c r="FJ30" s="109"/>
      <c r="FK30" s="109"/>
      <c r="FL30" s="109"/>
      <c r="FM30" s="109"/>
      <c r="FN30" s="109"/>
      <c r="FO30" s="109"/>
      <c r="FP30" s="109"/>
      <c r="FQ30" s="109"/>
      <c r="FR30" s="109"/>
      <c r="FS30" s="109"/>
      <c r="FT30" s="109"/>
      <c r="FU30" s="109"/>
      <c r="FV30" s="109"/>
      <c r="FW30" s="109"/>
      <c r="FX30" s="109"/>
      <c r="FY30" s="109"/>
      <c r="FZ30" s="109"/>
      <c r="GA30" s="109"/>
      <c r="GB30" s="109"/>
      <c r="GC30" s="109"/>
      <c r="GD30" s="109"/>
      <c r="GE30" s="109"/>
      <c r="GF30" s="109"/>
      <c r="GG30" s="109"/>
      <c r="GH30" s="109"/>
      <c r="GI30" s="109"/>
      <c r="GJ30" s="109"/>
      <c r="GK30" s="109"/>
      <c r="GL30" s="109"/>
      <c r="GM30" s="109"/>
      <c r="GN30" s="109"/>
      <c r="GO30" s="109"/>
      <c r="GP30" s="109"/>
      <c r="GQ30" s="109"/>
      <c r="GR30" s="109"/>
      <c r="GS30" s="109"/>
      <c r="GT30" s="109"/>
      <c r="GU30" s="109"/>
      <c r="GV30" s="109"/>
      <c r="GW30" s="109"/>
      <c r="GX30" s="109"/>
      <c r="GY30" s="109"/>
      <c r="GZ30" s="109"/>
      <c r="HA30" s="109"/>
      <c r="HB30" s="109"/>
      <c r="HC30" s="109"/>
      <c r="HD30" s="109"/>
      <c r="HE30" s="109"/>
      <c r="HF30" s="109"/>
      <c r="HG30" s="109"/>
      <c r="HH30" s="109"/>
      <c r="HI30" s="109"/>
      <c r="HJ30" s="109"/>
      <c r="HK30" s="109"/>
      <c r="HL30" s="109"/>
      <c r="HM30" s="109"/>
      <c r="HN30" s="109"/>
      <c r="HO30" s="109"/>
      <c r="HP30" s="109"/>
      <c r="HQ30" s="109"/>
      <c r="HR30" s="109"/>
      <c r="HS30" s="109"/>
      <c r="HT30" s="109"/>
      <c r="HU30" s="109"/>
      <c r="HV30" s="109"/>
      <c r="HW30" s="109"/>
      <c r="HX30" s="109"/>
      <c r="HY30" s="109"/>
      <c r="HZ30" s="109"/>
      <c r="IA30" s="109"/>
      <c r="IB30" s="109"/>
      <c r="IC30" s="109"/>
      <c r="ID30" s="109"/>
      <c r="IE30" s="109"/>
      <c r="IF30" s="109"/>
      <c r="IG30" s="109"/>
      <c r="IH30" s="109"/>
      <c r="II30" s="109"/>
      <c r="IJ30" s="109"/>
      <c r="IK30" s="109"/>
      <c r="IL30" s="109"/>
      <c r="IM30" s="109"/>
      <c r="IN30" s="109"/>
      <c r="IO30" s="109"/>
      <c r="IP30" s="109"/>
      <c r="IQ30" s="109"/>
      <c r="IR30" s="109"/>
      <c r="IS30" s="109"/>
      <c r="IT30" s="109"/>
      <c r="IU30" s="109"/>
      <c r="IV30" s="109"/>
    </row>
    <row r="31" spans="1:10" ht="31.5">
      <c r="A31" s="163" t="s">
        <v>9</v>
      </c>
      <c r="B31" s="16" t="s">
        <v>186</v>
      </c>
      <c r="C31" s="17" t="s">
        <v>187</v>
      </c>
      <c r="D31" s="200" t="s">
        <v>314</v>
      </c>
      <c r="E31" s="71">
        <v>2</v>
      </c>
      <c r="F31" s="200" t="s">
        <v>9</v>
      </c>
      <c r="G31" s="71">
        <v>1</v>
      </c>
      <c r="H31" s="200"/>
      <c r="I31" s="71">
        <v>3</v>
      </c>
      <c r="J31" s="297">
        <f>I31/G31*100</f>
        <v>300</v>
      </c>
    </row>
    <row r="32" spans="1:10" ht="47.25">
      <c r="A32" s="163" t="s">
        <v>9</v>
      </c>
      <c r="B32" s="16" t="s">
        <v>188</v>
      </c>
      <c r="C32" s="17" t="s">
        <v>8</v>
      </c>
      <c r="D32" s="200">
        <v>0</v>
      </c>
      <c r="E32" s="71">
        <v>2</v>
      </c>
      <c r="F32" s="200">
        <v>0</v>
      </c>
      <c r="G32" s="71">
        <v>1</v>
      </c>
      <c r="H32" s="200"/>
      <c r="I32" s="71">
        <v>3</v>
      </c>
      <c r="J32" s="297">
        <f>I32/G32*100</f>
        <v>300</v>
      </c>
    </row>
    <row r="33" spans="1:10" ht="47.25">
      <c r="A33" s="28" t="s">
        <v>9</v>
      </c>
      <c r="B33" s="170" t="s">
        <v>246</v>
      </c>
      <c r="C33" s="171" t="s">
        <v>193</v>
      </c>
      <c r="D33" s="200">
        <v>15</v>
      </c>
      <c r="E33" s="71">
        <v>30</v>
      </c>
      <c r="F33" s="200">
        <v>22</v>
      </c>
      <c r="G33" s="71">
        <v>28</v>
      </c>
      <c r="H33" s="200"/>
      <c r="I33" s="71">
        <v>45</v>
      </c>
      <c r="J33" s="297">
        <f>I33/G33*100</f>
        <v>160.71428571428572</v>
      </c>
    </row>
    <row r="34" spans="1:10" ht="36.75" customHeight="1">
      <c r="A34" s="28" t="s">
        <v>9</v>
      </c>
      <c r="B34" s="170" t="s">
        <v>199</v>
      </c>
      <c r="C34" s="171" t="s">
        <v>193</v>
      </c>
      <c r="D34" s="200" t="s">
        <v>314</v>
      </c>
      <c r="E34" s="71" t="s">
        <v>314</v>
      </c>
      <c r="F34" s="200" t="s">
        <v>314</v>
      </c>
      <c r="G34" s="71" t="s">
        <v>314</v>
      </c>
      <c r="H34" s="200"/>
      <c r="I34" s="71" t="s">
        <v>314</v>
      </c>
      <c r="J34" s="295"/>
    </row>
    <row r="35" spans="1:10" ht="33" customHeight="1">
      <c r="A35" s="163" t="s">
        <v>9</v>
      </c>
      <c r="B35" s="16" t="s">
        <v>177</v>
      </c>
      <c r="C35" s="17" t="s">
        <v>102</v>
      </c>
      <c r="D35" s="284">
        <v>1275</v>
      </c>
      <c r="E35" s="133">
        <v>2174</v>
      </c>
      <c r="F35" s="284">
        <f>1208+950</f>
        <v>2158</v>
      </c>
      <c r="G35" s="133">
        <f>1330+950</f>
        <v>2280</v>
      </c>
      <c r="H35" s="297">
        <f>G35/D35*100</f>
        <v>178.82352941176472</v>
      </c>
      <c r="I35" s="133">
        <v>2360</v>
      </c>
      <c r="J35" s="297">
        <f>I35/G35*100</f>
        <v>103.50877192982458</v>
      </c>
    </row>
    <row r="36" spans="1:10" ht="32.25" customHeight="1">
      <c r="A36" s="163"/>
      <c r="B36" s="27" t="s">
        <v>363</v>
      </c>
      <c r="C36" s="172" t="s">
        <v>102</v>
      </c>
      <c r="D36" s="284" t="s">
        <v>314</v>
      </c>
      <c r="E36" s="133">
        <v>6</v>
      </c>
      <c r="F36" s="284" t="s">
        <v>314</v>
      </c>
      <c r="G36" s="133">
        <v>15</v>
      </c>
      <c r="H36" s="297"/>
      <c r="I36" s="133">
        <v>15</v>
      </c>
      <c r="J36" s="297">
        <f>I36/G36*100</f>
        <v>100</v>
      </c>
    </row>
    <row r="37" spans="1:10" ht="19.5" customHeight="1">
      <c r="A37" s="163"/>
      <c r="B37" s="27" t="s">
        <v>364</v>
      </c>
      <c r="C37" s="172" t="s">
        <v>102</v>
      </c>
      <c r="D37" s="284">
        <v>1092</v>
      </c>
      <c r="E37" s="133">
        <v>2050</v>
      </c>
      <c r="F37" s="284">
        <f>984+950</f>
        <v>1934</v>
      </c>
      <c r="G37" s="133">
        <f>1106+950</f>
        <v>2056</v>
      </c>
      <c r="H37" s="297">
        <f>G37/D37*100</f>
        <v>188.27838827838826</v>
      </c>
      <c r="I37" s="133">
        <v>2230</v>
      </c>
      <c r="J37" s="297">
        <f>I37/G37*100</f>
        <v>108.46303501945525</v>
      </c>
    </row>
    <row r="38" spans="1:10" ht="31.5" customHeight="1">
      <c r="A38" s="163">
        <v>4</v>
      </c>
      <c r="B38" s="173" t="s">
        <v>132</v>
      </c>
      <c r="C38" s="170"/>
      <c r="D38" s="200"/>
      <c r="E38" s="71"/>
      <c r="F38" s="200"/>
      <c r="G38" s="71"/>
      <c r="H38" s="200"/>
      <c r="I38" s="71"/>
      <c r="J38" s="295"/>
    </row>
    <row r="39" spans="1:10" ht="20.25" customHeight="1">
      <c r="A39" s="163" t="s">
        <v>9</v>
      </c>
      <c r="B39" s="16" t="s">
        <v>230</v>
      </c>
      <c r="C39" s="17" t="s">
        <v>8</v>
      </c>
      <c r="D39" s="200">
        <v>94.6</v>
      </c>
      <c r="E39" s="71">
        <v>99.8</v>
      </c>
      <c r="F39" s="200">
        <v>92.28</v>
      </c>
      <c r="G39" s="71">
        <v>95.34</v>
      </c>
      <c r="H39" s="297">
        <f>G39/D39*100</f>
        <v>100.78224101479915</v>
      </c>
      <c r="I39" s="71">
        <v>97.52</v>
      </c>
      <c r="J39" s="297">
        <f>I39/G39*100</f>
        <v>102.28655338787496</v>
      </c>
    </row>
    <row r="40" spans="1:10" ht="31.5">
      <c r="A40" s="163" t="s">
        <v>9</v>
      </c>
      <c r="B40" s="16" t="s">
        <v>178</v>
      </c>
      <c r="C40" s="17" t="s">
        <v>179</v>
      </c>
      <c r="D40" s="200">
        <v>40</v>
      </c>
      <c r="E40" s="71">
        <v>65</v>
      </c>
      <c r="F40" s="200">
        <v>65</v>
      </c>
      <c r="G40" s="71">
        <v>65</v>
      </c>
      <c r="H40" s="297">
        <f>G40/D40*100</f>
        <v>162.5</v>
      </c>
      <c r="I40" s="71">
        <v>75</v>
      </c>
      <c r="J40" s="297">
        <f>I40/G40*100</f>
        <v>115.38461538461537</v>
      </c>
    </row>
    <row r="41" spans="1:10" ht="27.75" customHeight="1">
      <c r="A41" s="163" t="s">
        <v>9</v>
      </c>
      <c r="B41" s="16" t="s">
        <v>180</v>
      </c>
      <c r="C41" s="17" t="s">
        <v>181</v>
      </c>
      <c r="D41" s="200">
        <v>10</v>
      </c>
      <c r="E41" s="71">
        <v>10</v>
      </c>
      <c r="F41" s="200">
        <v>10</v>
      </c>
      <c r="G41" s="71">
        <v>10</v>
      </c>
      <c r="H41" s="297">
        <f>G41/D41*100</f>
        <v>100</v>
      </c>
      <c r="I41" s="71">
        <v>10</v>
      </c>
      <c r="J41" s="297">
        <f>I41/G41*100</f>
        <v>100</v>
      </c>
    </row>
    <row r="42" spans="1:10" ht="31.5">
      <c r="A42" s="163" t="s">
        <v>9</v>
      </c>
      <c r="B42" s="16" t="s">
        <v>182</v>
      </c>
      <c r="C42" s="17" t="s">
        <v>8</v>
      </c>
      <c r="D42" s="200">
        <v>100</v>
      </c>
      <c r="E42" s="71">
        <v>100</v>
      </c>
      <c r="F42" s="200">
        <v>100</v>
      </c>
      <c r="G42" s="71">
        <v>100</v>
      </c>
      <c r="H42" s="297">
        <f aca="true" t="shared" si="0" ref="H42:H53">G42/D42*100</f>
        <v>100</v>
      </c>
      <c r="I42" s="71">
        <v>100</v>
      </c>
      <c r="J42" s="297">
        <f aca="true" t="shared" si="1" ref="J42:J53">I42/G42*100</f>
        <v>100</v>
      </c>
    </row>
    <row r="43" spans="1:10" ht="33" customHeight="1">
      <c r="A43" s="163" t="s">
        <v>9</v>
      </c>
      <c r="B43" s="16" t="s">
        <v>183</v>
      </c>
      <c r="C43" s="17" t="s">
        <v>8</v>
      </c>
      <c r="D43" s="200" t="s">
        <v>327</v>
      </c>
      <c r="E43" s="71">
        <v>100</v>
      </c>
      <c r="F43" s="200" t="s">
        <v>327</v>
      </c>
      <c r="G43" s="71">
        <v>100</v>
      </c>
      <c r="H43" s="297">
        <f t="shared" si="0"/>
        <v>300.3003003003003</v>
      </c>
      <c r="I43" s="71">
        <v>100</v>
      </c>
      <c r="J43" s="297">
        <f t="shared" si="1"/>
        <v>100</v>
      </c>
    </row>
    <row r="44" spans="1:10" ht="33" customHeight="1">
      <c r="A44" s="163" t="s">
        <v>9</v>
      </c>
      <c r="B44" s="16" t="s">
        <v>184</v>
      </c>
      <c r="C44" s="17" t="s">
        <v>185</v>
      </c>
      <c r="D44" s="200" t="s">
        <v>328</v>
      </c>
      <c r="E44" s="71">
        <v>0</v>
      </c>
      <c r="F44" s="200">
        <v>0</v>
      </c>
      <c r="G44" s="71">
        <v>0</v>
      </c>
      <c r="H44" s="297">
        <f t="shared" si="0"/>
        <v>0</v>
      </c>
      <c r="I44" s="71">
        <v>0</v>
      </c>
      <c r="J44" s="297"/>
    </row>
    <row r="45" spans="1:10" ht="30.75" customHeight="1">
      <c r="A45" s="163" t="s">
        <v>9</v>
      </c>
      <c r="B45" s="16" t="s">
        <v>218</v>
      </c>
      <c r="C45" s="17" t="s">
        <v>185</v>
      </c>
      <c r="D45" s="200" t="s">
        <v>329</v>
      </c>
      <c r="E45" s="71">
        <v>0</v>
      </c>
      <c r="F45" s="200">
        <v>0</v>
      </c>
      <c r="G45" s="71">
        <v>0</v>
      </c>
      <c r="H45" s="297">
        <f t="shared" si="0"/>
        <v>0</v>
      </c>
      <c r="I45" s="71">
        <v>0</v>
      </c>
      <c r="J45" s="297"/>
    </row>
    <row r="46" spans="1:10" ht="31.5">
      <c r="A46" s="163" t="s">
        <v>9</v>
      </c>
      <c r="B46" s="16" t="s">
        <v>237</v>
      </c>
      <c r="C46" s="17" t="s">
        <v>8</v>
      </c>
      <c r="D46" s="200" t="s">
        <v>330</v>
      </c>
      <c r="E46" s="71" t="s">
        <v>331</v>
      </c>
      <c r="F46" s="200" t="s">
        <v>332</v>
      </c>
      <c r="G46" s="71" t="s">
        <v>331</v>
      </c>
      <c r="H46" s="297">
        <f t="shared" si="0"/>
        <v>99.1150442477876</v>
      </c>
      <c r="I46" s="71">
        <v>11</v>
      </c>
      <c r="J46" s="297">
        <f t="shared" si="1"/>
        <v>98.21428571428572</v>
      </c>
    </row>
    <row r="47" spans="1:10" ht="47.25">
      <c r="A47" s="163" t="s">
        <v>9</v>
      </c>
      <c r="B47" s="16" t="s">
        <v>247</v>
      </c>
      <c r="C47" s="71" t="s">
        <v>8</v>
      </c>
      <c r="D47" s="200" t="s">
        <v>333</v>
      </c>
      <c r="E47" s="71" t="s">
        <v>334</v>
      </c>
      <c r="F47" s="200" t="s">
        <v>335</v>
      </c>
      <c r="G47" s="71" t="s">
        <v>336</v>
      </c>
      <c r="H47" s="297">
        <f t="shared" si="0"/>
        <v>93.71428571428571</v>
      </c>
      <c r="I47" s="71" t="s">
        <v>337</v>
      </c>
      <c r="J47" s="297">
        <f t="shared" si="1"/>
        <v>99.39024390243904</v>
      </c>
    </row>
    <row r="48" spans="1:10" ht="33.75" customHeight="1">
      <c r="A48" s="163"/>
      <c r="B48" s="16" t="s">
        <v>229</v>
      </c>
      <c r="C48" s="17" t="s">
        <v>8</v>
      </c>
      <c r="D48" s="200">
        <v>0</v>
      </c>
      <c r="E48" s="71">
        <v>0</v>
      </c>
      <c r="F48" s="200">
        <v>0</v>
      </c>
      <c r="G48" s="71">
        <v>0</v>
      </c>
      <c r="H48" s="297"/>
      <c r="I48" s="71">
        <v>0</v>
      </c>
      <c r="J48" s="297"/>
    </row>
    <row r="49" spans="1:10" ht="47.25">
      <c r="A49" s="163" t="s">
        <v>9</v>
      </c>
      <c r="B49" s="16" t="s">
        <v>248</v>
      </c>
      <c r="C49" s="71" t="s">
        <v>8</v>
      </c>
      <c r="D49" s="200">
        <v>97</v>
      </c>
      <c r="E49" s="71">
        <v>90</v>
      </c>
      <c r="F49" s="200">
        <v>96</v>
      </c>
      <c r="G49" s="71">
        <v>96</v>
      </c>
      <c r="H49" s="297">
        <f t="shared" si="0"/>
        <v>98.96907216494846</v>
      </c>
      <c r="I49" s="71">
        <v>90</v>
      </c>
      <c r="J49" s="297">
        <f t="shared" si="1"/>
        <v>93.75</v>
      </c>
    </row>
    <row r="50" spans="1:10" ht="31.5">
      <c r="A50" s="163" t="s">
        <v>9</v>
      </c>
      <c r="B50" s="16" t="s">
        <v>194</v>
      </c>
      <c r="C50" s="71" t="s">
        <v>8</v>
      </c>
      <c r="D50" s="200">
        <v>100</v>
      </c>
      <c r="E50" s="71">
        <v>80</v>
      </c>
      <c r="F50" s="200">
        <v>100</v>
      </c>
      <c r="G50" s="71">
        <v>100</v>
      </c>
      <c r="H50" s="297">
        <f>G50/D50*100</f>
        <v>100</v>
      </c>
      <c r="I50" s="71">
        <v>80</v>
      </c>
      <c r="J50" s="297">
        <f t="shared" si="1"/>
        <v>80</v>
      </c>
    </row>
    <row r="51" spans="1:10" ht="31.5">
      <c r="A51" s="163" t="s">
        <v>9</v>
      </c>
      <c r="B51" s="16" t="s">
        <v>195</v>
      </c>
      <c r="C51" s="71" t="s">
        <v>8</v>
      </c>
      <c r="D51" s="200">
        <v>100</v>
      </c>
      <c r="E51" s="71">
        <v>100</v>
      </c>
      <c r="F51" s="200">
        <v>100</v>
      </c>
      <c r="G51" s="71">
        <v>100</v>
      </c>
      <c r="H51" s="297">
        <f>G51/D51*100</f>
        <v>100</v>
      </c>
      <c r="I51" s="71">
        <v>100</v>
      </c>
      <c r="J51" s="297">
        <f t="shared" si="1"/>
        <v>100</v>
      </c>
    </row>
    <row r="52" spans="1:10" ht="31.5">
      <c r="A52" s="163" t="s">
        <v>9</v>
      </c>
      <c r="B52" s="16" t="s">
        <v>196</v>
      </c>
      <c r="C52" s="71" t="s">
        <v>8</v>
      </c>
      <c r="D52" s="200">
        <v>100</v>
      </c>
      <c r="E52" s="71">
        <v>100</v>
      </c>
      <c r="F52" s="200">
        <v>100</v>
      </c>
      <c r="G52" s="71">
        <v>100</v>
      </c>
      <c r="H52" s="297">
        <f>G52/D52*100</f>
        <v>100</v>
      </c>
      <c r="I52" s="71">
        <v>100</v>
      </c>
      <c r="J52" s="297">
        <f t="shared" si="1"/>
        <v>100</v>
      </c>
    </row>
    <row r="53" spans="1:10" ht="21" customHeight="1">
      <c r="A53" s="163" t="s">
        <v>9</v>
      </c>
      <c r="B53" s="16" t="s">
        <v>197</v>
      </c>
      <c r="C53" s="71" t="s">
        <v>8</v>
      </c>
      <c r="D53" s="200">
        <v>100</v>
      </c>
      <c r="E53" s="71">
        <v>100</v>
      </c>
      <c r="F53" s="200">
        <v>100</v>
      </c>
      <c r="G53" s="71">
        <v>100</v>
      </c>
      <c r="H53" s="297">
        <f t="shared" si="0"/>
        <v>100</v>
      </c>
      <c r="I53" s="71">
        <v>100</v>
      </c>
      <c r="J53" s="297">
        <f t="shared" si="1"/>
        <v>100</v>
      </c>
    </row>
    <row r="54" spans="1:256" s="203" customFormat="1" ht="21" customHeight="1">
      <c r="A54" s="294" t="s">
        <v>9</v>
      </c>
      <c r="B54" s="283" t="s">
        <v>243</v>
      </c>
      <c r="C54" s="200" t="s">
        <v>198</v>
      </c>
      <c r="D54" s="200">
        <v>0</v>
      </c>
      <c r="E54" s="200">
        <v>0</v>
      </c>
      <c r="F54" s="200">
        <v>0</v>
      </c>
      <c r="G54" s="200">
        <v>0</v>
      </c>
      <c r="H54" s="200"/>
      <c r="I54" s="200">
        <v>0</v>
      </c>
      <c r="J54" s="295"/>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266"/>
      <c r="AL54" s="266"/>
      <c r="AM54" s="266"/>
      <c r="AN54" s="266"/>
      <c r="AO54" s="266"/>
      <c r="AP54" s="266"/>
      <c r="AQ54" s="266"/>
      <c r="AR54" s="266"/>
      <c r="AS54" s="266"/>
      <c r="AT54" s="266"/>
      <c r="AU54" s="266"/>
      <c r="AV54" s="266"/>
      <c r="AW54" s="266"/>
      <c r="AX54" s="266"/>
      <c r="AY54" s="266"/>
      <c r="AZ54" s="266"/>
      <c r="BA54" s="266"/>
      <c r="BB54" s="266"/>
      <c r="BC54" s="266"/>
      <c r="BD54" s="266"/>
      <c r="BE54" s="266"/>
      <c r="BF54" s="266"/>
      <c r="BG54" s="266"/>
      <c r="BH54" s="266"/>
      <c r="BI54" s="266"/>
      <c r="BJ54" s="266"/>
      <c r="BK54" s="266"/>
      <c r="BL54" s="266"/>
      <c r="BM54" s="266"/>
      <c r="BN54" s="266"/>
      <c r="BO54" s="266"/>
      <c r="BP54" s="266"/>
      <c r="BQ54" s="266"/>
      <c r="BR54" s="266"/>
      <c r="BS54" s="266"/>
      <c r="BT54" s="266"/>
      <c r="BU54" s="266"/>
      <c r="BV54" s="266"/>
      <c r="BW54" s="266"/>
      <c r="BX54" s="266"/>
      <c r="BY54" s="266"/>
      <c r="BZ54" s="266"/>
      <c r="CA54" s="266"/>
      <c r="CB54" s="266"/>
      <c r="CC54" s="266"/>
      <c r="CD54" s="266"/>
      <c r="CE54" s="266"/>
      <c r="CF54" s="266"/>
      <c r="CG54" s="266"/>
      <c r="CH54" s="266"/>
      <c r="CI54" s="266"/>
      <c r="CJ54" s="266"/>
      <c r="CK54" s="266"/>
      <c r="CL54" s="266"/>
      <c r="CM54" s="266"/>
      <c r="CN54" s="266"/>
      <c r="CO54" s="266"/>
      <c r="CP54" s="266"/>
      <c r="CQ54" s="266"/>
      <c r="CR54" s="266"/>
      <c r="CS54" s="266"/>
      <c r="CT54" s="266"/>
      <c r="CU54" s="266"/>
      <c r="CV54" s="266"/>
      <c r="CW54" s="266"/>
      <c r="CX54" s="266"/>
      <c r="CY54" s="266"/>
      <c r="CZ54" s="266"/>
      <c r="DA54" s="266"/>
      <c r="DB54" s="266"/>
      <c r="DC54" s="266"/>
      <c r="DD54" s="266"/>
      <c r="DE54" s="266"/>
      <c r="DF54" s="266"/>
      <c r="DG54" s="266"/>
      <c r="DH54" s="266"/>
      <c r="DI54" s="266"/>
      <c r="DJ54" s="266"/>
      <c r="DK54" s="266"/>
      <c r="DL54" s="266"/>
      <c r="DM54" s="266"/>
      <c r="DN54" s="266"/>
      <c r="DO54" s="266"/>
      <c r="DP54" s="266"/>
      <c r="DQ54" s="266"/>
      <c r="DR54" s="266"/>
      <c r="DS54" s="266"/>
      <c r="DT54" s="266"/>
      <c r="DU54" s="266"/>
      <c r="DV54" s="266"/>
      <c r="DW54" s="266"/>
      <c r="DX54" s="266"/>
      <c r="DY54" s="266"/>
      <c r="DZ54" s="266"/>
      <c r="EA54" s="266"/>
      <c r="EB54" s="266"/>
      <c r="EC54" s="266"/>
      <c r="ED54" s="266"/>
      <c r="EE54" s="266"/>
      <c r="EF54" s="266"/>
      <c r="EG54" s="266"/>
      <c r="EH54" s="266"/>
      <c r="EI54" s="266"/>
      <c r="EJ54" s="266"/>
      <c r="EK54" s="266"/>
      <c r="EL54" s="266"/>
      <c r="EM54" s="266"/>
      <c r="EN54" s="266"/>
      <c r="EO54" s="266"/>
      <c r="EP54" s="266"/>
      <c r="EQ54" s="266"/>
      <c r="ER54" s="266"/>
      <c r="ES54" s="266"/>
      <c r="ET54" s="266"/>
      <c r="EU54" s="266"/>
      <c r="EV54" s="266"/>
      <c r="EW54" s="266"/>
      <c r="EX54" s="266"/>
      <c r="EY54" s="266"/>
      <c r="EZ54" s="266"/>
      <c r="FA54" s="266"/>
      <c r="FB54" s="266"/>
      <c r="FC54" s="266"/>
      <c r="FD54" s="266"/>
      <c r="FE54" s="266"/>
      <c r="FF54" s="266"/>
      <c r="FG54" s="266"/>
      <c r="FH54" s="266"/>
      <c r="FI54" s="266"/>
      <c r="FJ54" s="266"/>
      <c r="FK54" s="266"/>
      <c r="FL54" s="266"/>
      <c r="FM54" s="266"/>
      <c r="FN54" s="266"/>
      <c r="FO54" s="266"/>
      <c r="FP54" s="266"/>
      <c r="FQ54" s="266"/>
      <c r="FR54" s="266"/>
      <c r="FS54" s="266"/>
      <c r="FT54" s="266"/>
      <c r="FU54" s="266"/>
      <c r="FV54" s="266"/>
      <c r="FW54" s="266"/>
      <c r="FX54" s="266"/>
      <c r="FY54" s="266"/>
      <c r="FZ54" s="266"/>
      <c r="GA54" s="266"/>
      <c r="GB54" s="266"/>
      <c r="GC54" s="266"/>
      <c r="GD54" s="266"/>
      <c r="GE54" s="266"/>
      <c r="GF54" s="266"/>
      <c r="GG54" s="266"/>
      <c r="GH54" s="266"/>
      <c r="GI54" s="266"/>
      <c r="GJ54" s="266"/>
      <c r="GK54" s="266"/>
      <c r="GL54" s="266"/>
      <c r="GM54" s="266"/>
      <c r="GN54" s="266"/>
      <c r="GO54" s="266"/>
      <c r="GP54" s="266"/>
      <c r="GQ54" s="266"/>
      <c r="GR54" s="266"/>
      <c r="GS54" s="266"/>
      <c r="GT54" s="266"/>
      <c r="GU54" s="266"/>
      <c r="GV54" s="266"/>
      <c r="GW54" s="266"/>
      <c r="GX54" s="266"/>
      <c r="GY54" s="266"/>
      <c r="GZ54" s="266"/>
      <c r="HA54" s="266"/>
      <c r="HB54" s="266"/>
      <c r="HC54" s="266"/>
      <c r="HD54" s="266"/>
      <c r="HE54" s="266"/>
      <c r="HF54" s="266"/>
      <c r="HG54" s="266"/>
      <c r="HH54" s="266"/>
      <c r="HI54" s="266"/>
      <c r="HJ54" s="266"/>
      <c r="HK54" s="266"/>
      <c r="HL54" s="266"/>
      <c r="HM54" s="266"/>
      <c r="HN54" s="266"/>
      <c r="HO54" s="266"/>
      <c r="HP54" s="266"/>
      <c r="HQ54" s="266"/>
      <c r="HR54" s="266"/>
      <c r="HS54" s="266"/>
      <c r="HT54" s="266"/>
      <c r="HU54" s="266"/>
      <c r="HV54" s="266"/>
      <c r="HW54" s="266"/>
      <c r="HX54" s="266"/>
      <c r="HY54" s="266"/>
      <c r="HZ54" s="266"/>
      <c r="IA54" s="266"/>
      <c r="IB54" s="266"/>
      <c r="IC54" s="266"/>
      <c r="ID54" s="266"/>
      <c r="IE54" s="266"/>
      <c r="IF54" s="266"/>
      <c r="IG54" s="266"/>
      <c r="IH54" s="266"/>
      <c r="II54" s="266"/>
      <c r="IJ54" s="266"/>
      <c r="IK54" s="266"/>
      <c r="IL54" s="266"/>
      <c r="IM54" s="266"/>
      <c r="IN54" s="266"/>
      <c r="IO54" s="266"/>
      <c r="IP54" s="266"/>
      <c r="IQ54" s="266"/>
      <c r="IR54" s="266"/>
      <c r="IS54" s="266"/>
      <c r="IT54" s="266"/>
      <c r="IU54" s="266"/>
      <c r="IV54" s="266"/>
    </row>
    <row r="55" spans="1:10" ht="21" customHeight="1">
      <c r="A55" s="163">
        <v>5</v>
      </c>
      <c r="B55" s="22" t="s">
        <v>133</v>
      </c>
      <c r="C55" s="29"/>
      <c r="D55" s="200"/>
      <c r="E55" s="71"/>
      <c r="F55" s="200"/>
      <c r="G55" s="71"/>
      <c r="H55" s="200"/>
      <c r="I55" s="71"/>
      <c r="J55" s="295"/>
    </row>
    <row r="56" spans="1:10" ht="21" customHeight="1">
      <c r="A56" s="31" t="s">
        <v>9</v>
      </c>
      <c r="B56" s="18" t="s">
        <v>399</v>
      </c>
      <c r="C56" s="17" t="s">
        <v>173</v>
      </c>
      <c r="D56" s="285">
        <f>SUM(D57:D60)</f>
        <v>1918</v>
      </c>
      <c r="E56" s="75">
        <f>SUM(E57:E61)</f>
        <v>3225</v>
      </c>
      <c r="F56" s="285">
        <f>SUM(F57:F60)</f>
        <v>2252</v>
      </c>
      <c r="G56" s="75">
        <f>SUM(G57:G60)</f>
        <v>2252</v>
      </c>
      <c r="H56" s="297">
        <f>G56/D56*100</f>
        <v>117.41397288842543</v>
      </c>
      <c r="I56" s="75">
        <f>SUM(I57:I60)</f>
        <v>2509</v>
      </c>
      <c r="J56" s="297">
        <f>I56/G56*100</f>
        <v>111.41207815275311</v>
      </c>
    </row>
    <row r="57" spans="1:10" ht="21" customHeight="1">
      <c r="A57" s="31" t="s">
        <v>208</v>
      </c>
      <c r="B57" s="18" t="s">
        <v>231</v>
      </c>
      <c r="C57" s="34" t="s">
        <v>191</v>
      </c>
      <c r="D57" s="200">
        <v>188</v>
      </c>
      <c r="E57" s="71">
        <v>750</v>
      </c>
      <c r="F57" s="200">
        <f>195+8</f>
        <v>203</v>
      </c>
      <c r="G57" s="71">
        <v>203</v>
      </c>
      <c r="H57" s="297">
        <f>G57/D57*100</f>
        <v>107.97872340425532</v>
      </c>
      <c r="I57" s="71">
        <v>238</v>
      </c>
      <c r="J57" s="297">
        <f aca="true" t="shared" si="2" ref="J57:J62">I57/G57*100</f>
        <v>117.24137931034481</v>
      </c>
    </row>
    <row r="58" spans="1:10" ht="21" customHeight="1">
      <c r="A58" s="31" t="s">
        <v>208</v>
      </c>
      <c r="B58" s="16" t="s">
        <v>201</v>
      </c>
      <c r="C58" s="34" t="s">
        <v>191</v>
      </c>
      <c r="D58" s="200">
        <v>689</v>
      </c>
      <c r="E58" s="71">
        <v>800</v>
      </c>
      <c r="F58" s="200">
        <v>728</v>
      </c>
      <c r="G58" s="71">
        <v>728</v>
      </c>
      <c r="H58" s="297">
        <f>G58/D58*100</f>
        <v>105.66037735849056</v>
      </c>
      <c r="I58" s="71">
        <v>790</v>
      </c>
      <c r="J58" s="297">
        <f t="shared" si="2"/>
        <v>108.5164835164835</v>
      </c>
    </row>
    <row r="59" spans="1:10" ht="21" customHeight="1">
      <c r="A59" s="31" t="s">
        <v>208</v>
      </c>
      <c r="B59" s="16" t="s">
        <v>202</v>
      </c>
      <c r="C59" s="34" t="s">
        <v>191</v>
      </c>
      <c r="D59" s="200">
        <v>721</v>
      </c>
      <c r="E59" s="71">
        <v>990</v>
      </c>
      <c r="F59" s="200">
        <v>894</v>
      </c>
      <c r="G59" s="71">
        <v>894</v>
      </c>
      <c r="H59" s="297">
        <f>G59/D59*100</f>
        <v>123.99445214979194</v>
      </c>
      <c r="I59" s="71">
        <v>1050</v>
      </c>
      <c r="J59" s="297">
        <f t="shared" si="2"/>
        <v>117.4496644295302</v>
      </c>
    </row>
    <row r="60" spans="1:10" ht="21" customHeight="1">
      <c r="A60" s="31" t="s">
        <v>208</v>
      </c>
      <c r="B60" s="16" t="s">
        <v>203</v>
      </c>
      <c r="C60" s="34" t="s">
        <v>191</v>
      </c>
      <c r="D60" s="286">
        <v>320</v>
      </c>
      <c r="E60" s="71">
        <v>465</v>
      </c>
      <c r="F60" s="200">
        <v>427</v>
      </c>
      <c r="G60" s="71">
        <v>427</v>
      </c>
      <c r="H60" s="297">
        <f>G60/D60*100</f>
        <v>133.4375</v>
      </c>
      <c r="I60" s="71">
        <v>431</v>
      </c>
      <c r="J60" s="297">
        <f t="shared" si="2"/>
        <v>100.93676814988291</v>
      </c>
    </row>
    <row r="61" spans="1:10" ht="21" customHeight="1">
      <c r="A61" s="31" t="s">
        <v>208</v>
      </c>
      <c r="B61" s="16" t="s">
        <v>204</v>
      </c>
      <c r="C61" s="34" t="s">
        <v>191</v>
      </c>
      <c r="D61" s="200"/>
      <c r="E61" s="71">
        <v>220</v>
      </c>
      <c r="F61" s="200"/>
      <c r="G61" s="71"/>
      <c r="H61" s="200"/>
      <c r="I61" s="71"/>
      <c r="J61" s="295"/>
    </row>
    <row r="62" spans="1:10" ht="37.5" customHeight="1">
      <c r="A62" s="31" t="s">
        <v>9</v>
      </c>
      <c r="B62" s="18" t="s">
        <v>205</v>
      </c>
      <c r="C62" s="17" t="s">
        <v>8</v>
      </c>
      <c r="D62" s="200">
        <v>95.6</v>
      </c>
      <c r="E62" s="71">
        <v>98.8</v>
      </c>
      <c r="F62" s="200">
        <v>98.8</v>
      </c>
      <c r="G62" s="71">
        <v>98.8</v>
      </c>
      <c r="H62" s="297">
        <f>G62/D62*100</f>
        <v>103.34728033472804</v>
      </c>
      <c r="I62" s="71">
        <v>99</v>
      </c>
      <c r="J62" s="297">
        <f t="shared" si="2"/>
        <v>100.20242914979758</v>
      </c>
    </row>
    <row r="63" spans="1:10" ht="27.75" customHeight="1" hidden="1">
      <c r="A63" s="31" t="s">
        <v>9</v>
      </c>
      <c r="B63" s="18" t="s">
        <v>206</v>
      </c>
      <c r="C63" s="17" t="s">
        <v>8</v>
      </c>
      <c r="D63" s="200"/>
      <c r="E63" s="71"/>
      <c r="F63" s="200"/>
      <c r="G63" s="71"/>
      <c r="H63" s="200"/>
      <c r="I63" s="71"/>
      <c r="J63" s="295"/>
    </row>
    <row r="64" spans="1:10" ht="27.75" customHeight="1" hidden="1">
      <c r="A64" s="31" t="s">
        <v>208</v>
      </c>
      <c r="B64" s="18" t="s">
        <v>202</v>
      </c>
      <c r="C64" s="34" t="s">
        <v>191</v>
      </c>
      <c r="D64" s="200"/>
      <c r="E64" s="71"/>
      <c r="F64" s="200"/>
      <c r="G64" s="71"/>
      <c r="H64" s="200"/>
      <c r="I64" s="71"/>
      <c r="J64" s="295"/>
    </row>
    <row r="65" spans="1:10" ht="27.75" customHeight="1" hidden="1" thickBot="1">
      <c r="A65" s="31" t="s">
        <v>208</v>
      </c>
      <c r="B65" s="19" t="s">
        <v>207</v>
      </c>
      <c r="C65" s="34" t="s">
        <v>191</v>
      </c>
      <c r="D65" s="200"/>
      <c r="E65" s="71"/>
      <c r="F65" s="200"/>
      <c r="G65" s="71"/>
      <c r="H65" s="200"/>
      <c r="I65" s="71"/>
      <c r="J65" s="295"/>
    </row>
    <row r="66" spans="1:10" ht="27.75" customHeight="1" hidden="1" thickTop="1">
      <c r="A66" s="31" t="s">
        <v>208</v>
      </c>
      <c r="B66" s="32" t="s">
        <v>204</v>
      </c>
      <c r="C66" s="34" t="s">
        <v>191</v>
      </c>
      <c r="D66" s="200"/>
      <c r="E66" s="71"/>
      <c r="F66" s="200"/>
      <c r="G66" s="71"/>
      <c r="H66" s="200"/>
      <c r="I66" s="71"/>
      <c r="J66" s="295"/>
    </row>
    <row r="67" spans="1:10" ht="48" customHeight="1" hidden="1">
      <c r="A67" s="31" t="s">
        <v>9</v>
      </c>
      <c r="B67" s="33" t="s">
        <v>200</v>
      </c>
      <c r="C67" s="34" t="s">
        <v>8</v>
      </c>
      <c r="D67" s="200"/>
      <c r="E67" s="71"/>
      <c r="F67" s="200"/>
      <c r="G67" s="71"/>
      <c r="H67" s="200"/>
      <c r="I67" s="71"/>
      <c r="J67" s="295"/>
    </row>
    <row r="68" spans="1:10" ht="47.25" hidden="1">
      <c r="A68" s="31" t="s">
        <v>9</v>
      </c>
      <c r="B68" s="35" t="s">
        <v>220</v>
      </c>
      <c r="C68" s="34"/>
      <c r="D68" s="200"/>
      <c r="E68" s="71"/>
      <c r="F68" s="200"/>
      <c r="G68" s="71"/>
      <c r="H68" s="200"/>
      <c r="I68" s="71"/>
      <c r="J68" s="295"/>
    </row>
    <row r="69" spans="1:10" ht="27.75" customHeight="1" hidden="1">
      <c r="A69" s="28" t="s">
        <v>208</v>
      </c>
      <c r="B69" s="36" t="s">
        <v>209</v>
      </c>
      <c r="C69" s="37" t="s">
        <v>8</v>
      </c>
      <c r="D69" s="200"/>
      <c r="E69" s="71"/>
      <c r="F69" s="200"/>
      <c r="G69" s="71"/>
      <c r="H69" s="200"/>
      <c r="I69" s="71"/>
      <c r="J69" s="295"/>
    </row>
    <row r="70" spans="1:10" ht="27.75" customHeight="1" hidden="1">
      <c r="A70" s="28" t="s">
        <v>208</v>
      </c>
      <c r="B70" s="36" t="s">
        <v>210</v>
      </c>
      <c r="C70" s="37" t="s">
        <v>8</v>
      </c>
      <c r="D70" s="200"/>
      <c r="E70" s="71"/>
      <c r="F70" s="200"/>
      <c r="G70" s="71"/>
      <c r="H70" s="200"/>
      <c r="I70" s="71"/>
      <c r="J70" s="295"/>
    </row>
    <row r="71" spans="1:10" ht="93" customHeight="1">
      <c r="A71" s="28" t="s">
        <v>9</v>
      </c>
      <c r="B71" s="33" t="s">
        <v>221</v>
      </c>
      <c r="C71" s="34" t="s">
        <v>8</v>
      </c>
      <c r="D71" s="200">
        <v>100</v>
      </c>
      <c r="E71" s="71">
        <v>100</v>
      </c>
      <c r="F71" s="200">
        <v>100</v>
      </c>
      <c r="G71" s="71">
        <v>100</v>
      </c>
      <c r="H71" s="200">
        <v>100</v>
      </c>
      <c r="I71" s="71">
        <v>100</v>
      </c>
      <c r="J71" s="295">
        <v>100</v>
      </c>
    </row>
    <row r="72" spans="1:10" ht="37.5" customHeight="1">
      <c r="A72" s="28" t="s">
        <v>9</v>
      </c>
      <c r="B72" s="35" t="s">
        <v>222</v>
      </c>
      <c r="C72" s="34"/>
      <c r="D72" s="200"/>
      <c r="E72" s="71"/>
      <c r="F72" s="200"/>
      <c r="G72" s="71"/>
      <c r="H72" s="200"/>
      <c r="I72" s="71"/>
      <c r="J72" s="295"/>
    </row>
    <row r="73" spans="1:10" ht="20.25" customHeight="1">
      <c r="A73" s="28" t="s">
        <v>208</v>
      </c>
      <c r="B73" s="36" t="s">
        <v>211</v>
      </c>
      <c r="C73" s="37" t="s">
        <v>8</v>
      </c>
      <c r="D73" s="200">
        <v>0.001</v>
      </c>
      <c r="E73" s="71">
        <v>0.001</v>
      </c>
      <c r="F73" s="200">
        <v>0.001</v>
      </c>
      <c r="G73" s="71">
        <v>0.001</v>
      </c>
      <c r="H73" s="200"/>
      <c r="I73" s="71">
        <v>0.001</v>
      </c>
      <c r="J73" s="295"/>
    </row>
    <row r="74" spans="1:10" ht="20.25" customHeight="1">
      <c r="A74" s="28" t="s">
        <v>208</v>
      </c>
      <c r="B74" s="36" t="s">
        <v>212</v>
      </c>
      <c r="C74" s="37" t="s">
        <v>8</v>
      </c>
      <c r="D74" s="200">
        <v>0.011</v>
      </c>
      <c r="E74" s="71">
        <v>0.011</v>
      </c>
      <c r="F74" s="200">
        <v>0.011</v>
      </c>
      <c r="G74" s="71">
        <v>0.011</v>
      </c>
      <c r="H74" s="200"/>
      <c r="I74" s="71">
        <v>0.01</v>
      </c>
      <c r="J74" s="295"/>
    </row>
    <row r="75" spans="1:10" ht="84" customHeight="1">
      <c r="A75" s="28" t="s">
        <v>208</v>
      </c>
      <c r="B75" s="36" t="s">
        <v>213</v>
      </c>
      <c r="C75" s="37" t="s">
        <v>8</v>
      </c>
      <c r="D75" s="200"/>
      <c r="E75" s="71"/>
      <c r="F75" s="200"/>
      <c r="G75" s="71"/>
      <c r="H75" s="200"/>
      <c r="I75" s="71"/>
      <c r="J75" s="295"/>
    </row>
    <row r="76" spans="1:10" ht="27.75" customHeight="1">
      <c r="A76" s="163">
        <v>6</v>
      </c>
      <c r="B76" s="22" t="s">
        <v>134</v>
      </c>
      <c r="C76" s="29"/>
      <c r="D76" s="200"/>
      <c r="E76" s="71"/>
      <c r="F76" s="200"/>
      <c r="G76" s="71"/>
      <c r="H76" s="200"/>
      <c r="I76" s="71"/>
      <c r="J76" s="295"/>
    </row>
    <row r="77" spans="1:10" ht="30.75" customHeight="1">
      <c r="A77" s="28" t="s">
        <v>9</v>
      </c>
      <c r="B77" s="24" t="s">
        <v>315</v>
      </c>
      <c r="C77" s="71" t="s">
        <v>316</v>
      </c>
      <c r="D77" s="200">
        <v>144</v>
      </c>
      <c r="E77" s="71">
        <v>150</v>
      </c>
      <c r="F77" s="200">
        <v>130</v>
      </c>
      <c r="G77" s="71">
        <v>150</v>
      </c>
      <c r="H77" s="200">
        <v>100</v>
      </c>
      <c r="I77" s="71">
        <v>150</v>
      </c>
      <c r="J77" s="297">
        <f>I77/G77*100</f>
        <v>100</v>
      </c>
    </row>
    <row r="78" spans="1:10" ht="32.25" customHeight="1">
      <c r="A78" s="28" t="s">
        <v>9</v>
      </c>
      <c r="B78" s="24" t="s">
        <v>317</v>
      </c>
      <c r="C78" s="71" t="s">
        <v>316</v>
      </c>
      <c r="D78" s="287">
        <v>50.396</v>
      </c>
      <c r="E78" s="76">
        <v>49.9</v>
      </c>
      <c r="F78" s="200">
        <v>49.9</v>
      </c>
      <c r="G78" s="71">
        <f>F78</f>
        <v>49.9</v>
      </c>
      <c r="H78" s="200">
        <v>100</v>
      </c>
      <c r="I78" s="71"/>
      <c r="J78" s="295"/>
    </row>
    <row r="79" spans="1:10" ht="27.75" customHeight="1">
      <c r="A79" s="163">
        <v>7</v>
      </c>
      <c r="B79" s="22" t="s">
        <v>135</v>
      </c>
      <c r="C79" s="29"/>
      <c r="D79" s="200"/>
      <c r="E79" s="71"/>
      <c r="F79" s="200"/>
      <c r="G79" s="71"/>
      <c r="H79" s="200"/>
      <c r="I79" s="71"/>
      <c r="J79" s="295"/>
    </row>
    <row r="80" spans="1:10" ht="35.25" customHeight="1">
      <c r="A80" s="163"/>
      <c r="B80" s="35" t="s">
        <v>227</v>
      </c>
      <c r="C80" s="17" t="s">
        <v>174</v>
      </c>
      <c r="D80" s="200">
        <v>3</v>
      </c>
      <c r="E80" s="71">
        <v>3</v>
      </c>
      <c r="F80" s="200">
        <v>3</v>
      </c>
      <c r="G80" s="71">
        <v>3</v>
      </c>
      <c r="H80" s="200">
        <v>100</v>
      </c>
      <c r="I80" s="71">
        <v>3</v>
      </c>
      <c r="J80" s="295">
        <v>100</v>
      </c>
    </row>
    <row r="81" spans="1:10" ht="33" customHeight="1">
      <c r="A81" s="71"/>
      <c r="B81" s="35" t="s">
        <v>228</v>
      </c>
      <c r="C81" s="17" t="s">
        <v>8</v>
      </c>
      <c r="D81" s="200">
        <v>100</v>
      </c>
      <c r="E81" s="71">
        <v>100</v>
      </c>
      <c r="F81" s="200">
        <v>100</v>
      </c>
      <c r="G81" s="71">
        <v>100</v>
      </c>
      <c r="H81" s="200">
        <v>100</v>
      </c>
      <c r="I81" s="71">
        <v>100</v>
      </c>
      <c r="J81" s="295">
        <v>100</v>
      </c>
    </row>
    <row r="82" spans="1:256" s="203" customFormat="1" ht="63" hidden="1">
      <c r="A82" s="294">
        <v>8</v>
      </c>
      <c r="B82" s="306" t="s">
        <v>219</v>
      </c>
      <c r="C82" s="306"/>
      <c r="D82" s="200"/>
      <c r="E82" s="200"/>
      <c r="F82" s="200"/>
      <c r="G82" s="200"/>
      <c r="H82" s="200"/>
      <c r="I82" s="200"/>
      <c r="J82" s="295"/>
      <c r="K82" s="266"/>
      <c r="L82" s="266"/>
      <c r="M82" s="266"/>
      <c r="N82" s="266"/>
      <c r="O82" s="266"/>
      <c r="P82" s="266"/>
      <c r="Q82" s="266"/>
      <c r="R82" s="266"/>
      <c r="S82" s="266"/>
      <c r="T82" s="266"/>
      <c r="U82" s="266"/>
      <c r="V82" s="266"/>
      <c r="W82" s="266"/>
      <c r="X82" s="266"/>
      <c r="Y82" s="266"/>
      <c r="Z82" s="266"/>
      <c r="AA82" s="266"/>
      <c r="AB82" s="266"/>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6"/>
      <c r="AY82" s="266"/>
      <c r="AZ82" s="266"/>
      <c r="BA82" s="266"/>
      <c r="BB82" s="266"/>
      <c r="BC82" s="266"/>
      <c r="BD82" s="266"/>
      <c r="BE82" s="266"/>
      <c r="BF82" s="266"/>
      <c r="BG82" s="266"/>
      <c r="BH82" s="266"/>
      <c r="BI82" s="266"/>
      <c r="BJ82" s="266"/>
      <c r="BK82" s="266"/>
      <c r="BL82" s="266"/>
      <c r="BM82" s="266"/>
      <c r="BN82" s="266"/>
      <c r="BO82" s="266"/>
      <c r="BP82" s="266"/>
      <c r="BQ82" s="266"/>
      <c r="BR82" s="266"/>
      <c r="BS82" s="266"/>
      <c r="BT82" s="266"/>
      <c r="BU82" s="266"/>
      <c r="BV82" s="266"/>
      <c r="BW82" s="266"/>
      <c r="BX82" s="266"/>
      <c r="BY82" s="266"/>
      <c r="BZ82" s="266"/>
      <c r="CA82" s="266"/>
      <c r="CB82" s="266"/>
      <c r="CC82" s="266"/>
      <c r="CD82" s="266"/>
      <c r="CE82" s="266"/>
      <c r="CF82" s="266"/>
      <c r="CG82" s="266"/>
      <c r="CH82" s="266"/>
      <c r="CI82" s="266"/>
      <c r="CJ82" s="266"/>
      <c r="CK82" s="266"/>
      <c r="CL82" s="266"/>
      <c r="CM82" s="266"/>
      <c r="CN82" s="266"/>
      <c r="CO82" s="266"/>
      <c r="CP82" s="266"/>
      <c r="CQ82" s="266"/>
      <c r="CR82" s="266"/>
      <c r="CS82" s="266"/>
      <c r="CT82" s="266"/>
      <c r="CU82" s="266"/>
      <c r="CV82" s="266"/>
      <c r="CW82" s="266"/>
      <c r="CX82" s="266"/>
      <c r="CY82" s="266"/>
      <c r="CZ82" s="266"/>
      <c r="DA82" s="266"/>
      <c r="DB82" s="266"/>
      <c r="DC82" s="266"/>
      <c r="DD82" s="266"/>
      <c r="DE82" s="266"/>
      <c r="DF82" s="266"/>
      <c r="DG82" s="266"/>
      <c r="DH82" s="266"/>
      <c r="DI82" s="266"/>
      <c r="DJ82" s="266"/>
      <c r="DK82" s="266"/>
      <c r="DL82" s="266"/>
      <c r="DM82" s="266"/>
      <c r="DN82" s="266"/>
      <c r="DO82" s="266"/>
      <c r="DP82" s="266"/>
      <c r="DQ82" s="266"/>
      <c r="DR82" s="266"/>
      <c r="DS82" s="266"/>
      <c r="DT82" s="266"/>
      <c r="DU82" s="266"/>
      <c r="DV82" s="266"/>
      <c r="DW82" s="266"/>
      <c r="DX82" s="266"/>
      <c r="DY82" s="266"/>
      <c r="DZ82" s="266"/>
      <c r="EA82" s="266"/>
      <c r="EB82" s="266"/>
      <c r="EC82" s="266"/>
      <c r="ED82" s="266"/>
      <c r="EE82" s="266"/>
      <c r="EF82" s="266"/>
      <c r="EG82" s="266"/>
      <c r="EH82" s="266"/>
      <c r="EI82" s="266"/>
      <c r="EJ82" s="266"/>
      <c r="EK82" s="266"/>
      <c r="EL82" s="266"/>
      <c r="EM82" s="266"/>
      <c r="EN82" s="266"/>
      <c r="EO82" s="266"/>
      <c r="EP82" s="266"/>
      <c r="EQ82" s="266"/>
      <c r="ER82" s="266"/>
      <c r="ES82" s="266"/>
      <c r="ET82" s="266"/>
      <c r="EU82" s="266"/>
      <c r="EV82" s="266"/>
      <c r="EW82" s="266"/>
      <c r="EX82" s="266"/>
      <c r="EY82" s="266"/>
      <c r="EZ82" s="266"/>
      <c r="FA82" s="266"/>
      <c r="FB82" s="266"/>
      <c r="FC82" s="266"/>
      <c r="FD82" s="266"/>
      <c r="FE82" s="266"/>
      <c r="FF82" s="266"/>
      <c r="FG82" s="266"/>
      <c r="FH82" s="266"/>
      <c r="FI82" s="266"/>
      <c r="FJ82" s="266"/>
      <c r="FK82" s="266"/>
      <c r="FL82" s="266"/>
      <c r="FM82" s="266"/>
      <c r="FN82" s="266"/>
      <c r="FO82" s="266"/>
      <c r="FP82" s="266"/>
      <c r="FQ82" s="266"/>
      <c r="FR82" s="266"/>
      <c r="FS82" s="266"/>
      <c r="FT82" s="266"/>
      <c r="FU82" s="266"/>
      <c r="FV82" s="266"/>
      <c r="FW82" s="266"/>
      <c r="FX82" s="266"/>
      <c r="FY82" s="266"/>
      <c r="FZ82" s="266"/>
      <c r="GA82" s="266"/>
      <c r="GB82" s="266"/>
      <c r="GC82" s="266"/>
      <c r="GD82" s="266"/>
      <c r="GE82" s="266"/>
      <c r="GF82" s="266"/>
      <c r="GG82" s="266"/>
      <c r="GH82" s="266"/>
      <c r="GI82" s="266"/>
      <c r="GJ82" s="266"/>
      <c r="GK82" s="266"/>
      <c r="GL82" s="266"/>
      <c r="GM82" s="266"/>
      <c r="GN82" s="266"/>
      <c r="GO82" s="266"/>
      <c r="GP82" s="266"/>
      <c r="GQ82" s="266"/>
      <c r="GR82" s="266"/>
      <c r="GS82" s="266"/>
      <c r="GT82" s="266"/>
      <c r="GU82" s="266"/>
      <c r="GV82" s="266"/>
      <c r="GW82" s="266"/>
      <c r="GX82" s="266"/>
      <c r="GY82" s="266"/>
      <c r="GZ82" s="266"/>
      <c r="HA82" s="266"/>
      <c r="HB82" s="266"/>
      <c r="HC82" s="266"/>
      <c r="HD82" s="266"/>
      <c r="HE82" s="266"/>
      <c r="HF82" s="266"/>
      <c r="HG82" s="266"/>
      <c r="HH82" s="266"/>
      <c r="HI82" s="266"/>
      <c r="HJ82" s="266"/>
      <c r="HK82" s="266"/>
      <c r="HL82" s="266"/>
      <c r="HM82" s="266"/>
      <c r="HN82" s="266"/>
      <c r="HO82" s="266"/>
      <c r="HP82" s="266"/>
      <c r="HQ82" s="266"/>
      <c r="HR82" s="266"/>
      <c r="HS82" s="266"/>
      <c r="HT82" s="266"/>
      <c r="HU82" s="266"/>
      <c r="HV82" s="266"/>
      <c r="HW82" s="266"/>
      <c r="HX82" s="266"/>
      <c r="HY82" s="266"/>
      <c r="HZ82" s="266"/>
      <c r="IA82" s="266"/>
      <c r="IB82" s="266"/>
      <c r="IC82" s="266"/>
      <c r="ID82" s="266"/>
      <c r="IE82" s="266"/>
      <c r="IF82" s="266"/>
      <c r="IG82" s="266"/>
      <c r="IH82" s="266"/>
      <c r="II82" s="266"/>
      <c r="IJ82" s="266"/>
      <c r="IK82" s="266"/>
      <c r="IL82" s="266"/>
      <c r="IM82" s="266"/>
      <c r="IN82" s="266"/>
      <c r="IO82" s="266"/>
      <c r="IP82" s="266"/>
      <c r="IQ82" s="266"/>
      <c r="IR82" s="266"/>
      <c r="IS82" s="266"/>
      <c r="IT82" s="266"/>
      <c r="IU82" s="266"/>
      <c r="IV82" s="266"/>
    </row>
    <row r="83" spans="1:256" s="203" customFormat="1" ht="27.75" customHeight="1" hidden="1">
      <c r="A83" s="294" t="s">
        <v>29</v>
      </c>
      <c r="B83" s="306" t="s">
        <v>136</v>
      </c>
      <c r="C83" s="307"/>
      <c r="D83" s="200"/>
      <c r="E83" s="200"/>
      <c r="F83" s="200"/>
      <c r="G83" s="200"/>
      <c r="H83" s="200"/>
      <c r="I83" s="200"/>
      <c r="J83" s="295"/>
      <c r="K83" s="266"/>
      <c r="L83" s="266"/>
      <c r="M83" s="266"/>
      <c r="N83" s="266"/>
      <c r="O83" s="266"/>
      <c r="P83" s="266"/>
      <c r="Q83" s="266"/>
      <c r="R83" s="266"/>
      <c r="S83" s="266"/>
      <c r="T83" s="266"/>
      <c r="U83" s="266"/>
      <c r="V83" s="266"/>
      <c r="W83" s="266"/>
      <c r="X83" s="266"/>
      <c r="Y83" s="266"/>
      <c r="Z83" s="266"/>
      <c r="AA83" s="266"/>
      <c r="AB83" s="266"/>
      <c r="AC83" s="266"/>
      <c r="AD83" s="266"/>
      <c r="AE83" s="266"/>
      <c r="AF83" s="266"/>
      <c r="AG83" s="266"/>
      <c r="AH83" s="266"/>
      <c r="AI83" s="266"/>
      <c r="AJ83" s="266"/>
      <c r="AK83" s="266"/>
      <c r="AL83" s="266"/>
      <c r="AM83" s="266"/>
      <c r="AN83" s="266"/>
      <c r="AO83" s="266"/>
      <c r="AP83" s="266"/>
      <c r="AQ83" s="266"/>
      <c r="AR83" s="266"/>
      <c r="AS83" s="266"/>
      <c r="AT83" s="266"/>
      <c r="AU83" s="266"/>
      <c r="AV83" s="266"/>
      <c r="AW83" s="266"/>
      <c r="AX83" s="266"/>
      <c r="AY83" s="266"/>
      <c r="AZ83" s="266"/>
      <c r="BA83" s="266"/>
      <c r="BB83" s="266"/>
      <c r="BC83" s="266"/>
      <c r="BD83" s="266"/>
      <c r="BE83" s="266"/>
      <c r="BF83" s="266"/>
      <c r="BG83" s="266"/>
      <c r="BH83" s="266"/>
      <c r="BI83" s="266"/>
      <c r="BJ83" s="266"/>
      <c r="BK83" s="266"/>
      <c r="BL83" s="266"/>
      <c r="BM83" s="266"/>
      <c r="BN83" s="266"/>
      <c r="BO83" s="266"/>
      <c r="BP83" s="266"/>
      <c r="BQ83" s="266"/>
      <c r="BR83" s="266"/>
      <c r="BS83" s="266"/>
      <c r="BT83" s="266"/>
      <c r="BU83" s="266"/>
      <c r="BV83" s="266"/>
      <c r="BW83" s="266"/>
      <c r="BX83" s="266"/>
      <c r="BY83" s="266"/>
      <c r="BZ83" s="266"/>
      <c r="CA83" s="266"/>
      <c r="CB83" s="266"/>
      <c r="CC83" s="266"/>
      <c r="CD83" s="266"/>
      <c r="CE83" s="266"/>
      <c r="CF83" s="266"/>
      <c r="CG83" s="266"/>
      <c r="CH83" s="266"/>
      <c r="CI83" s="266"/>
      <c r="CJ83" s="266"/>
      <c r="CK83" s="266"/>
      <c r="CL83" s="266"/>
      <c r="CM83" s="266"/>
      <c r="CN83" s="266"/>
      <c r="CO83" s="266"/>
      <c r="CP83" s="266"/>
      <c r="CQ83" s="266"/>
      <c r="CR83" s="266"/>
      <c r="CS83" s="266"/>
      <c r="CT83" s="266"/>
      <c r="CU83" s="266"/>
      <c r="CV83" s="266"/>
      <c r="CW83" s="266"/>
      <c r="CX83" s="266"/>
      <c r="CY83" s="266"/>
      <c r="CZ83" s="266"/>
      <c r="DA83" s="266"/>
      <c r="DB83" s="266"/>
      <c r="DC83" s="266"/>
      <c r="DD83" s="266"/>
      <c r="DE83" s="266"/>
      <c r="DF83" s="266"/>
      <c r="DG83" s="266"/>
      <c r="DH83" s="266"/>
      <c r="DI83" s="266"/>
      <c r="DJ83" s="266"/>
      <c r="DK83" s="266"/>
      <c r="DL83" s="266"/>
      <c r="DM83" s="266"/>
      <c r="DN83" s="266"/>
      <c r="DO83" s="266"/>
      <c r="DP83" s="266"/>
      <c r="DQ83" s="266"/>
      <c r="DR83" s="266"/>
      <c r="DS83" s="266"/>
      <c r="DT83" s="266"/>
      <c r="DU83" s="266"/>
      <c r="DV83" s="266"/>
      <c r="DW83" s="266"/>
      <c r="DX83" s="266"/>
      <c r="DY83" s="266"/>
      <c r="DZ83" s="266"/>
      <c r="EA83" s="266"/>
      <c r="EB83" s="266"/>
      <c r="EC83" s="266"/>
      <c r="ED83" s="266"/>
      <c r="EE83" s="266"/>
      <c r="EF83" s="266"/>
      <c r="EG83" s="266"/>
      <c r="EH83" s="266"/>
      <c r="EI83" s="266"/>
      <c r="EJ83" s="266"/>
      <c r="EK83" s="266"/>
      <c r="EL83" s="266"/>
      <c r="EM83" s="266"/>
      <c r="EN83" s="266"/>
      <c r="EO83" s="266"/>
      <c r="EP83" s="266"/>
      <c r="EQ83" s="266"/>
      <c r="ER83" s="266"/>
      <c r="ES83" s="266"/>
      <c r="ET83" s="266"/>
      <c r="EU83" s="266"/>
      <c r="EV83" s="266"/>
      <c r="EW83" s="266"/>
      <c r="EX83" s="266"/>
      <c r="EY83" s="266"/>
      <c r="EZ83" s="266"/>
      <c r="FA83" s="266"/>
      <c r="FB83" s="266"/>
      <c r="FC83" s="266"/>
      <c r="FD83" s="266"/>
      <c r="FE83" s="266"/>
      <c r="FF83" s="266"/>
      <c r="FG83" s="266"/>
      <c r="FH83" s="266"/>
      <c r="FI83" s="266"/>
      <c r="FJ83" s="266"/>
      <c r="FK83" s="266"/>
      <c r="FL83" s="266"/>
      <c r="FM83" s="266"/>
      <c r="FN83" s="266"/>
      <c r="FO83" s="266"/>
      <c r="FP83" s="266"/>
      <c r="FQ83" s="266"/>
      <c r="FR83" s="266"/>
      <c r="FS83" s="266"/>
      <c r="FT83" s="266"/>
      <c r="FU83" s="266"/>
      <c r="FV83" s="266"/>
      <c r="FW83" s="266"/>
      <c r="FX83" s="266"/>
      <c r="FY83" s="266"/>
      <c r="FZ83" s="266"/>
      <c r="GA83" s="266"/>
      <c r="GB83" s="266"/>
      <c r="GC83" s="266"/>
      <c r="GD83" s="266"/>
      <c r="GE83" s="266"/>
      <c r="GF83" s="266"/>
      <c r="GG83" s="266"/>
      <c r="GH83" s="266"/>
      <c r="GI83" s="266"/>
      <c r="GJ83" s="266"/>
      <c r="GK83" s="266"/>
      <c r="GL83" s="266"/>
      <c r="GM83" s="266"/>
      <c r="GN83" s="266"/>
      <c r="GO83" s="266"/>
      <c r="GP83" s="266"/>
      <c r="GQ83" s="266"/>
      <c r="GR83" s="266"/>
      <c r="GS83" s="266"/>
      <c r="GT83" s="266"/>
      <c r="GU83" s="266"/>
      <c r="GV83" s="266"/>
      <c r="GW83" s="266"/>
      <c r="GX83" s="266"/>
      <c r="GY83" s="266"/>
      <c r="GZ83" s="266"/>
      <c r="HA83" s="266"/>
      <c r="HB83" s="266"/>
      <c r="HC83" s="266"/>
      <c r="HD83" s="266"/>
      <c r="HE83" s="266"/>
      <c r="HF83" s="266"/>
      <c r="HG83" s="266"/>
      <c r="HH83" s="266"/>
      <c r="HI83" s="266"/>
      <c r="HJ83" s="266"/>
      <c r="HK83" s="266"/>
      <c r="HL83" s="266"/>
      <c r="HM83" s="266"/>
      <c r="HN83" s="266"/>
      <c r="HO83" s="266"/>
      <c r="HP83" s="266"/>
      <c r="HQ83" s="266"/>
      <c r="HR83" s="266"/>
      <c r="HS83" s="266"/>
      <c r="HT83" s="266"/>
      <c r="HU83" s="266"/>
      <c r="HV83" s="266"/>
      <c r="HW83" s="266"/>
      <c r="HX83" s="266"/>
      <c r="HY83" s="266"/>
      <c r="HZ83" s="266"/>
      <c r="IA83" s="266"/>
      <c r="IB83" s="266"/>
      <c r="IC83" s="266"/>
      <c r="ID83" s="266"/>
      <c r="IE83" s="266"/>
      <c r="IF83" s="266"/>
      <c r="IG83" s="266"/>
      <c r="IH83" s="266"/>
      <c r="II83" s="266"/>
      <c r="IJ83" s="266"/>
      <c r="IK83" s="266"/>
      <c r="IL83" s="266"/>
      <c r="IM83" s="266"/>
      <c r="IN83" s="266"/>
      <c r="IO83" s="266"/>
      <c r="IP83" s="266"/>
      <c r="IQ83" s="266"/>
      <c r="IR83" s="266"/>
      <c r="IS83" s="266"/>
      <c r="IT83" s="266"/>
      <c r="IU83" s="266"/>
      <c r="IV83" s="266"/>
    </row>
    <row r="84" spans="1:256" s="203" customFormat="1" ht="27.75" customHeight="1" hidden="1">
      <c r="A84" s="200" t="s">
        <v>9</v>
      </c>
      <c r="B84" s="201" t="s">
        <v>137</v>
      </c>
      <c r="C84" s="200" t="s">
        <v>102</v>
      </c>
      <c r="D84" s="288" t="s">
        <v>370</v>
      </c>
      <c r="E84" s="295" t="s">
        <v>314</v>
      </c>
      <c r="F84" s="295" t="s">
        <v>314</v>
      </c>
      <c r="G84" s="295" t="s">
        <v>314</v>
      </c>
      <c r="H84" s="295"/>
      <c r="I84" s="295" t="s">
        <v>314</v>
      </c>
      <c r="J84" s="295" t="s">
        <v>314</v>
      </c>
      <c r="K84" s="266"/>
      <c r="L84" s="266"/>
      <c r="M84" s="266"/>
      <c r="N84" s="266"/>
      <c r="O84" s="266"/>
      <c r="P84" s="266"/>
      <c r="Q84" s="266"/>
      <c r="R84" s="266"/>
      <c r="S84" s="266"/>
      <c r="T84" s="266"/>
      <c r="U84" s="266"/>
      <c r="V84" s="266"/>
      <c r="W84" s="266"/>
      <c r="X84" s="266"/>
      <c r="Y84" s="266"/>
      <c r="Z84" s="266"/>
      <c r="AA84" s="266"/>
      <c r="AB84" s="266"/>
      <c r="AC84" s="266"/>
      <c r="AD84" s="266"/>
      <c r="AE84" s="266"/>
      <c r="AF84" s="266"/>
      <c r="AG84" s="266"/>
      <c r="AH84" s="266"/>
      <c r="AI84" s="266"/>
      <c r="AJ84" s="266"/>
      <c r="AK84" s="266"/>
      <c r="AL84" s="266"/>
      <c r="AM84" s="266"/>
      <c r="AN84" s="266"/>
      <c r="AO84" s="266"/>
      <c r="AP84" s="266"/>
      <c r="AQ84" s="266"/>
      <c r="AR84" s="266"/>
      <c r="AS84" s="266"/>
      <c r="AT84" s="266"/>
      <c r="AU84" s="266"/>
      <c r="AV84" s="266"/>
      <c r="AW84" s="266"/>
      <c r="AX84" s="266"/>
      <c r="AY84" s="266"/>
      <c r="AZ84" s="266"/>
      <c r="BA84" s="266"/>
      <c r="BB84" s="266"/>
      <c r="BC84" s="266"/>
      <c r="BD84" s="266"/>
      <c r="BE84" s="266"/>
      <c r="BF84" s="266"/>
      <c r="BG84" s="266"/>
      <c r="BH84" s="266"/>
      <c r="BI84" s="266"/>
      <c r="BJ84" s="266"/>
      <c r="BK84" s="266"/>
      <c r="BL84" s="266"/>
      <c r="BM84" s="266"/>
      <c r="BN84" s="266"/>
      <c r="BO84" s="266"/>
      <c r="BP84" s="266"/>
      <c r="BQ84" s="266"/>
      <c r="BR84" s="266"/>
      <c r="BS84" s="266"/>
      <c r="BT84" s="266"/>
      <c r="BU84" s="266"/>
      <c r="BV84" s="266"/>
      <c r="BW84" s="266"/>
      <c r="BX84" s="266"/>
      <c r="BY84" s="266"/>
      <c r="BZ84" s="266"/>
      <c r="CA84" s="266"/>
      <c r="CB84" s="266"/>
      <c r="CC84" s="266"/>
      <c r="CD84" s="266"/>
      <c r="CE84" s="266"/>
      <c r="CF84" s="266"/>
      <c r="CG84" s="266"/>
      <c r="CH84" s="266"/>
      <c r="CI84" s="266"/>
      <c r="CJ84" s="266"/>
      <c r="CK84" s="266"/>
      <c r="CL84" s="266"/>
      <c r="CM84" s="266"/>
      <c r="CN84" s="266"/>
      <c r="CO84" s="266"/>
      <c r="CP84" s="266"/>
      <c r="CQ84" s="266"/>
      <c r="CR84" s="266"/>
      <c r="CS84" s="266"/>
      <c r="CT84" s="266"/>
      <c r="CU84" s="266"/>
      <c r="CV84" s="266"/>
      <c r="CW84" s="266"/>
      <c r="CX84" s="266"/>
      <c r="CY84" s="266"/>
      <c r="CZ84" s="266"/>
      <c r="DA84" s="266"/>
      <c r="DB84" s="266"/>
      <c r="DC84" s="266"/>
      <c r="DD84" s="266"/>
      <c r="DE84" s="266"/>
      <c r="DF84" s="266"/>
      <c r="DG84" s="266"/>
      <c r="DH84" s="266"/>
      <c r="DI84" s="266"/>
      <c r="DJ84" s="266"/>
      <c r="DK84" s="266"/>
      <c r="DL84" s="266"/>
      <c r="DM84" s="266"/>
      <c r="DN84" s="266"/>
      <c r="DO84" s="266"/>
      <c r="DP84" s="266"/>
      <c r="DQ84" s="266"/>
      <c r="DR84" s="266"/>
      <c r="DS84" s="266"/>
      <c r="DT84" s="266"/>
      <c r="DU84" s="266"/>
      <c r="DV84" s="266"/>
      <c r="DW84" s="266"/>
      <c r="DX84" s="266"/>
      <c r="DY84" s="266"/>
      <c r="DZ84" s="266"/>
      <c r="EA84" s="266"/>
      <c r="EB84" s="266"/>
      <c r="EC84" s="266"/>
      <c r="ED84" s="266"/>
      <c r="EE84" s="266"/>
      <c r="EF84" s="266"/>
      <c r="EG84" s="266"/>
      <c r="EH84" s="266"/>
      <c r="EI84" s="266"/>
      <c r="EJ84" s="266"/>
      <c r="EK84" s="266"/>
      <c r="EL84" s="266"/>
      <c r="EM84" s="266"/>
      <c r="EN84" s="266"/>
      <c r="EO84" s="266"/>
      <c r="EP84" s="266"/>
      <c r="EQ84" s="266"/>
      <c r="ER84" s="266"/>
      <c r="ES84" s="266"/>
      <c r="ET84" s="266"/>
      <c r="EU84" s="266"/>
      <c r="EV84" s="266"/>
      <c r="EW84" s="266"/>
      <c r="EX84" s="266"/>
      <c r="EY84" s="266"/>
      <c r="EZ84" s="266"/>
      <c r="FA84" s="266"/>
      <c r="FB84" s="266"/>
      <c r="FC84" s="266"/>
      <c r="FD84" s="266"/>
      <c r="FE84" s="266"/>
      <c r="FF84" s="266"/>
      <c r="FG84" s="266"/>
      <c r="FH84" s="266"/>
      <c r="FI84" s="266"/>
      <c r="FJ84" s="266"/>
      <c r="FK84" s="266"/>
      <c r="FL84" s="266"/>
      <c r="FM84" s="266"/>
      <c r="FN84" s="266"/>
      <c r="FO84" s="266"/>
      <c r="FP84" s="266"/>
      <c r="FQ84" s="266"/>
      <c r="FR84" s="266"/>
      <c r="FS84" s="266"/>
      <c r="FT84" s="266"/>
      <c r="FU84" s="266"/>
      <c r="FV84" s="266"/>
      <c r="FW84" s="266"/>
      <c r="FX84" s="266"/>
      <c r="FY84" s="266"/>
      <c r="FZ84" s="266"/>
      <c r="GA84" s="266"/>
      <c r="GB84" s="266"/>
      <c r="GC84" s="266"/>
      <c r="GD84" s="266"/>
      <c r="GE84" s="266"/>
      <c r="GF84" s="266"/>
      <c r="GG84" s="266"/>
      <c r="GH84" s="266"/>
      <c r="GI84" s="266"/>
      <c r="GJ84" s="266"/>
      <c r="GK84" s="266"/>
      <c r="GL84" s="266"/>
      <c r="GM84" s="266"/>
      <c r="GN84" s="266"/>
      <c r="GO84" s="266"/>
      <c r="GP84" s="266"/>
      <c r="GQ84" s="266"/>
      <c r="GR84" s="266"/>
      <c r="GS84" s="266"/>
      <c r="GT84" s="266"/>
      <c r="GU84" s="266"/>
      <c r="GV84" s="266"/>
      <c r="GW84" s="266"/>
      <c r="GX84" s="266"/>
      <c r="GY84" s="266"/>
      <c r="GZ84" s="266"/>
      <c r="HA84" s="266"/>
      <c r="HB84" s="266"/>
      <c r="HC84" s="266"/>
      <c r="HD84" s="266"/>
      <c r="HE84" s="266"/>
      <c r="HF84" s="266"/>
      <c r="HG84" s="266"/>
      <c r="HH84" s="266"/>
      <c r="HI84" s="266"/>
      <c r="HJ84" s="266"/>
      <c r="HK84" s="266"/>
      <c r="HL84" s="266"/>
      <c r="HM84" s="266"/>
      <c r="HN84" s="266"/>
      <c r="HO84" s="266"/>
      <c r="HP84" s="266"/>
      <c r="HQ84" s="266"/>
      <c r="HR84" s="266"/>
      <c r="HS84" s="266"/>
      <c r="HT84" s="266"/>
      <c r="HU84" s="266"/>
      <c r="HV84" s="266"/>
      <c r="HW84" s="266"/>
      <c r="HX84" s="266"/>
      <c r="HY84" s="266"/>
      <c r="HZ84" s="266"/>
      <c r="IA84" s="266"/>
      <c r="IB84" s="266"/>
      <c r="IC84" s="266"/>
      <c r="ID84" s="266"/>
      <c r="IE84" s="266"/>
      <c r="IF84" s="266"/>
      <c r="IG84" s="266"/>
      <c r="IH84" s="266"/>
      <c r="II84" s="266"/>
      <c r="IJ84" s="266"/>
      <c r="IK84" s="266"/>
      <c r="IL84" s="266"/>
      <c r="IM84" s="266"/>
      <c r="IN84" s="266"/>
      <c r="IO84" s="266"/>
      <c r="IP84" s="266"/>
      <c r="IQ84" s="266"/>
      <c r="IR84" s="266"/>
      <c r="IS84" s="266"/>
      <c r="IT84" s="266"/>
      <c r="IU84" s="266"/>
      <c r="IV84" s="266"/>
    </row>
    <row r="85" spans="1:256" s="203" customFormat="1" ht="27.75" customHeight="1" hidden="1">
      <c r="A85" s="200" t="s">
        <v>9</v>
      </c>
      <c r="B85" s="201" t="s">
        <v>138</v>
      </c>
      <c r="C85" s="200" t="s">
        <v>102</v>
      </c>
      <c r="D85" s="200" t="s">
        <v>314</v>
      </c>
      <c r="E85" s="295" t="s">
        <v>314</v>
      </c>
      <c r="F85" s="295" t="s">
        <v>314</v>
      </c>
      <c r="G85" s="295" t="s">
        <v>314</v>
      </c>
      <c r="H85" s="295"/>
      <c r="I85" s="295" t="s">
        <v>314</v>
      </c>
      <c r="J85" s="295" t="s">
        <v>314</v>
      </c>
      <c r="K85" s="266"/>
      <c r="L85" s="266"/>
      <c r="M85" s="266"/>
      <c r="N85" s="266"/>
      <c r="O85" s="266"/>
      <c r="P85" s="266"/>
      <c r="Q85" s="266"/>
      <c r="R85" s="266"/>
      <c r="S85" s="266"/>
      <c r="T85" s="266"/>
      <c r="U85" s="266"/>
      <c r="V85" s="266"/>
      <c r="W85" s="266"/>
      <c r="X85" s="266"/>
      <c r="Y85" s="266"/>
      <c r="Z85" s="266"/>
      <c r="AA85" s="266"/>
      <c r="AB85" s="266"/>
      <c r="AC85" s="266"/>
      <c r="AD85" s="266"/>
      <c r="AE85" s="266"/>
      <c r="AF85" s="266"/>
      <c r="AG85" s="266"/>
      <c r="AH85" s="266"/>
      <c r="AI85" s="266"/>
      <c r="AJ85" s="266"/>
      <c r="AK85" s="266"/>
      <c r="AL85" s="266"/>
      <c r="AM85" s="266"/>
      <c r="AN85" s="266"/>
      <c r="AO85" s="266"/>
      <c r="AP85" s="266"/>
      <c r="AQ85" s="266"/>
      <c r="AR85" s="266"/>
      <c r="AS85" s="266"/>
      <c r="AT85" s="266"/>
      <c r="AU85" s="266"/>
      <c r="AV85" s="266"/>
      <c r="AW85" s="266"/>
      <c r="AX85" s="266"/>
      <c r="AY85" s="266"/>
      <c r="AZ85" s="266"/>
      <c r="BA85" s="266"/>
      <c r="BB85" s="266"/>
      <c r="BC85" s="266"/>
      <c r="BD85" s="266"/>
      <c r="BE85" s="266"/>
      <c r="BF85" s="266"/>
      <c r="BG85" s="266"/>
      <c r="BH85" s="266"/>
      <c r="BI85" s="266"/>
      <c r="BJ85" s="266"/>
      <c r="BK85" s="266"/>
      <c r="BL85" s="266"/>
      <c r="BM85" s="266"/>
      <c r="BN85" s="266"/>
      <c r="BO85" s="266"/>
      <c r="BP85" s="266"/>
      <c r="BQ85" s="266"/>
      <c r="BR85" s="266"/>
      <c r="BS85" s="266"/>
      <c r="BT85" s="266"/>
      <c r="BU85" s="266"/>
      <c r="BV85" s="266"/>
      <c r="BW85" s="266"/>
      <c r="BX85" s="266"/>
      <c r="BY85" s="266"/>
      <c r="BZ85" s="266"/>
      <c r="CA85" s="266"/>
      <c r="CB85" s="266"/>
      <c r="CC85" s="266"/>
      <c r="CD85" s="266"/>
      <c r="CE85" s="266"/>
      <c r="CF85" s="266"/>
      <c r="CG85" s="266"/>
      <c r="CH85" s="266"/>
      <c r="CI85" s="266"/>
      <c r="CJ85" s="266"/>
      <c r="CK85" s="266"/>
      <c r="CL85" s="266"/>
      <c r="CM85" s="266"/>
      <c r="CN85" s="266"/>
      <c r="CO85" s="266"/>
      <c r="CP85" s="266"/>
      <c r="CQ85" s="266"/>
      <c r="CR85" s="266"/>
      <c r="CS85" s="266"/>
      <c r="CT85" s="266"/>
      <c r="CU85" s="266"/>
      <c r="CV85" s="266"/>
      <c r="CW85" s="266"/>
      <c r="CX85" s="266"/>
      <c r="CY85" s="266"/>
      <c r="CZ85" s="266"/>
      <c r="DA85" s="266"/>
      <c r="DB85" s="266"/>
      <c r="DC85" s="266"/>
      <c r="DD85" s="266"/>
      <c r="DE85" s="266"/>
      <c r="DF85" s="266"/>
      <c r="DG85" s="266"/>
      <c r="DH85" s="266"/>
      <c r="DI85" s="266"/>
      <c r="DJ85" s="266"/>
      <c r="DK85" s="266"/>
      <c r="DL85" s="266"/>
      <c r="DM85" s="266"/>
      <c r="DN85" s="266"/>
      <c r="DO85" s="266"/>
      <c r="DP85" s="266"/>
      <c r="DQ85" s="266"/>
      <c r="DR85" s="266"/>
      <c r="DS85" s="266"/>
      <c r="DT85" s="266"/>
      <c r="DU85" s="266"/>
      <c r="DV85" s="266"/>
      <c r="DW85" s="266"/>
      <c r="DX85" s="266"/>
      <c r="DY85" s="266"/>
      <c r="DZ85" s="266"/>
      <c r="EA85" s="266"/>
      <c r="EB85" s="266"/>
      <c r="EC85" s="266"/>
      <c r="ED85" s="266"/>
      <c r="EE85" s="266"/>
      <c r="EF85" s="266"/>
      <c r="EG85" s="266"/>
      <c r="EH85" s="266"/>
      <c r="EI85" s="266"/>
      <c r="EJ85" s="266"/>
      <c r="EK85" s="266"/>
      <c r="EL85" s="266"/>
      <c r="EM85" s="266"/>
      <c r="EN85" s="266"/>
      <c r="EO85" s="266"/>
      <c r="EP85" s="266"/>
      <c r="EQ85" s="266"/>
      <c r="ER85" s="266"/>
      <c r="ES85" s="266"/>
      <c r="ET85" s="266"/>
      <c r="EU85" s="266"/>
      <c r="EV85" s="266"/>
      <c r="EW85" s="266"/>
      <c r="EX85" s="266"/>
      <c r="EY85" s="266"/>
      <c r="EZ85" s="266"/>
      <c r="FA85" s="266"/>
      <c r="FB85" s="266"/>
      <c r="FC85" s="266"/>
      <c r="FD85" s="266"/>
      <c r="FE85" s="266"/>
      <c r="FF85" s="266"/>
      <c r="FG85" s="266"/>
      <c r="FH85" s="266"/>
      <c r="FI85" s="266"/>
      <c r="FJ85" s="266"/>
      <c r="FK85" s="266"/>
      <c r="FL85" s="266"/>
      <c r="FM85" s="266"/>
      <c r="FN85" s="266"/>
      <c r="FO85" s="266"/>
      <c r="FP85" s="266"/>
      <c r="FQ85" s="266"/>
      <c r="FR85" s="266"/>
      <c r="FS85" s="266"/>
      <c r="FT85" s="266"/>
      <c r="FU85" s="266"/>
      <c r="FV85" s="266"/>
      <c r="FW85" s="266"/>
      <c r="FX85" s="266"/>
      <c r="FY85" s="266"/>
      <c r="FZ85" s="266"/>
      <c r="GA85" s="266"/>
      <c r="GB85" s="266"/>
      <c r="GC85" s="266"/>
      <c r="GD85" s="266"/>
      <c r="GE85" s="266"/>
      <c r="GF85" s="266"/>
      <c r="GG85" s="266"/>
      <c r="GH85" s="266"/>
      <c r="GI85" s="266"/>
      <c r="GJ85" s="266"/>
      <c r="GK85" s="266"/>
      <c r="GL85" s="266"/>
      <c r="GM85" s="266"/>
      <c r="GN85" s="266"/>
      <c r="GO85" s="266"/>
      <c r="GP85" s="266"/>
      <c r="GQ85" s="266"/>
      <c r="GR85" s="266"/>
      <c r="GS85" s="266"/>
      <c r="GT85" s="266"/>
      <c r="GU85" s="266"/>
      <c r="GV85" s="266"/>
      <c r="GW85" s="266"/>
      <c r="GX85" s="266"/>
      <c r="GY85" s="266"/>
      <c r="GZ85" s="266"/>
      <c r="HA85" s="266"/>
      <c r="HB85" s="266"/>
      <c r="HC85" s="266"/>
      <c r="HD85" s="266"/>
      <c r="HE85" s="266"/>
      <c r="HF85" s="266"/>
      <c r="HG85" s="266"/>
      <c r="HH85" s="266"/>
      <c r="HI85" s="266"/>
      <c r="HJ85" s="266"/>
      <c r="HK85" s="266"/>
      <c r="HL85" s="266"/>
      <c r="HM85" s="266"/>
      <c r="HN85" s="266"/>
      <c r="HO85" s="266"/>
      <c r="HP85" s="266"/>
      <c r="HQ85" s="266"/>
      <c r="HR85" s="266"/>
      <c r="HS85" s="266"/>
      <c r="HT85" s="266"/>
      <c r="HU85" s="266"/>
      <c r="HV85" s="266"/>
      <c r="HW85" s="266"/>
      <c r="HX85" s="266"/>
      <c r="HY85" s="266"/>
      <c r="HZ85" s="266"/>
      <c r="IA85" s="266"/>
      <c r="IB85" s="266"/>
      <c r="IC85" s="266"/>
      <c r="ID85" s="266"/>
      <c r="IE85" s="266"/>
      <c r="IF85" s="266"/>
      <c r="IG85" s="266"/>
      <c r="IH85" s="266"/>
      <c r="II85" s="266"/>
      <c r="IJ85" s="266"/>
      <c r="IK85" s="266"/>
      <c r="IL85" s="266"/>
      <c r="IM85" s="266"/>
      <c r="IN85" s="266"/>
      <c r="IO85" s="266"/>
      <c r="IP85" s="266"/>
      <c r="IQ85" s="266"/>
      <c r="IR85" s="266"/>
      <c r="IS85" s="266"/>
      <c r="IT85" s="266"/>
      <c r="IU85" s="266"/>
      <c r="IV85" s="266"/>
    </row>
    <row r="86" spans="1:256" s="203" customFormat="1" ht="27.75" customHeight="1" hidden="1">
      <c r="A86" s="200" t="s">
        <v>9</v>
      </c>
      <c r="B86" s="201" t="s">
        <v>139</v>
      </c>
      <c r="C86" s="200" t="s">
        <v>16</v>
      </c>
      <c r="D86" s="285">
        <v>25471</v>
      </c>
      <c r="E86" s="295" t="s">
        <v>314</v>
      </c>
      <c r="F86" s="295">
        <v>563.6</v>
      </c>
      <c r="G86" s="295">
        <v>563.6</v>
      </c>
      <c r="H86" s="298">
        <f>G86/D86*100</f>
        <v>2.2127124965647207</v>
      </c>
      <c r="I86" s="295" t="s">
        <v>314</v>
      </c>
      <c r="J86" s="295" t="s">
        <v>314</v>
      </c>
      <c r="K86" s="266"/>
      <c r="L86" s="266"/>
      <c r="M86" s="266"/>
      <c r="N86" s="266"/>
      <c r="O86" s="266"/>
      <c r="P86" s="266"/>
      <c r="Q86" s="266"/>
      <c r="R86" s="266"/>
      <c r="S86" s="266"/>
      <c r="T86" s="266"/>
      <c r="U86" s="266"/>
      <c r="V86" s="266"/>
      <c r="W86" s="266"/>
      <c r="X86" s="266"/>
      <c r="Y86" s="266"/>
      <c r="Z86" s="266"/>
      <c r="AA86" s="266"/>
      <c r="AB86" s="266"/>
      <c r="AC86" s="266"/>
      <c r="AD86" s="266"/>
      <c r="AE86" s="266"/>
      <c r="AF86" s="266"/>
      <c r="AG86" s="266"/>
      <c r="AH86" s="266"/>
      <c r="AI86" s="266"/>
      <c r="AJ86" s="266"/>
      <c r="AK86" s="266"/>
      <c r="AL86" s="266"/>
      <c r="AM86" s="266"/>
      <c r="AN86" s="266"/>
      <c r="AO86" s="266"/>
      <c r="AP86" s="266"/>
      <c r="AQ86" s="266"/>
      <c r="AR86" s="266"/>
      <c r="AS86" s="266"/>
      <c r="AT86" s="266"/>
      <c r="AU86" s="266"/>
      <c r="AV86" s="266"/>
      <c r="AW86" s="266"/>
      <c r="AX86" s="266"/>
      <c r="AY86" s="266"/>
      <c r="AZ86" s="266"/>
      <c r="BA86" s="266"/>
      <c r="BB86" s="266"/>
      <c r="BC86" s="266"/>
      <c r="BD86" s="266"/>
      <c r="BE86" s="266"/>
      <c r="BF86" s="266"/>
      <c r="BG86" s="266"/>
      <c r="BH86" s="266"/>
      <c r="BI86" s="266"/>
      <c r="BJ86" s="266"/>
      <c r="BK86" s="266"/>
      <c r="BL86" s="266"/>
      <c r="BM86" s="266"/>
      <c r="BN86" s="266"/>
      <c r="BO86" s="266"/>
      <c r="BP86" s="266"/>
      <c r="BQ86" s="266"/>
      <c r="BR86" s="266"/>
      <c r="BS86" s="266"/>
      <c r="BT86" s="266"/>
      <c r="BU86" s="266"/>
      <c r="BV86" s="266"/>
      <c r="BW86" s="266"/>
      <c r="BX86" s="266"/>
      <c r="BY86" s="266"/>
      <c r="BZ86" s="266"/>
      <c r="CA86" s="266"/>
      <c r="CB86" s="266"/>
      <c r="CC86" s="266"/>
      <c r="CD86" s="266"/>
      <c r="CE86" s="266"/>
      <c r="CF86" s="266"/>
      <c r="CG86" s="266"/>
      <c r="CH86" s="266"/>
      <c r="CI86" s="266"/>
      <c r="CJ86" s="266"/>
      <c r="CK86" s="266"/>
      <c r="CL86" s="266"/>
      <c r="CM86" s="266"/>
      <c r="CN86" s="266"/>
      <c r="CO86" s="266"/>
      <c r="CP86" s="266"/>
      <c r="CQ86" s="266"/>
      <c r="CR86" s="266"/>
      <c r="CS86" s="266"/>
      <c r="CT86" s="266"/>
      <c r="CU86" s="266"/>
      <c r="CV86" s="266"/>
      <c r="CW86" s="266"/>
      <c r="CX86" s="266"/>
      <c r="CY86" s="266"/>
      <c r="CZ86" s="266"/>
      <c r="DA86" s="266"/>
      <c r="DB86" s="266"/>
      <c r="DC86" s="266"/>
      <c r="DD86" s="266"/>
      <c r="DE86" s="266"/>
      <c r="DF86" s="266"/>
      <c r="DG86" s="266"/>
      <c r="DH86" s="266"/>
      <c r="DI86" s="266"/>
      <c r="DJ86" s="266"/>
      <c r="DK86" s="266"/>
      <c r="DL86" s="266"/>
      <c r="DM86" s="266"/>
      <c r="DN86" s="266"/>
      <c r="DO86" s="266"/>
      <c r="DP86" s="266"/>
      <c r="DQ86" s="266"/>
      <c r="DR86" s="266"/>
      <c r="DS86" s="266"/>
      <c r="DT86" s="266"/>
      <c r="DU86" s="266"/>
      <c r="DV86" s="266"/>
      <c r="DW86" s="266"/>
      <c r="DX86" s="266"/>
      <c r="DY86" s="266"/>
      <c r="DZ86" s="266"/>
      <c r="EA86" s="266"/>
      <c r="EB86" s="266"/>
      <c r="EC86" s="266"/>
      <c r="ED86" s="266"/>
      <c r="EE86" s="266"/>
      <c r="EF86" s="266"/>
      <c r="EG86" s="266"/>
      <c r="EH86" s="266"/>
      <c r="EI86" s="266"/>
      <c r="EJ86" s="266"/>
      <c r="EK86" s="266"/>
      <c r="EL86" s="266"/>
      <c r="EM86" s="266"/>
      <c r="EN86" s="266"/>
      <c r="EO86" s="266"/>
      <c r="EP86" s="266"/>
      <c r="EQ86" s="266"/>
      <c r="ER86" s="266"/>
      <c r="ES86" s="266"/>
      <c r="ET86" s="266"/>
      <c r="EU86" s="266"/>
      <c r="EV86" s="266"/>
      <c r="EW86" s="266"/>
      <c r="EX86" s="266"/>
      <c r="EY86" s="266"/>
      <c r="EZ86" s="266"/>
      <c r="FA86" s="266"/>
      <c r="FB86" s="266"/>
      <c r="FC86" s="266"/>
      <c r="FD86" s="266"/>
      <c r="FE86" s="266"/>
      <c r="FF86" s="266"/>
      <c r="FG86" s="266"/>
      <c r="FH86" s="266"/>
      <c r="FI86" s="266"/>
      <c r="FJ86" s="266"/>
      <c r="FK86" s="266"/>
      <c r="FL86" s="266"/>
      <c r="FM86" s="266"/>
      <c r="FN86" s="266"/>
      <c r="FO86" s="266"/>
      <c r="FP86" s="266"/>
      <c r="FQ86" s="266"/>
      <c r="FR86" s="266"/>
      <c r="FS86" s="266"/>
      <c r="FT86" s="266"/>
      <c r="FU86" s="266"/>
      <c r="FV86" s="266"/>
      <c r="FW86" s="266"/>
      <c r="FX86" s="266"/>
      <c r="FY86" s="266"/>
      <c r="FZ86" s="266"/>
      <c r="GA86" s="266"/>
      <c r="GB86" s="266"/>
      <c r="GC86" s="266"/>
      <c r="GD86" s="266"/>
      <c r="GE86" s="266"/>
      <c r="GF86" s="266"/>
      <c r="GG86" s="266"/>
      <c r="GH86" s="266"/>
      <c r="GI86" s="266"/>
      <c r="GJ86" s="266"/>
      <c r="GK86" s="266"/>
      <c r="GL86" s="266"/>
      <c r="GM86" s="266"/>
      <c r="GN86" s="266"/>
      <c r="GO86" s="266"/>
      <c r="GP86" s="266"/>
      <c r="GQ86" s="266"/>
      <c r="GR86" s="266"/>
      <c r="GS86" s="266"/>
      <c r="GT86" s="266"/>
      <c r="GU86" s="266"/>
      <c r="GV86" s="266"/>
      <c r="GW86" s="266"/>
      <c r="GX86" s="266"/>
      <c r="GY86" s="266"/>
      <c r="GZ86" s="266"/>
      <c r="HA86" s="266"/>
      <c r="HB86" s="266"/>
      <c r="HC86" s="266"/>
      <c r="HD86" s="266"/>
      <c r="HE86" s="266"/>
      <c r="HF86" s="266"/>
      <c r="HG86" s="266"/>
      <c r="HH86" s="266"/>
      <c r="HI86" s="266"/>
      <c r="HJ86" s="266"/>
      <c r="HK86" s="266"/>
      <c r="HL86" s="266"/>
      <c r="HM86" s="266"/>
      <c r="HN86" s="266"/>
      <c r="HO86" s="266"/>
      <c r="HP86" s="266"/>
      <c r="HQ86" s="266"/>
      <c r="HR86" s="266"/>
      <c r="HS86" s="266"/>
      <c r="HT86" s="266"/>
      <c r="HU86" s="266"/>
      <c r="HV86" s="266"/>
      <c r="HW86" s="266"/>
      <c r="HX86" s="266"/>
      <c r="HY86" s="266"/>
      <c r="HZ86" s="266"/>
      <c r="IA86" s="266"/>
      <c r="IB86" s="266"/>
      <c r="IC86" s="266"/>
      <c r="ID86" s="266"/>
      <c r="IE86" s="266"/>
      <c r="IF86" s="266"/>
      <c r="IG86" s="266"/>
      <c r="IH86" s="266"/>
      <c r="II86" s="266"/>
      <c r="IJ86" s="266"/>
      <c r="IK86" s="266"/>
      <c r="IL86" s="266"/>
      <c r="IM86" s="266"/>
      <c r="IN86" s="266"/>
      <c r="IO86" s="266"/>
      <c r="IP86" s="266"/>
      <c r="IQ86" s="266"/>
      <c r="IR86" s="266"/>
      <c r="IS86" s="266"/>
      <c r="IT86" s="266"/>
      <c r="IU86" s="266"/>
      <c r="IV86" s="266"/>
    </row>
    <row r="87" spans="1:256" s="203" customFormat="1" ht="27.75" customHeight="1" hidden="1">
      <c r="A87" s="294" t="s">
        <v>36</v>
      </c>
      <c r="B87" s="306" t="s">
        <v>140</v>
      </c>
      <c r="C87" s="307"/>
      <c r="D87" s="200"/>
      <c r="E87" s="295"/>
      <c r="F87" s="295"/>
      <c r="G87" s="295"/>
      <c r="H87" s="295"/>
      <c r="I87" s="295"/>
      <c r="J87" s="295"/>
      <c r="K87" s="266"/>
      <c r="L87" s="266"/>
      <c r="M87" s="266"/>
      <c r="N87" s="266"/>
      <c r="O87" s="266"/>
      <c r="P87" s="266"/>
      <c r="Q87" s="266"/>
      <c r="R87" s="266"/>
      <c r="S87" s="266"/>
      <c r="T87" s="266"/>
      <c r="U87" s="266"/>
      <c r="V87" s="266"/>
      <c r="W87" s="266"/>
      <c r="X87" s="266"/>
      <c r="Y87" s="266"/>
      <c r="Z87" s="266"/>
      <c r="AA87" s="266"/>
      <c r="AB87" s="266"/>
      <c r="AC87" s="266"/>
      <c r="AD87" s="266"/>
      <c r="AE87" s="266"/>
      <c r="AF87" s="266"/>
      <c r="AG87" s="266"/>
      <c r="AH87" s="266"/>
      <c r="AI87" s="266"/>
      <c r="AJ87" s="266"/>
      <c r="AK87" s="266"/>
      <c r="AL87" s="266"/>
      <c r="AM87" s="266"/>
      <c r="AN87" s="266"/>
      <c r="AO87" s="266"/>
      <c r="AP87" s="266"/>
      <c r="AQ87" s="266"/>
      <c r="AR87" s="266"/>
      <c r="AS87" s="266"/>
      <c r="AT87" s="266"/>
      <c r="AU87" s="266"/>
      <c r="AV87" s="266"/>
      <c r="AW87" s="266"/>
      <c r="AX87" s="266"/>
      <c r="AY87" s="266"/>
      <c r="AZ87" s="266"/>
      <c r="BA87" s="266"/>
      <c r="BB87" s="266"/>
      <c r="BC87" s="266"/>
      <c r="BD87" s="266"/>
      <c r="BE87" s="266"/>
      <c r="BF87" s="266"/>
      <c r="BG87" s="266"/>
      <c r="BH87" s="266"/>
      <c r="BI87" s="266"/>
      <c r="BJ87" s="266"/>
      <c r="BK87" s="266"/>
      <c r="BL87" s="266"/>
      <c r="BM87" s="266"/>
      <c r="BN87" s="266"/>
      <c r="BO87" s="266"/>
      <c r="BP87" s="266"/>
      <c r="BQ87" s="266"/>
      <c r="BR87" s="266"/>
      <c r="BS87" s="266"/>
      <c r="BT87" s="266"/>
      <c r="BU87" s="266"/>
      <c r="BV87" s="266"/>
      <c r="BW87" s="266"/>
      <c r="BX87" s="266"/>
      <c r="BY87" s="266"/>
      <c r="BZ87" s="266"/>
      <c r="CA87" s="266"/>
      <c r="CB87" s="266"/>
      <c r="CC87" s="266"/>
      <c r="CD87" s="266"/>
      <c r="CE87" s="266"/>
      <c r="CF87" s="266"/>
      <c r="CG87" s="266"/>
      <c r="CH87" s="266"/>
      <c r="CI87" s="266"/>
      <c r="CJ87" s="266"/>
      <c r="CK87" s="266"/>
      <c r="CL87" s="266"/>
      <c r="CM87" s="266"/>
      <c r="CN87" s="266"/>
      <c r="CO87" s="266"/>
      <c r="CP87" s="266"/>
      <c r="CQ87" s="266"/>
      <c r="CR87" s="266"/>
      <c r="CS87" s="266"/>
      <c r="CT87" s="266"/>
      <c r="CU87" s="266"/>
      <c r="CV87" s="266"/>
      <c r="CW87" s="266"/>
      <c r="CX87" s="266"/>
      <c r="CY87" s="266"/>
      <c r="CZ87" s="266"/>
      <c r="DA87" s="266"/>
      <c r="DB87" s="266"/>
      <c r="DC87" s="266"/>
      <c r="DD87" s="266"/>
      <c r="DE87" s="266"/>
      <c r="DF87" s="266"/>
      <c r="DG87" s="266"/>
      <c r="DH87" s="266"/>
      <c r="DI87" s="266"/>
      <c r="DJ87" s="266"/>
      <c r="DK87" s="266"/>
      <c r="DL87" s="266"/>
      <c r="DM87" s="266"/>
      <c r="DN87" s="266"/>
      <c r="DO87" s="266"/>
      <c r="DP87" s="266"/>
      <c r="DQ87" s="266"/>
      <c r="DR87" s="266"/>
      <c r="DS87" s="266"/>
      <c r="DT87" s="266"/>
      <c r="DU87" s="266"/>
      <c r="DV87" s="266"/>
      <c r="DW87" s="266"/>
      <c r="DX87" s="266"/>
      <c r="DY87" s="266"/>
      <c r="DZ87" s="266"/>
      <c r="EA87" s="266"/>
      <c r="EB87" s="266"/>
      <c r="EC87" s="266"/>
      <c r="ED87" s="266"/>
      <c r="EE87" s="266"/>
      <c r="EF87" s="266"/>
      <c r="EG87" s="266"/>
      <c r="EH87" s="266"/>
      <c r="EI87" s="266"/>
      <c r="EJ87" s="266"/>
      <c r="EK87" s="266"/>
      <c r="EL87" s="266"/>
      <c r="EM87" s="266"/>
      <c r="EN87" s="266"/>
      <c r="EO87" s="266"/>
      <c r="EP87" s="266"/>
      <c r="EQ87" s="266"/>
      <c r="ER87" s="266"/>
      <c r="ES87" s="266"/>
      <c r="ET87" s="266"/>
      <c r="EU87" s="266"/>
      <c r="EV87" s="266"/>
      <c r="EW87" s="266"/>
      <c r="EX87" s="266"/>
      <c r="EY87" s="266"/>
      <c r="EZ87" s="266"/>
      <c r="FA87" s="266"/>
      <c r="FB87" s="266"/>
      <c r="FC87" s="266"/>
      <c r="FD87" s="266"/>
      <c r="FE87" s="266"/>
      <c r="FF87" s="266"/>
      <c r="FG87" s="266"/>
      <c r="FH87" s="266"/>
      <c r="FI87" s="266"/>
      <c r="FJ87" s="266"/>
      <c r="FK87" s="266"/>
      <c r="FL87" s="266"/>
      <c r="FM87" s="266"/>
      <c r="FN87" s="266"/>
      <c r="FO87" s="266"/>
      <c r="FP87" s="266"/>
      <c r="FQ87" s="266"/>
      <c r="FR87" s="266"/>
      <c r="FS87" s="266"/>
      <c r="FT87" s="266"/>
      <c r="FU87" s="266"/>
      <c r="FV87" s="266"/>
      <c r="FW87" s="266"/>
      <c r="FX87" s="266"/>
      <c r="FY87" s="266"/>
      <c r="FZ87" s="266"/>
      <c r="GA87" s="266"/>
      <c r="GB87" s="266"/>
      <c r="GC87" s="266"/>
      <c r="GD87" s="266"/>
      <c r="GE87" s="266"/>
      <c r="GF87" s="266"/>
      <c r="GG87" s="266"/>
      <c r="GH87" s="266"/>
      <c r="GI87" s="266"/>
      <c r="GJ87" s="266"/>
      <c r="GK87" s="266"/>
      <c r="GL87" s="266"/>
      <c r="GM87" s="266"/>
      <c r="GN87" s="266"/>
      <c r="GO87" s="266"/>
      <c r="GP87" s="266"/>
      <c r="GQ87" s="266"/>
      <c r="GR87" s="266"/>
      <c r="GS87" s="266"/>
      <c r="GT87" s="266"/>
      <c r="GU87" s="266"/>
      <c r="GV87" s="266"/>
      <c r="GW87" s="266"/>
      <c r="GX87" s="266"/>
      <c r="GY87" s="266"/>
      <c r="GZ87" s="266"/>
      <c r="HA87" s="266"/>
      <c r="HB87" s="266"/>
      <c r="HC87" s="266"/>
      <c r="HD87" s="266"/>
      <c r="HE87" s="266"/>
      <c r="HF87" s="266"/>
      <c r="HG87" s="266"/>
      <c r="HH87" s="266"/>
      <c r="HI87" s="266"/>
      <c r="HJ87" s="266"/>
      <c r="HK87" s="266"/>
      <c r="HL87" s="266"/>
      <c r="HM87" s="266"/>
      <c r="HN87" s="266"/>
      <c r="HO87" s="266"/>
      <c r="HP87" s="266"/>
      <c r="HQ87" s="266"/>
      <c r="HR87" s="266"/>
      <c r="HS87" s="266"/>
      <c r="HT87" s="266"/>
      <c r="HU87" s="266"/>
      <c r="HV87" s="266"/>
      <c r="HW87" s="266"/>
      <c r="HX87" s="266"/>
      <c r="HY87" s="266"/>
      <c r="HZ87" s="266"/>
      <c r="IA87" s="266"/>
      <c r="IB87" s="266"/>
      <c r="IC87" s="266"/>
      <c r="ID87" s="266"/>
      <c r="IE87" s="266"/>
      <c r="IF87" s="266"/>
      <c r="IG87" s="266"/>
      <c r="IH87" s="266"/>
      <c r="II87" s="266"/>
      <c r="IJ87" s="266"/>
      <c r="IK87" s="266"/>
      <c r="IL87" s="266"/>
      <c r="IM87" s="266"/>
      <c r="IN87" s="266"/>
      <c r="IO87" s="266"/>
      <c r="IP87" s="266"/>
      <c r="IQ87" s="266"/>
      <c r="IR87" s="266"/>
      <c r="IS87" s="266"/>
      <c r="IT87" s="266"/>
      <c r="IU87" s="266"/>
      <c r="IV87" s="266"/>
    </row>
    <row r="88" spans="1:256" s="203" customFormat="1" ht="40.5" customHeight="1" hidden="1">
      <c r="A88" s="200" t="s">
        <v>9</v>
      </c>
      <c r="B88" s="201" t="s">
        <v>141</v>
      </c>
      <c r="C88" s="200" t="s">
        <v>142</v>
      </c>
      <c r="D88" s="200" t="s">
        <v>314</v>
      </c>
      <c r="E88" s="200" t="s">
        <v>314</v>
      </c>
      <c r="F88" s="200" t="s">
        <v>314</v>
      </c>
      <c r="G88" s="200" t="s">
        <v>314</v>
      </c>
      <c r="H88" s="200" t="s">
        <v>314</v>
      </c>
      <c r="I88" s="200" t="s">
        <v>314</v>
      </c>
      <c r="J88" s="200" t="s">
        <v>314</v>
      </c>
      <c r="K88" s="266"/>
      <c r="L88" s="266"/>
      <c r="M88" s="266"/>
      <c r="N88" s="266"/>
      <c r="O88" s="266"/>
      <c r="P88" s="266"/>
      <c r="Q88" s="266"/>
      <c r="R88" s="266"/>
      <c r="S88" s="266"/>
      <c r="T88" s="266"/>
      <c r="U88" s="266"/>
      <c r="V88" s="266"/>
      <c r="W88" s="266"/>
      <c r="X88" s="266"/>
      <c r="Y88" s="266"/>
      <c r="Z88" s="266"/>
      <c r="AA88" s="266"/>
      <c r="AB88" s="266"/>
      <c r="AC88" s="266"/>
      <c r="AD88" s="266"/>
      <c r="AE88" s="266"/>
      <c r="AF88" s="266"/>
      <c r="AG88" s="266"/>
      <c r="AH88" s="266"/>
      <c r="AI88" s="266"/>
      <c r="AJ88" s="266"/>
      <c r="AK88" s="266"/>
      <c r="AL88" s="266"/>
      <c r="AM88" s="266"/>
      <c r="AN88" s="266"/>
      <c r="AO88" s="266"/>
      <c r="AP88" s="266"/>
      <c r="AQ88" s="266"/>
      <c r="AR88" s="266"/>
      <c r="AS88" s="266"/>
      <c r="AT88" s="266"/>
      <c r="AU88" s="266"/>
      <c r="AV88" s="266"/>
      <c r="AW88" s="266"/>
      <c r="AX88" s="266"/>
      <c r="AY88" s="266"/>
      <c r="AZ88" s="266"/>
      <c r="BA88" s="266"/>
      <c r="BB88" s="266"/>
      <c r="BC88" s="266"/>
      <c r="BD88" s="266"/>
      <c r="BE88" s="266"/>
      <c r="BF88" s="266"/>
      <c r="BG88" s="266"/>
      <c r="BH88" s="266"/>
      <c r="BI88" s="266"/>
      <c r="BJ88" s="266"/>
      <c r="BK88" s="266"/>
      <c r="BL88" s="266"/>
      <c r="BM88" s="266"/>
      <c r="BN88" s="266"/>
      <c r="BO88" s="266"/>
      <c r="BP88" s="266"/>
      <c r="BQ88" s="266"/>
      <c r="BR88" s="266"/>
      <c r="BS88" s="266"/>
      <c r="BT88" s="266"/>
      <c r="BU88" s="266"/>
      <c r="BV88" s="266"/>
      <c r="BW88" s="266"/>
      <c r="BX88" s="266"/>
      <c r="BY88" s="266"/>
      <c r="BZ88" s="266"/>
      <c r="CA88" s="266"/>
      <c r="CB88" s="266"/>
      <c r="CC88" s="266"/>
      <c r="CD88" s="266"/>
      <c r="CE88" s="266"/>
      <c r="CF88" s="266"/>
      <c r="CG88" s="266"/>
      <c r="CH88" s="266"/>
      <c r="CI88" s="266"/>
      <c r="CJ88" s="266"/>
      <c r="CK88" s="266"/>
      <c r="CL88" s="266"/>
      <c r="CM88" s="266"/>
      <c r="CN88" s="266"/>
      <c r="CO88" s="266"/>
      <c r="CP88" s="266"/>
      <c r="CQ88" s="266"/>
      <c r="CR88" s="266"/>
      <c r="CS88" s="266"/>
      <c r="CT88" s="266"/>
      <c r="CU88" s="266"/>
      <c r="CV88" s="266"/>
      <c r="CW88" s="266"/>
      <c r="CX88" s="266"/>
      <c r="CY88" s="266"/>
      <c r="CZ88" s="266"/>
      <c r="DA88" s="266"/>
      <c r="DB88" s="266"/>
      <c r="DC88" s="266"/>
      <c r="DD88" s="266"/>
      <c r="DE88" s="266"/>
      <c r="DF88" s="266"/>
      <c r="DG88" s="266"/>
      <c r="DH88" s="266"/>
      <c r="DI88" s="266"/>
      <c r="DJ88" s="266"/>
      <c r="DK88" s="266"/>
      <c r="DL88" s="266"/>
      <c r="DM88" s="266"/>
      <c r="DN88" s="266"/>
      <c r="DO88" s="266"/>
      <c r="DP88" s="266"/>
      <c r="DQ88" s="266"/>
      <c r="DR88" s="266"/>
      <c r="DS88" s="266"/>
      <c r="DT88" s="266"/>
      <c r="DU88" s="266"/>
      <c r="DV88" s="266"/>
      <c r="DW88" s="266"/>
      <c r="DX88" s="266"/>
      <c r="DY88" s="266"/>
      <c r="DZ88" s="266"/>
      <c r="EA88" s="266"/>
      <c r="EB88" s="266"/>
      <c r="EC88" s="266"/>
      <c r="ED88" s="266"/>
      <c r="EE88" s="266"/>
      <c r="EF88" s="266"/>
      <c r="EG88" s="266"/>
      <c r="EH88" s="266"/>
      <c r="EI88" s="266"/>
      <c r="EJ88" s="266"/>
      <c r="EK88" s="266"/>
      <c r="EL88" s="266"/>
      <c r="EM88" s="266"/>
      <c r="EN88" s="266"/>
      <c r="EO88" s="266"/>
      <c r="EP88" s="266"/>
      <c r="EQ88" s="266"/>
      <c r="ER88" s="266"/>
      <c r="ES88" s="266"/>
      <c r="ET88" s="266"/>
      <c r="EU88" s="266"/>
      <c r="EV88" s="266"/>
      <c r="EW88" s="266"/>
      <c r="EX88" s="266"/>
      <c r="EY88" s="266"/>
      <c r="EZ88" s="266"/>
      <c r="FA88" s="266"/>
      <c r="FB88" s="266"/>
      <c r="FC88" s="266"/>
      <c r="FD88" s="266"/>
      <c r="FE88" s="266"/>
      <c r="FF88" s="266"/>
      <c r="FG88" s="266"/>
      <c r="FH88" s="266"/>
      <c r="FI88" s="266"/>
      <c r="FJ88" s="266"/>
      <c r="FK88" s="266"/>
      <c r="FL88" s="266"/>
      <c r="FM88" s="266"/>
      <c r="FN88" s="266"/>
      <c r="FO88" s="266"/>
      <c r="FP88" s="266"/>
      <c r="FQ88" s="266"/>
      <c r="FR88" s="266"/>
      <c r="FS88" s="266"/>
      <c r="FT88" s="266"/>
      <c r="FU88" s="266"/>
      <c r="FV88" s="266"/>
      <c r="FW88" s="266"/>
      <c r="FX88" s="266"/>
      <c r="FY88" s="266"/>
      <c r="FZ88" s="266"/>
      <c r="GA88" s="266"/>
      <c r="GB88" s="266"/>
      <c r="GC88" s="266"/>
      <c r="GD88" s="266"/>
      <c r="GE88" s="266"/>
      <c r="GF88" s="266"/>
      <c r="GG88" s="266"/>
      <c r="GH88" s="266"/>
      <c r="GI88" s="266"/>
      <c r="GJ88" s="266"/>
      <c r="GK88" s="266"/>
      <c r="GL88" s="266"/>
      <c r="GM88" s="266"/>
      <c r="GN88" s="266"/>
      <c r="GO88" s="266"/>
      <c r="GP88" s="266"/>
      <c r="GQ88" s="266"/>
      <c r="GR88" s="266"/>
      <c r="GS88" s="266"/>
      <c r="GT88" s="266"/>
      <c r="GU88" s="266"/>
      <c r="GV88" s="266"/>
      <c r="GW88" s="266"/>
      <c r="GX88" s="266"/>
      <c r="GY88" s="266"/>
      <c r="GZ88" s="266"/>
      <c r="HA88" s="266"/>
      <c r="HB88" s="266"/>
      <c r="HC88" s="266"/>
      <c r="HD88" s="266"/>
      <c r="HE88" s="266"/>
      <c r="HF88" s="266"/>
      <c r="HG88" s="266"/>
      <c r="HH88" s="266"/>
      <c r="HI88" s="266"/>
      <c r="HJ88" s="266"/>
      <c r="HK88" s="266"/>
      <c r="HL88" s="266"/>
      <c r="HM88" s="266"/>
      <c r="HN88" s="266"/>
      <c r="HO88" s="266"/>
      <c r="HP88" s="266"/>
      <c r="HQ88" s="266"/>
      <c r="HR88" s="266"/>
      <c r="HS88" s="266"/>
      <c r="HT88" s="266"/>
      <c r="HU88" s="266"/>
      <c r="HV88" s="266"/>
      <c r="HW88" s="266"/>
      <c r="HX88" s="266"/>
      <c r="HY88" s="266"/>
      <c r="HZ88" s="266"/>
      <c r="IA88" s="266"/>
      <c r="IB88" s="266"/>
      <c r="IC88" s="266"/>
      <c r="ID88" s="266"/>
      <c r="IE88" s="266"/>
      <c r="IF88" s="266"/>
      <c r="IG88" s="266"/>
      <c r="IH88" s="266"/>
      <c r="II88" s="266"/>
      <c r="IJ88" s="266"/>
      <c r="IK88" s="266"/>
      <c r="IL88" s="266"/>
      <c r="IM88" s="266"/>
      <c r="IN88" s="266"/>
      <c r="IO88" s="266"/>
      <c r="IP88" s="266"/>
      <c r="IQ88" s="266"/>
      <c r="IR88" s="266"/>
      <c r="IS88" s="266"/>
      <c r="IT88" s="266"/>
      <c r="IU88" s="266"/>
      <c r="IV88" s="266"/>
    </row>
    <row r="89" spans="1:256" s="203" customFormat="1" ht="39.75" customHeight="1" hidden="1">
      <c r="A89" s="200" t="s">
        <v>9</v>
      </c>
      <c r="B89" s="201" t="s">
        <v>143</v>
      </c>
      <c r="C89" s="200" t="s">
        <v>142</v>
      </c>
      <c r="D89" s="200" t="s">
        <v>314</v>
      </c>
      <c r="E89" s="200" t="s">
        <v>314</v>
      </c>
      <c r="F89" s="200" t="s">
        <v>314</v>
      </c>
      <c r="G89" s="200" t="s">
        <v>314</v>
      </c>
      <c r="H89" s="200" t="s">
        <v>314</v>
      </c>
      <c r="I89" s="200" t="s">
        <v>314</v>
      </c>
      <c r="J89" s="200" t="s">
        <v>314</v>
      </c>
      <c r="K89" s="266"/>
      <c r="L89" s="266"/>
      <c r="M89" s="266"/>
      <c r="N89" s="266"/>
      <c r="O89" s="266"/>
      <c r="P89" s="266"/>
      <c r="Q89" s="266"/>
      <c r="R89" s="266"/>
      <c r="S89" s="266"/>
      <c r="T89" s="266"/>
      <c r="U89" s="266"/>
      <c r="V89" s="266"/>
      <c r="W89" s="266"/>
      <c r="X89" s="266"/>
      <c r="Y89" s="266"/>
      <c r="Z89" s="266"/>
      <c r="AA89" s="266"/>
      <c r="AB89" s="266"/>
      <c r="AC89" s="266"/>
      <c r="AD89" s="266"/>
      <c r="AE89" s="266"/>
      <c r="AF89" s="266"/>
      <c r="AG89" s="266"/>
      <c r="AH89" s="266"/>
      <c r="AI89" s="266"/>
      <c r="AJ89" s="266"/>
      <c r="AK89" s="266"/>
      <c r="AL89" s="266"/>
      <c r="AM89" s="266"/>
      <c r="AN89" s="266"/>
      <c r="AO89" s="266"/>
      <c r="AP89" s="266"/>
      <c r="AQ89" s="266"/>
      <c r="AR89" s="266"/>
      <c r="AS89" s="266"/>
      <c r="AT89" s="266"/>
      <c r="AU89" s="266"/>
      <c r="AV89" s="266"/>
      <c r="AW89" s="266"/>
      <c r="AX89" s="266"/>
      <c r="AY89" s="266"/>
      <c r="AZ89" s="266"/>
      <c r="BA89" s="266"/>
      <c r="BB89" s="266"/>
      <c r="BC89" s="266"/>
      <c r="BD89" s="266"/>
      <c r="BE89" s="266"/>
      <c r="BF89" s="266"/>
      <c r="BG89" s="266"/>
      <c r="BH89" s="266"/>
      <c r="BI89" s="266"/>
      <c r="BJ89" s="266"/>
      <c r="BK89" s="266"/>
      <c r="BL89" s="266"/>
      <c r="BM89" s="266"/>
      <c r="BN89" s="266"/>
      <c r="BO89" s="266"/>
      <c r="BP89" s="266"/>
      <c r="BQ89" s="266"/>
      <c r="BR89" s="266"/>
      <c r="BS89" s="266"/>
      <c r="BT89" s="266"/>
      <c r="BU89" s="266"/>
      <c r="BV89" s="266"/>
      <c r="BW89" s="266"/>
      <c r="BX89" s="266"/>
      <c r="BY89" s="266"/>
      <c r="BZ89" s="266"/>
      <c r="CA89" s="266"/>
      <c r="CB89" s="266"/>
      <c r="CC89" s="266"/>
      <c r="CD89" s="266"/>
      <c r="CE89" s="266"/>
      <c r="CF89" s="266"/>
      <c r="CG89" s="266"/>
      <c r="CH89" s="266"/>
      <c r="CI89" s="266"/>
      <c r="CJ89" s="266"/>
      <c r="CK89" s="266"/>
      <c r="CL89" s="266"/>
      <c r="CM89" s="266"/>
      <c r="CN89" s="266"/>
      <c r="CO89" s="266"/>
      <c r="CP89" s="266"/>
      <c r="CQ89" s="266"/>
      <c r="CR89" s="266"/>
      <c r="CS89" s="266"/>
      <c r="CT89" s="266"/>
      <c r="CU89" s="266"/>
      <c r="CV89" s="266"/>
      <c r="CW89" s="266"/>
      <c r="CX89" s="266"/>
      <c r="CY89" s="266"/>
      <c r="CZ89" s="266"/>
      <c r="DA89" s="266"/>
      <c r="DB89" s="266"/>
      <c r="DC89" s="266"/>
      <c r="DD89" s="266"/>
      <c r="DE89" s="266"/>
      <c r="DF89" s="266"/>
      <c r="DG89" s="266"/>
      <c r="DH89" s="266"/>
      <c r="DI89" s="266"/>
      <c r="DJ89" s="266"/>
      <c r="DK89" s="266"/>
      <c r="DL89" s="266"/>
      <c r="DM89" s="266"/>
      <c r="DN89" s="266"/>
      <c r="DO89" s="266"/>
      <c r="DP89" s="266"/>
      <c r="DQ89" s="266"/>
      <c r="DR89" s="266"/>
      <c r="DS89" s="266"/>
      <c r="DT89" s="266"/>
      <c r="DU89" s="266"/>
      <c r="DV89" s="266"/>
      <c r="DW89" s="266"/>
      <c r="DX89" s="266"/>
      <c r="DY89" s="266"/>
      <c r="DZ89" s="266"/>
      <c r="EA89" s="266"/>
      <c r="EB89" s="266"/>
      <c r="EC89" s="266"/>
      <c r="ED89" s="266"/>
      <c r="EE89" s="266"/>
      <c r="EF89" s="266"/>
      <c r="EG89" s="266"/>
      <c r="EH89" s="266"/>
      <c r="EI89" s="266"/>
      <c r="EJ89" s="266"/>
      <c r="EK89" s="266"/>
      <c r="EL89" s="266"/>
      <c r="EM89" s="266"/>
      <c r="EN89" s="266"/>
      <c r="EO89" s="266"/>
      <c r="EP89" s="266"/>
      <c r="EQ89" s="266"/>
      <c r="ER89" s="266"/>
      <c r="ES89" s="266"/>
      <c r="ET89" s="266"/>
      <c r="EU89" s="266"/>
      <c r="EV89" s="266"/>
      <c r="EW89" s="266"/>
      <c r="EX89" s="266"/>
      <c r="EY89" s="266"/>
      <c r="EZ89" s="266"/>
      <c r="FA89" s="266"/>
      <c r="FB89" s="266"/>
      <c r="FC89" s="266"/>
      <c r="FD89" s="266"/>
      <c r="FE89" s="266"/>
      <c r="FF89" s="266"/>
      <c r="FG89" s="266"/>
      <c r="FH89" s="266"/>
      <c r="FI89" s="266"/>
      <c r="FJ89" s="266"/>
      <c r="FK89" s="266"/>
      <c r="FL89" s="266"/>
      <c r="FM89" s="266"/>
      <c r="FN89" s="266"/>
      <c r="FO89" s="266"/>
      <c r="FP89" s="266"/>
      <c r="FQ89" s="266"/>
      <c r="FR89" s="266"/>
      <c r="FS89" s="266"/>
      <c r="FT89" s="266"/>
      <c r="FU89" s="266"/>
      <c r="FV89" s="266"/>
      <c r="FW89" s="266"/>
      <c r="FX89" s="266"/>
      <c r="FY89" s="266"/>
      <c r="FZ89" s="266"/>
      <c r="GA89" s="266"/>
      <c r="GB89" s="266"/>
      <c r="GC89" s="266"/>
      <c r="GD89" s="266"/>
      <c r="GE89" s="266"/>
      <c r="GF89" s="266"/>
      <c r="GG89" s="266"/>
      <c r="GH89" s="266"/>
      <c r="GI89" s="266"/>
      <c r="GJ89" s="266"/>
      <c r="GK89" s="266"/>
      <c r="GL89" s="266"/>
      <c r="GM89" s="266"/>
      <c r="GN89" s="266"/>
      <c r="GO89" s="266"/>
      <c r="GP89" s="266"/>
      <c r="GQ89" s="266"/>
      <c r="GR89" s="266"/>
      <c r="GS89" s="266"/>
      <c r="GT89" s="266"/>
      <c r="GU89" s="266"/>
      <c r="GV89" s="266"/>
      <c r="GW89" s="266"/>
      <c r="GX89" s="266"/>
      <c r="GY89" s="266"/>
      <c r="GZ89" s="266"/>
      <c r="HA89" s="266"/>
      <c r="HB89" s="266"/>
      <c r="HC89" s="266"/>
      <c r="HD89" s="266"/>
      <c r="HE89" s="266"/>
      <c r="HF89" s="266"/>
      <c r="HG89" s="266"/>
      <c r="HH89" s="266"/>
      <c r="HI89" s="266"/>
      <c r="HJ89" s="266"/>
      <c r="HK89" s="266"/>
      <c r="HL89" s="266"/>
      <c r="HM89" s="266"/>
      <c r="HN89" s="266"/>
      <c r="HO89" s="266"/>
      <c r="HP89" s="266"/>
      <c r="HQ89" s="266"/>
      <c r="HR89" s="266"/>
      <c r="HS89" s="266"/>
      <c r="HT89" s="266"/>
      <c r="HU89" s="266"/>
      <c r="HV89" s="266"/>
      <c r="HW89" s="266"/>
      <c r="HX89" s="266"/>
      <c r="HY89" s="266"/>
      <c r="HZ89" s="266"/>
      <c r="IA89" s="266"/>
      <c r="IB89" s="266"/>
      <c r="IC89" s="266"/>
      <c r="ID89" s="266"/>
      <c r="IE89" s="266"/>
      <c r="IF89" s="266"/>
      <c r="IG89" s="266"/>
      <c r="IH89" s="266"/>
      <c r="II89" s="266"/>
      <c r="IJ89" s="266"/>
      <c r="IK89" s="266"/>
      <c r="IL89" s="266"/>
      <c r="IM89" s="266"/>
      <c r="IN89" s="266"/>
      <c r="IO89" s="266"/>
      <c r="IP89" s="266"/>
      <c r="IQ89" s="266"/>
      <c r="IR89" s="266"/>
      <c r="IS89" s="266"/>
      <c r="IT89" s="266"/>
      <c r="IU89" s="266"/>
      <c r="IV89" s="266"/>
    </row>
    <row r="90" spans="1:256" s="203" customFormat="1" ht="33" customHeight="1" hidden="1">
      <c r="A90" s="200" t="s">
        <v>9</v>
      </c>
      <c r="B90" s="201" t="s">
        <v>144</v>
      </c>
      <c r="C90" s="200" t="s">
        <v>16</v>
      </c>
      <c r="D90" s="200" t="s">
        <v>314</v>
      </c>
      <c r="E90" s="200" t="s">
        <v>314</v>
      </c>
      <c r="F90" s="200" t="s">
        <v>314</v>
      </c>
      <c r="G90" s="200" t="s">
        <v>314</v>
      </c>
      <c r="H90" s="200" t="s">
        <v>314</v>
      </c>
      <c r="I90" s="200" t="s">
        <v>314</v>
      </c>
      <c r="J90" s="200" t="s">
        <v>314</v>
      </c>
      <c r="K90" s="266"/>
      <c r="L90" s="266"/>
      <c r="M90" s="266"/>
      <c r="N90" s="266"/>
      <c r="O90" s="266"/>
      <c r="P90" s="266"/>
      <c r="Q90" s="266"/>
      <c r="R90" s="266"/>
      <c r="S90" s="266"/>
      <c r="T90" s="266"/>
      <c r="U90" s="266"/>
      <c r="V90" s="266"/>
      <c r="W90" s="266"/>
      <c r="X90" s="266"/>
      <c r="Y90" s="266"/>
      <c r="Z90" s="266"/>
      <c r="AA90" s="266"/>
      <c r="AB90" s="266"/>
      <c r="AC90" s="266"/>
      <c r="AD90" s="266"/>
      <c r="AE90" s="266"/>
      <c r="AF90" s="266"/>
      <c r="AG90" s="266"/>
      <c r="AH90" s="266"/>
      <c r="AI90" s="266"/>
      <c r="AJ90" s="266"/>
      <c r="AK90" s="266"/>
      <c r="AL90" s="266"/>
      <c r="AM90" s="266"/>
      <c r="AN90" s="266"/>
      <c r="AO90" s="266"/>
      <c r="AP90" s="266"/>
      <c r="AQ90" s="266"/>
      <c r="AR90" s="266"/>
      <c r="AS90" s="266"/>
      <c r="AT90" s="266"/>
      <c r="AU90" s="266"/>
      <c r="AV90" s="266"/>
      <c r="AW90" s="266"/>
      <c r="AX90" s="266"/>
      <c r="AY90" s="266"/>
      <c r="AZ90" s="266"/>
      <c r="BA90" s="266"/>
      <c r="BB90" s="266"/>
      <c r="BC90" s="266"/>
      <c r="BD90" s="266"/>
      <c r="BE90" s="266"/>
      <c r="BF90" s="266"/>
      <c r="BG90" s="266"/>
      <c r="BH90" s="266"/>
      <c r="BI90" s="266"/>
      <c r="BJ90" s="266"/>
      <c r="BK90" s="266"/>
      <c r="BL90" s="266"/>
      <c r="BM90" s="266"/>
      <c r="BN90" s="266"/>
      <c r="BO90" s="266"/>
      <c r="BP90" s="266"/>
      <c r="BQ90" s="266"/>
      <c r="BR90" s="266"/>
      <c r="BS90" s="266"/>
      <c r="BT90" s="266"/>
      <c r="BU90" s="266"/>
      <c r="BV90" s="266"/>
      <c r="BW90" s="266"/>
      <c r="BX90" s="266"/>
      <c r="BY90" s="266"/>
      <c r="BZ90" s="266"/>
      <c r="CA90" s="266"/>
      <c r="CB90" s="266"/>
      <c r="CC90" s="266"/>
      <c r="CD90" s="266"/>
      <c r="CE90" s="266"/>
      <c r="CF90" s="266"/>
      <c r="CG90" s="266"/>
      <c r="CH90" s="266"/>
      <c r="CI90" s="266"/>
      <c r="CJ90" s="266"/>
      <c r="CK90" s="266"/>
      <c r="CL90" s="266"/>
      <c r="CM90" s="266"/>
      <c r="CN90" s="266"/>
      <c r="CO90" s="266"/>
      <c r="CP90" s="266"/>
      <c r="CQ90" s="266"/>
      <c r="CR90" s="266"/>
      <c r="CS90" s="266"/>
      <c r="CT90" s="266"/>
      <c r="CU90" s="266"/>
      <c r="CV90" s="266"/>
      <c r="CW90" s="266"/>
      <c r="CX90" s="266"/>
      <c r="CY90" s="266"/>
      <c r="CZ90" s="266"/>
      <c r="DA90" s="266"/>
      <c r="DB90" s="266"/>
      <c r="DC90" s="266"/>
      <c r="DD90" s="266"/>
      <c r="DE90" s="266"/>
      <c r="DF90" s="266"/>
      <c r="DG90" s="266"/>
      <c r="DH90" s="266"/>
      <c r="DI90" s="266"/>
      <c r="DJ90" s="266"/>
      <c r="DK90" s="266"/>
      <c r="DL90" s="266"/>
      <c r="DM90" s="266"/>
      <c r="DN90" s="266"/>
      <c r="DO90" s="266"/>
      <c r="DP90" s="266"/>
      <c r="DQ90" s="266"/>
      <c r="DR90" s="266"/>
      <c r="DS90" s="266"/>
      <c r="DT90" s="266"/>
      <c r="DU90" s="266"/>
      <c r="DV90" s="266"/>
      <c r="DW90" s="266"/>
      <c r="DX90" s="266"/>
      <c r="DY90" s="266"/>
      <c r="DZ90" s="266"/>
      <c r="EA90" s="266"/>
      <c r="EB90" s="266"/>
      <c r="EC90" s="266"/>
      <c r="ED90" s="266"/>
      <c r="EE90" s="266"/>
      <c r="EF90" s="266"/>
      <c r="EG90" s="266"/>
      <c r="EH90" s="266"/>
      <c r="EI90" s="266"/>
      <c r="EJ90" s="266"/>
      <c r="EK90" s="266"/>
      <c r="EL90" s="266"/>
      <c r="EM90" s="266"/>
      <c r="EN90" s="266"/>
      <c r="EO90" s="266"/>
      <c r="EP90" s="266"/>
      <c r="EQ90" s="266"/>
      <c r="ER90" s="266"/>
      <c r="ES90" s="266"/>
      <c r="ET90" s="266"/>
      <c r="EU90" s="266"/>
      <c r="EV90" s="266"/>
      <c r="EW90" s="266"/>
      <c r="EX90" s="266"/>
      <c r="EY90" s="266"/>
      <c r="EZ90" s="266"/>
      <c r="FA90" s="266"/>
      <c r="FB90" s="266"/>
      <c r="FC90" s="266"/>
      <c r="FD90" s="266"/>
      <c r="FE90" s="266"/>
      <c r="FF90" s="266"/>
      <c r="FG90" s="266"/>
      <c r="FH90" s="266"/>
      <c r="FI90" s="266"/>
      <c r="FJ90" s="266"/>
      <c r="FK90" s="266"/>
      <c r="FL90" s="266"/>
      <c r="FM90" s="266"/>
      <c r="FN90" s="266"/>
      <c r="FO90" s="266"/>
      <c r="FP90" s="266"/>
      <c r="FQ90" s="266"/>
      <c r="FR90" s="266"/>
      <c r="FS90" s="266"/>
      <c r="FT90" s="266"/>
      <c r="FU90" s="266"/>
      <c r="FV90" s="266"/>
      <c r="FW90" s="266"/>
      <c r="FX90" s="266"/>
      <c r="FY90" s="266"/>
      <c r="FZ90" s="266"/>
      <c r="GA90" s="266"/>
      <c r="GB90" s="266"/>
      <c r="GC90" s="266"/>
      <c r="GD90" s="266"/>
      <c r="GE90" s="266"/>
      <c r="GF90" s="266"/>
      <c r="GG90" s="266"/>
      <c r="GH90" s="266"/>
      <c r="GI90" s="266"/>
      <c r="GJ90" s="266"/>
      <c r="GK90" s="266"/>
      <c r="GL90" s="266"/>
      <c r="GM90" s="266"/>
      <c r="GN90" s="266"/>
      <c r="GO90" s="266"/>
      <c r="GP90" s="266"/>
      <c r="GQ90" s="266"/>
      <c r="GR90" s="266"/>
      <c r="GS90" s="266"/>
      <c r="GT90" s="266"/>
      <c r="GU90" s="266"/>
      <c r="GV90" s="266"/>
      <c r="GW90" s="266"/>
      <c r="GX90" s="266"/>
      <c r="GY90" s="266"/>
      <c r="GZ90" s="266"/>
      <c r="HA90" s="266"/>
      <c r="HB90" s="266"/>
      <c r="HC90" s="266"/>
      <c r="HD90" s="266"/>
      <c r="HE90" s="266"/>
      <c r="HF90" s="266"/>
      <c r="HG90" s="266"/>
      <c r="HH90" s="266"/>
      <c r="HI90" s="266"/>
      <c r="HJ90" s="266"/>
      <c r="HK90" s="266"/>
      <c r="HL90" s="266"/>
      <c r="HM90" s="266"/>
      <c r="HN90" s="266"/>
      <c r="HO90" s="266"/>
      <c r="HP90" s="266"/>
      <c r="HQ90" s="266"/>
      <c r="HR90" s="266"/>
      <c r="HS90" s="266"/>
      <c r="HT90" s="266"/>
      <c r="HU90" s="266"/>
      <c r="HV90" s="266"/>
      <c r="HW90" s="266"/>
      <c r="HX90" s="266"/>
      <c r="HY90" s="266"/>
      <c r="HZ90" s="266"/>
      <c r="IA90" s="266"/>
      <c r="IB90" s="266"/>
      <c r="IC90" s="266"/>
      <c r="ID90" s="266"/>
      <c r="IE90" s="266"/>
      <c r="IF90" s="266"/>
      <c r="IG90" s="266"/>
      <c r="IH90" s="266"/>
      <c r="II90" s="266"/>
      <c r="IJ90" s="266"/>
      <c r="IK90" s="266"/>
      <c r="IL90" s="266"/>
      <c r="IM90" s="266"/>
      <c r="IN90" s="266"/>
      <c r="IO90" s="266"/>
      <c r="IP90" s="266"/>
      <c r="IQ90" s="266"/>
      <c r="IR90" s="266"/>
      <c r="IS90" s="266"/>
      <c r="IT90" s="266"/>
      <c r="IU90" s="266"/>
      <c r="IV90" s="266"/>
    </row>
    <row r="91" spans="1:256" s="203" customFormat="1" ht="27.75" customHeight="1" hidden="1">
      <c r="A91" s="294" t="s">
        <v>46</v>
      </c>
      <c r="B91" s="306" t="s">
        <v>145</v>
      </c>
      <c r="C91" s="307"/>
      <c r="D91" s="200"/>
      <c r="E91" s="295"/>
      <c r="F91" s="295"/>
      <c r="G91" s="295"/>
      <c r="H91" s="295"/>
      <c r="I91" s="295"/>
      <c r="J91" s="295"/>
      <c r="K91" s="266"/>
      <c r="L91" s="266"/>
      <c r="M91" s="266"/>
      <c r="N91" s="266"/>
      <c r="O91" s="266"/>
      <c r="P91" s="266"/>
      <c r="Q91" s="266"/>
      <c r="R91" s="266"/>
      <c r="S91" s="266"/>
      <c r="T91" s="266"/>
      <c r="U91" s="266"/>
      <c r="V91" s="266"/>
      <c r="W91" s="266"/>
      <c r="X91" s="266"/>
      <c r="Y91" s="266"/>
      <c r="Z91" s="266"/>
      <c r="AA91" s="266"/>
      <c r="AB91" s="266"/>
      <c r="AC91" s="266"/>
      <c r="AD91" s="266"/>
      <c r="AE91" s="266"/>
      <c r="AF91" s="266"/>
      <c r="AG91" s="266"/>
      <c r="AH91" s="266"/>
      <c r="AI91" s="266"/>
      <c r="AJ91" s="266"/>
      <c r="AK91" s="266"/>
      <c r="AL91" s="266"/>
      <c r="AM91" s="266"/>
      <c r="AN91" s="266"/>
      <c r="AO91" s="266"/>
      <c r="AP91" s="266"/>
      <c r="AQ91" s="266"/>
      <c r="AR91" s="266"/>
      <c r="AS91" s="266"/>
      <c r="AT91" s="266"/>
      <c r="AU91" s="266"/>
      <c r="AV91" s="266"/>
      <c r="AW91" s="266"/>
      <c r="AX91" s="266"/>
      <c r="AY91" s="266"/>
      <c r="AZ91" s="266"/>
      <c r="BA91" s="266"/>
      <c r="BB91" s="266"/>
      <c r="BC91" s="266"/>
      <c r="BD91" s="266"/>
      <c r="BE91" s="266"/>
      <c r="BF91" s="266"/>
      <c r="BG91" s="266"/>
      <c r="BH91" s="266"/>
      <c r="BI91" s="266"/>
      <c r="BJ91" s="266"/>
      <c r="BK91" s="266"/>
      <c r="BL91" s="266"/>
      <c r="BM91" s="266"/>
      <c r="BN91" s="266"/>
      <c r="BO91" s="266"/>
      <c r="BP91" s="266"/>
      <c r="BQ91" s="266"/>
      <c r="BR91" s="266"/>
      <c r="BS91" s="266"/>
      <c r="BT91" s="266"/>
      <c r="BU91" s="266"/>
      <c r="BV91" s="266"/>
      <c r="BW91" s="266"/>
      <c r="BX91" s="266"/>
      <c r="BY91" s="266"/>
      <c r="BZ91" s="266"/>
      <c r="CA91" s="266"/>
      <c r="CB91" s="266"/>
      <c r="CC91" s="266"/>
      <c r="CD91" s="266"/>
      <c r="CE91" s="266"/>
      <c r="CF91" s="266"/>
      <c r="CG91" s="266"/>
      <c r="CH91" s="266"/>
      <c r="CI91" s="266"/>
      <c r="CJ91" s="266"/>
      <c r="CK91" s="266"/>
      <c r="CL91" s="266"/>
      <c r="CM91" s="266"/>
      <c r="CN91" s="266"/>
      <c r="CO91" s="266"/>
      <c r="CP91" s="266"/>
      <c r="CQ91" s="266"/>
      <c r="CR91" s="266"/>
      <c r="CS91" s="266"/>
      <c r="CT91" s="266"/>
      <c r="CU91" s="266"/>
      <c r="CV91" s="266"/>
      <c r="CW91" s="266"/>
      <c r="CX91" s="266"/>
      <c r="CY91" s="266"/>
      <c r="CZ91" s="266"/>
      <c r="DA91" s="266"/>
      <c r="DB91" s="266"/>
      <c r="DC91" s="266"/>
      <c r="DD91" s="266"/>
      <c r="DE91" s="266"/>
      <c r="DF91" s="266"/>
      <c r="DG91" s="266"/>
      <c r="DH91" s="266"/>
      <c r="DI91" s="266"/>
      <c r="DJ91" s="266"/>
      <c r="DK91" s="266"/>
      <c r="DL91" s="266"/>
      <c r="DM91" s="266"/>
      <c r="DN91" s="266"/>
      <c r="DO91" s="266"/>
      <c r="DP91" s="266"/>
      <c r="DQ91" s="266"/>
      <c r="DR91" s="266"/>
      <c r="DS91" s="266"/>
      <c r="DT91" s="266"/>
      <c r="DU91" s="266"/>
      <c r="DV91" s="266"/>
      <c r="DW91" s="266"/>
      <c r="DX91" s="266"/>
      <c r="DY91" s="266"/>
      <c r="DZ91" s="266"/>
      <c r="EA91" s="266"/>
      <c r="EB91" s="266"/>
      <c r="EC91" s="266"/>
      <c r="ED91" s="266"/>
      <c r="EE91" s="266"/>
      <c r="EF91" s="266"/>
      <c r="EG91" s="266"/>
      <c r="EH91" s="266"/>
      <c r="EI91" s="266"/>
      <c r="EJ91" s="266"/>
      <c r="EK91" s="266"/>
      <c r="EL91" s="266"/>
      <c r="EM91" s="266"/>
      <c r="EN91" s="266"/>
      <c r="EO91" s="266"/>
      <c r="EP91" s="266"/>
      <c r="EQ91" s="266"/>
      <c r="ER91" s="266"/>
      <c r="ES91" s="266"/>
      <c r="ET91" s="266"/>
      <c r="EU91" s="266"/>
      <c r="EV91" s="266"/>
      <c r="EW91" s="266"/>
      <c r="EX91" s="266"/>
      <c r="EY91" s="266"/>
      <c r="EZ91" s="266"/>
      <c r="FA91" s="266"/>
      <c r="FB91" s="266"/>
      <c r="FC91" s="266"/>
      <c r="FD91" s="266"/>
      <c r="FE91" s="266"/>
      <c r="FF91" s="266"/>
      <c r="FG91" s="266"/>
      <c r="FH91" s="266"/>
      <c r="FI91" s="266"/>
      <c r="FJ91" s="266"/>
      <c r="FK91" s="266"/>
      <c r="FL91" s="266"/>
      <c r="FM91" s="266"/>
      <c r="FN91" s="266"/>
      <c r="FO91" s="266"/>
      <c r="FP91" s="266"/>
      <c r="FQ91" s="266"/>
      <c r="FR91" s="266"/>
      <c r="FS91" s="266"/>
      <c r="FT91" s="266"/>
      <c r="FU91" s="266"/>
      <c r="FV91" s="266"/>
      <c r="FW91" s="266"/>
      <c r="FX91" s="266"/>
      <c r="FY91" s="266"/>
      <c r="FZ91" s="266"/>
      <c r="GA91" s="266"/>
      <c r="GB91" s="266"/>
      <c r="GC91" s="266"/>
      <c r="GD91" s="266"/>
      <c r="GE91" s="266"/>
      <c r="GF91" s="266"/>
      <c r="GG91" s="266"/>
      <c r="GH91" s="266"/>
      <c r="GI91" s="266"/>
      <c r="GJ91" s="266"/>
      <c r="GK91" s="266"/>
      <c r="GL91" s="266"/>
      <c r="GM91" s="266"/>
      <c r="GN91" s="266"/>
      <c r="GO91" s="266"/>
      <c r="GP91" s="266"/>
      <c r="GQ91" s="266"/>
      <c r="GR91" s="266"/>
      <c r="GS91" s="266"/>
      <c r="GT91" s="266"/>
      <c r="GU91" s="266"/>
      <c r="GV91" s="266"/>
      <c r="GW91" s="266"/>
      <c r="GX91" s="266"/>
      <c r="GY91" s="266"/>
      <c r="GZ91" s="266"/>
      <c r="HA91" s="266"/>
      <c r="HB91" s="266"/>
      <c r="HC91" s="266"/>
      <c r="HD91" s="266"/>
      <c r="HE91" s="266"/>
      <c r="HF91" s="266"/>
      <c r="HG91" s="266"/>
      <c r="HH91" s="266"/>
      <c r="HI91" s="266"/>
      <c r="HJ91" s="266"/>
      <c r="HK91" s="266"/>
      <c r="HL91" s="266"/>
      <c r="HM91" s="266"/>
      <c r="HN91" s="266"/>
      <c r="HO91" s="266"/>
      <c r="HP91" s="266"/>
      <c r="HQ91" s="266"/>
      <c r="HR91" s="266"/>
      <c r="HS91" s="266"/>
      <c r="HT91" s="266"/>
      <c r="HU91" s="266"/>
      <c r="HV91" s="266"/>
      <c r="HW91" s="266"/>
      <c r="HX91" s="266"/>
      <c r="HY91" s="266"/>
      <c r="HZ91" s="266"/>
      <c r="IA91" s="266"/>
      <c r="IB91" s="266"/>
      <c r="IC91" s="266"/>
      <c r="ID91" s="266"/>
      <c r="IE91" s="266"/>
      <c r="IF91" s="266"/>
      <c r="IG91" s="266"/>
      <c r="IH91" s="266"/>
      <c r="II91" s="266"/>
      <c r="IJ91" s="266"/>
      <c r="IK91" s="266"/>
      <c r="IL91" s="266"/>
      <c r="IM91" s="266"/>
      <c r="IN91" s="266"/>
      <c r="IO91" s="266"/>
      <c r="IP91" s="266"/>
      <c r="IQ91" s="266"/>
      <c r="IR91" s="266"/>
      <c r="IS91" s="266"/>
      <c r="IT91" s="266"/>
      <c r="IU91" s="266"/>
      <c r="IV91" s="266"/>
    </row>
    <row r="92" spans="1:256" s="203" customFormat="1" ht="27.75" customHeight="1" hidden="1">
      <c r="A92" s="200" t="s">
        <v>9</v>
      </c>
      <c r="B92" s="201" t="s">
        <v>146</v>
      </c>
      <c r="C92" s="200" t="s">
        <v>142</v>
      </c>
      <c r="D92" s="288" t="s">
        <v>366</v>
      </c>
      <c r="E92" s="200" t="s">
        <v>314</v>
      </c>
      <c r="F92" s="200" t="s">
        <v>313</v>
      </c>
      <c r="G92" s="200" t="s">
        <v>314</v>
      </c>
      <c r="H92" s="200" t="s">
        <v>314</v>
      </c>
      <c r="I92" s="200" t="s">
        <v>313</v>
      </c>
      <c r="J92" s="200" t="s">
        <v>314</v>
      </c>
      <c r="K92" s="266"/>
      <c r="L92" s="266"/>
      <c r="M92" s="266"/>
      <c r="N92" s="266"/>
      <c r="O92" s="266"/>
      <c r="P92" s="266"/>
      <c r="Q92" s="266"/>
      <c r="R92" s="266"/>
      <c r="S92" s="266"/>
      <c r="T92" s="266"/>
      <c r="U92" s="266"/>
      <c r="V92" s="266"/>
      <c r="W92" s="266"/>
      <c r="X92" s="266"/>
      <c r="Y92" s="266"/>
      <c r="Z92" s="266"/>
      <c r="AA92" s="266"/>
      <c r="AB92" s="266"/>
      <c r="AC92" s="266"/>
      <c r="AD92" s="266"/>
      <c r="AE92" s="266"/>
      <c r="AF92" s="266"/>
      <c r="AG92" s="266"/>
      <c r="AH92" s="266"/>
      <c r="AI92" s="266"/>
      <c r="AJ92" s="266"/>
      <c r="AK92" s="266"/>
      <c r="AL92" s="266"/>
      <c r="AM92" s="266"/>
      <c r="AN92" s="266"/>
      <c r="AO92" s="266"/>
      <c r="AP92" s="266"/>
      <c r="AQ92" s="266"/>
      <c r="AR92" s="266"/>
      <c r="AS92" s="266"/>
      <c r="AT92" s="266"/>
      <c r="AU92" s="266"/>
      <c r="AV92" s="266"/>
      <c r="AW92" s="266"/>
      <c r="AX92" s="266"/>
      <c r="AY92" s="266"/>
      <c r="AZ92" s="266"/>
      <c r="BA92" s="266"/>
      <c r="BB92" s="266"/>
      <c r="BC92" s="266"/>
      <c r="BD92" s="266"/>
      <c r="BE92" s="266"/>
      <c r="BF92" s="266"/>
      <c r="BG92" s="266"/>
      <c r="BH92" s="266"/>
      <c r="BI92" s="266"/>
      <c r="BJ92" s="266"/>
      <c r="BK92" s="266"/>
      <c r="BL92" s="266"/>
      <c r="BM92" s="266"/>
      <c r="BN92" s="266"/>
      <c r="BO92" s="266"/>
      <c r="BP92" s="266"/>
      <c r="BQ92" s="266"/>
      <c r="BR92" s="266"/>
      <c r="BS92" s="266"/>
      <c r="BT92" s="266"/>
      <c r="BU92" s="266"/>
      <c r="BV92" s="266"/>
      <c r="BW92" s="266"/>
      <c r="BX92" s="266"/>
      <c r="BY92" s="266"/>
      <c r="BZ92" s="266"/>
      <c r="CA92" s="266"/>
      <c r="CB92" s="266"/>
      <c r="CC92" s="266"/>
      <c r="CD92" s="266"/>
      <c r="CE92" s="266"/>
      <c r="CF92" s="266"/>
      <c r="CG92" s="266"/>
      <c r="CH92" s="266"/>
      <c r="CI92" s="266"/>
      <c r="CJ92" s="266"/>
      <c r="CK92" s="266"/>
      <c r="CL92" s="266"/>
      <c r="CM92" s="266"/>
      <c r="CN92" s="266"/>
      <c r="CO92" s="266"/>
      <c r="CP92" s="266"/>
      <c r="CQ92" s="266"/>
      <c r="CR92" s="266"/>
      <c r="CS92" s="266"/>
      <c r="CT92" s="266"/>
      <c r="CU92" s="266"/>
      <c r="CV92" s="266"/>
      <c r="CW92" s="266"/>
      <c r="CX92" s="266"/>
      <c r="CY92" s="266"/>
      <c r="CZ92" s="266"/>
      <c r="DA92" s="266"/>
      <c r="DB92" s="266"/>
      <c r="DC92" s="266"/>
      <c r="DD92" s="266"/>
      <c r="DE92" s="266"/>
      <c r="DF92" s="266"/>
      <c r="DG92" s="266"/>
      <c r="DH92" s="266"/>
      <c r="DI92" s="266"/>
      <c r="DJ92" s="266"/>
      <c r="DK92" s="266"/>
      <c r="DL92" s="266"/>
      <c r="DM92" s="266"/>
      <c r="DN92" s="266"/>
      <c r="DO92" s="266"/>
      <c r="DP92" s="266"/>
      <c r="DQ92" s="266"/>
      <c r="DR92" s="266"/>
      <c r="DS92" s="266"/>
      <c r="DT92" s="266"/>
      <c r="DU92" s="266"/>
      <c r="DV92" s="266"/>
      <c r="DW92" s="266"/>
      <c r="DX92" s="266"/>
      <c r="DY92" s="266"/>
      <c r="DZ92" s="266"/>
      <c r="EA92" s="266"/>
      <c r="EB92" s="266"/>
      <c r="EC92" s="266"/>
      <c r="ED92" s="266"/>
      <c r="EE92" s="266"/>
      <c r="EF92" s="266"/>
      <c r="EG92" s="266"/>
      <c r="EH92" s="266"/>
      <c r="EI92" s="266"/>
      <c r="EJ92" s="266"/>
      <c r="EK92" s="266"/>
      <c r="EL92" s="266"/>
      <c r="EM92" s="266"/>
      <c r="EN92" s="266"/>
      <c r="EO92" s="266"/>
      <c r="EP92" s="266"/>
      <c r="EQ92" s="266"/>
      <c r="ER92" s="266"/>
      <c r="ES92" s="266"/>
      <c r="ET92" s="266"/>
      <c r="EU92" s="266"/>
      <c r="EV92" s="266"/>
      <c r="EW92" s="266"/>
      <c r="EX92" s="266"/>
      <c r="EY92" s="266"/>
      <c r="EZ92" s="266"/>
      <c r="FA92" s="266"/>
      <c r="FB92" s="266"/>
      <c r="FC92" s="266"/>
      <c r="FD92" s="266"/>
      <c r="FE92" s="266"/>
      <c r="FF92" s="266"/>
      <c r="FG92" s="266"/>
      <c r="FH92" s="266"/>
      <c r="FI92" s="266"/>
      <c r="FJ92" s="266"/>
      <c r="FK92" s="266"/>
      <c r="FL92" s="266"/>
      <c r="FM92" s="266"/>
      <c r="FN92" s="266"/>
      <c r="FO92" s="266"/>
      <c r="FP92" s="266"/>
      <c r="FQ92" s="266"/>
      <c r="FR92" s="266"/>
      <c r="FS92" s="266"/>
      <c r="FT92" s="266"/>
      <c r="FU92" s="266"/>
      <c r="FV92" s="266"/>
      <c r="FW92" s="266"/>
      <c r="FX92" s="266"/>
      <c r="FY92" s="266"/>
      <c r="FZ92" s="266"/>
      <c r="GA92" s="266"/>
      <c r="GB92" s="266"/>
      <c r="GC92" s="266"/>
      <c r="GD92" s="266"/>
      <c r="GE92" s="266"/>
      <c r="GF92" s="266"/>
      <c r="GG92" s="266"/>
      <c r="GH92" s="266"/>
      <c r="GI92" s="266"/>
      <c r="GJ92" s="266"/>
      <c r="GK92" s="266"/>
      <c r="GL92" s="266"/>
      <c r="GM92" s="266"/>
      <c r="GN92" s="266"/>
      <c r="GO92" s="266"/>
      <c r="GP92" s="266"/>
      <c r="GQ92" s="266"/>
      <c r="GR92" s="266"/>
      <c r="GS92" s="266"/>
      <c r="GT92" s="266"/>
      <c r="GU92" s="266"/>
      <c r="GV92" s="266"/>
      <c r="GW92" s="266"/>
      <c r="GX92" s="266"/>
      <c r="GY92" s="266"/>
      <c r="GZ92" s="266"/>
      <c r="HA92" s="266"/>
      <c r="HB92" s="266"/>
      <c r="HC92" s="266"/>
      <c r="HD92" s="266"/>
      <c r="HE92" s="266"/>
      <c r="HF92" s="266"/>
      <c r="HG92" s="266"/>
      <c r="HH92" s="266"/>
      <c r="HI92" s="266"/>
      <c r="HJ92" s="266"/>
      <c r="HK92" s="266"/>
      <c r="HL92" s="266"/>
      <c r="HM92" s="266"/>
      <c r="HN92" s="266"/>
      <c r="HO92" s="266"/>
      <c r="HP92" s="266"/>
      <c r="HQ92" s="266"/>
      <c r="HR92" s="266"/>
      <c r="HS92" s="266"/>
      <c r="HT92" s="266"/>
      <c r="HU92" s="266"/>
      <c r="HV92" s="266"/>
      <c r="HW92" s="266"/>
      <c r="HX92" s="266"/>
      <c r="HY92" s="266"/>
      <c r="HZ92" s="266"/>
      <c r="IA92" s="266"/>
      <c r="IB92" s="266"/>
      <c r="IC92" s="266"/>
      <c r="ID92" s="266"/>
      <c r="IE92" s="266"/>
      <c r="IF92" s="266"/>
      <c r="IG92" s="266"/>
      <c r="IH92" s="266"/>
      <c r="II92" s="266"/>
      <c r="IJ92" s="266"/>
      <c r="IK92" s="266"/>
      <c r="IL92" s="266"/>
      <c r="IM92" s="266"/>
      <c r="IN92" s="266"/>
      <c r="IO92" s="266"/>
      <c r="IP92" s="266"/>
      <c r="IQ92" s="266"/>
      <c r="IR92" s="266"/>
      <c r="IS92" s="266"/>
      <c r="IT92" s="266"/>
      <c r="IU92" s="266"/>
      <c r="IV92" s="266"/>
    </row>
    <row r="93" spans="1:256" s="203" customFormat="1" ht="27.75" customHeight="1" hidden="1">
      <c r="A93" s="200" t="s">
        <v>9</v>
      </c>
      <c r="B93" s="201" t="s">
        <v>147</v>
      </c>
      <c r="C93" s="200" t="s">
        <v>102</v>
      </c>
      <c r="D93" s="288" t="s">
        <v>367</v>
      </c>
      <c r="E93" s="200" t="s">
        <v>314</v>
      </c>
      <c r="F93" s="200" t="s">
        <v>314</v>
      </c>
      <c r="G93" s="200" t="s">
        <v>314</v>
      </c>
      <c r="H93" s="200" t="s">
        <v>314</v>
      </c>
      <c r="I93" s="200" t="s">
        <v>314</v>
      </c>
      <c r="J93" s="200" t="s">
        <v>314</v>
      </c>
      <c r="K93" s="266"/>
      <c r="L93" s="266"/>
      <c r="M93" s="266"/>
      <c r="N93" s="266"/>
      <c r="O93" s="266"/>
      <c r="P93" s="266"/>
      <c r="Q93" s="266"/>
      <c r="R93" s="266"/>
      <c r="S93" s="266"/>
      <c r="T93" s="266"/>
      <c r="U93" s="266"/>
      <c r="V93" s="266"/>
      <c r="W93" s="266"/>
      <c r="X93" s="266"/>
      <c r="Y93" s="266"/>
      <c r="Z93" s="266"/>
      <c r="AA93" s="266"/>
      <c r="AB93" s="266"/>
      <c r="AC93" s="266"/>
      <c r="AD93" s="266"/>
      <c r="AE93" s="266"/>
      <c r="AF93" s="266"/>
      <c r="AG93" s="266"/>
      <c r="AH93" s="266"/>
      <c r="AI93" s="266"/>
      <c r="AJ93" s="266"/>
      <c r="AK93" s="266"/>
      <c r="AL93" s="266"/>
      <c r="AM93" s="266"/>
      <c r="AN93" s="266"/>
      <c r="AO93" s="266"/>
      <c r="AP93" s="266"/>
      <c r="AQ93" s="266"/>
      <c r="AR93" s="266"/>
      <c r="AS93" s="266"/>
      <c r="AT93" s="266"/>
      <c r="AU93" s="266"/>
      <c r="AV93" s="266"/>
      <c r="AW93" s="266"/>
      <c r="AX93" s="266"/>
      <c r="AY93" s="266"/>
      <c r="AZ93" s="266"/>
      <c r="BA93" s="266"/>
      <c r="BB93" s="266"/>
      <c r="BC93" s="266"/>
      <c r="BD93" s="266"/>
      <c r="BE93" s="266"/>
      <c r="BF93" s="266"/>
      <c r="BG93" s="266"/>
      <c r="BH93" s="266"/>
      <c r="BI93" s="266"/>
      <c r="BJ93" s="266"/>
      <c r="BK93" s="266"/>
      <c r="BL93" s="266"/>
      <c r="BM93" s="266"/>
      <c r="BN93" s="266"/>
      <c r="BO93" s="266"/>
      <c r="BP93" s="266"/>
      <c r="BQ93" s="266"/>
      <c r="BR93" s="266"/>
      <c r="BS93" s="266"/>
      <c r="BT93" s="266"/>
      <c r="BU93" s="266"/>
      <c r="BV93" s="266"/>
      <c r="BW93" s="266"/>
      <c r="BX93" s="266"/>
      <c r="BY93" s="266"/>
      <c r="BZ93" s="266"/>
      <c r="CA93" s="266"/>
      <c r="CB93" s="266"/>
      <c r="CC93" s="266"/>
      <c r="CD93" s="266"/>
      <c r="CE93" s="266"/>
      <c r="CF93" s="266"/>
      <c r="CG93" s="266"/>
      <c r="CH93" s="266"/>
      <c r="CI93" s="266"/>
      <c r="CJ93" s="266"/>
      <c r="CK93" s="266"/>
      <c r="CL93" s="266"/>
      <c r="CM93" s="266"/>
      <c r="CN93" s="266"/>
      <c r="CO93" s="266"/>
      <c r="CP93" s="266"/>
      <c r="CQ93" s="266"/>
      <c r="CR93" s="266"/>
      <c r="CS93" s="266"/>
      <c r="CT93" s="266"/>
      <c r="CU93" s="266"/>
      <c r="CV93" s="266"/>
      <c r="CW93" s="266"/>
      <c r="CX93" s="266"/>
      <c r="CY93" s="266"/>
      <c r="CZ93" s="266"/>
      <c r="DA93" s="266"/>
      <c r="DB93" s="266"/>
      <c r="DC93" s="266"/>
      <c r="DD93" s="266"/>
      <c r="DE93" s="266"/>
      <c r="DF93" s="266"/>
      <c r="DG93" s="266"/>
      <c r="DH93" s="266"/>
      <c r="DI93" s="266"/>
      <c r="DJ93" s="266"/>
      <c r="DK93" s="266"/>
      <c r="DL93" s="266"/>
      <c r="DM93" s="266"/>
      <c r="DN93" s="266"/>
      <c r="DO93" s="266"/>
      <c r="DP93" s="266"/>
      <c r="DQ93" s="266"/>
      <c r="DR93" s="266"/>
      <c r="DS93" s="266"/>
      <c r="DT93" s="266"/>
      <c r="DU93" s="266"/>
      <c r="DV93" s="266"/>
      <c r="DW93" s="266"/>
      <c r="DX93" s="266"/>
      <c r="DY93" s="266"/>
      <c r="DZ93" s="266"/>
      <c r="EA93" s="266"/>
      <c r="EB93" s="266"/>
      <c r="EC93" s="266"/>
      <c r="ED93" s="266"/>
      <c r="EE93" s="266"/>
      <c r="EF93" s="266"/>
      <c r="EG93" s="266"/>
      <c r="EH93" s="266"/>
      <c r="EI93" s="266"/>
      <c r="EJ93" s="266"/>
      <c r="EK93" s="266"/>
      <c r="EL93" s="266"/>
      <c r="EM93" s="266"/>
      <c r="EN93" s="266"/>
      <c r="EO93" s="266"/>
      <c r="EP93" s="266"/>
      <c r="EQ93" s="266"/>
      <c r="ER93" s="266"/>
      <c r="ES93" s="266"/>
      <c r="ET93" s="266"/>
      <c r="EU93" s="266"/>
      <c r="EV93" s="266"/>
      <c r="EW93" s="266"/>
      <c r="EX93" s="266"/>
      <c r="EY93" s="266"/>
      <c r="EZ93" s="266"/>
      <c r="FA93" s="266"/>
      <c r="FB93" s="266"/>
      <c r="FC93" s="266"/>
      <c r="FD93" s="266"/>
      <c r="FE93" s="266"/>
      <c r="FF93" s="266"/>
      <c r="FG93" s="266"/>
      <c r="FH93" s="266"/>
      <c r="FI93" s="266"/>
      <c r="FJ93" s="266"/>
      <c r="FK93" s="266"/>
      <c r="FL93" s="266"/>
      <c r="FM93" s="266"/>
      <c r="FN93" s="266"/>
      <c r="FO93" s="266"/>
      <c r="FP93" s="266"/>
      <c r="FQ93" s="266"/>
      <c r="FR93" s="266"/>
      <c r="FS93" s="266"/>
      <c r="FT93" s="266"/>
      <c r="FU93" s="266"/>
      <c r="FV93" s="266"/>
      <c r="FW93" s="266"/>
      <c r="FX93" s="266"/>
      <c r="FY93" s="266"/>
      <c r="FZ93" s="266"/>
      <c r="GA93" s="266"/>
      <c r="GB93" s="266"/>
      <c r="GC93" s="266"/>
      <c r="GD93" s="266"/>
      <c r="GE93" s="266"/>
      <c r="GF93" s="266"/>
      <c r="GG93" s="266"/>
      <c r="GH93" s="266"/>
      <c r="GI93" s="266"/>
      <c r="GJ93" s="266"/>
      <c r="GK93" s="266"/>
      <c r="GL93" s="266"/>
      <c r="GM93" s="266"/>
      <c r="GN93" s="266"/>
      <c r="GO93" s="266"/>
      <c r="GP93" s="266"/>
      <c r="GQ93" s="266"/>
      <c r="GR93" s="266"/>
      <c r="GS93" s="266"/>
      <c r="GT93" s="266"/>
      <c r="GU93" s="266"/>
      <c r="GV93" s="266"/>
      <c r="GW93" s="266"/>
      <c r="GX93" s="266"/>
      <c r="GY93" s="266"/>
      <c r="GZ93" s="266"/>
      <c r="HA93" s="266"/>
      <c r="HB93" s="266"/>
      <c r="HC93" s="266"/>
      <c r="HD93" s="266"/>
      <c r="HE93" s="266"/>
      <c r="HF93" s="266"/>
      <c r="HG93" s="266"/>
      <c r="HH93" s="266"/>
      <c r="HI93" s="266"/>
      <c r="HJ93" s="266"/>
      <c r="HK93" s="266"/>
      <c r="HL93" s="266"/>
      <c r="HM93" s="266"/>
      <c r="HN93" s="266"/>
      <c r="HO93" s="266"/>
      <c r="HP93" s="266"/>
      <c r="HQ93" s="266"/>
      <c r="HR93" s="266"/>
      <c r="HS93" s="266"/>
      <c r="HT93" s="266"/>
      <c r="HU93" s="266"/>
      <c r="HV93" s="266"/>
      <c r="HW93" s="266"/>
      <c r="HX93" s="266"/>
      <c r="HY93" s="266"/>
      <c r="HZ93" s="266"/>
      <c r="IA93" s="266"/>
      <c r="IB93" s="266"/>
      <c r="IC93" s="266"/>
      <c r="ID93" s="266"/>
      <c r="IE93" s="266"/>
      <c r="IF93" s="266"/>
      <c r="IG93" s="266"/>
      <c r="IH93" s="266"/>
      <c r="II93" s="266"/>
      <c r="IJ93" s="266"/>
      <c r="IK93" s="266"/>
      <c r="IL93" s="266"/>
      <c r="IM93" s="266"/>
      <c r="IN93" s="266"/>
      <c r="IO93" s="266"/>
      <c r="IP93" s="266"/>
      <c r="IQ93" s="266"/>
      <c r="IR93" s="266"/>
      <c r="IS93" s="266"/>
      <c r="IT93" s="266"/>
      <c r="IU93" s="266"/>
      <c r="IV93" s="266"/>
    </row>
    <row r="94" spans="1:256" s="203" customFormat="1" ht="27.75" customHeight="1" hidden="1">
      <c r="A94" s="200" t="s">
        <v>9</v>
      </c>
      <c r="B94" s="201" t="s">
        <v>148</v>
      </c>
      <c r="C94" s="200" t="s">
        <v>102</v>
      </c>
      <c r="D94" s="288" t="s">
        <v>366</v>
      </c>
      <c r="E94" s="200" t="s">
        <v>314</v>
      </c>
      <c r="F94" s="200" t="s">
        <v>314</v>
      </c>
      <c r="G94" s="200" t="s">
        <v>314</v>
      </c>
      <c r="H94" s="200" t="s">
        <v>314</v>
      </c>
      <c r="I94" s="200" t="s">
        <v>314</v>
      </c>
      <c r="J94" s="200" t="s">
        <v>314</v>
      </c>
      <c r="K94" s="266"/>
      <c r="L94" s="266"/>
      <c r="M94" s="266"/>
      <c r="N94" s="266"/>
      <c r="O94" s="266"/>
      <c r="P94" s="266"/>
      <c r="Q94" s="266"/>
      <c r="R94" s="266"/>
      <c r="S94" s="266"/>
      <c r="T94" s="266"/>
      <c r="U94" s="266"/>
      <c r="V94" s="266"/>
      <c r="W94" s="266"/>
      <c r="X94" s="266"/>
      <c r="Y94" s="266"/>
      <c r="Z94" s="266"/>
      <c r="AA94" s="266"/>
      <c r="AB94" s="266"/>
      <c r="AC94" s="266"/>
      <c r="AD94" s="266"/>
      <c r="AE94" s="266"/>
      <c r="AF94" s="266"/>
      <c r="AG94" s="266"/>
      <c r="AH94" s="266"/>
      <c r="AI94" s="266"/>
      <c r="AJ94" s="266"/>
      <c r="AK94" s="266"/>
      <c r="AL94" s="266"/>
      <c r="AM94" s="266"/>
      <c r="AN94" s="266"/>
      <c r="AO94" s="266"/>
      <c r="AP94" s="266"/>
      <c r="AQ94" s="266"/>
      <c r="AR94" s="266"/>
      <c r="AS94" s="266"/>
      <c r="AT94" s="266"/>
      <c r="AU94" s="266"/>
      <c r="AV94" s="266"/>
      <c r="AW94" s="266"/>
      <c r="AX94" s="266"/>
      <c r="AY94" s="266"/>
      <c r="AZ94" s="266"/>
      <c r="BA94" s="266"/>
      <c r="BB94" s="266"/>
      <c r="BC94" s="266"/>
      <c r="BD94" s="266"/>
      <c r="BE94" s="266"/>
      <c r="BF94" s="266"/>
      <c r="BG94" s="266"/>
      <c r="BH94" s="266"/>
      <c r="BI94" s="266"/>
      <c r="BJ94" s="266"/>
      <c r="BK94" s="266"/>
      <c r="BL94" s="266"/>
      <c r="BM94" s="266"/>
      <c r="BN94" s="266"/>
      <c r="BO94" s="266"/>
      <c r="BP94" s="266"/>
      <c r="BQ94" s="266"/>
      <c r="BR94" s="266"/>
      <c r="BS94" s="266"/>
      <c r="BT94" s="266"/>
      <c r="BU94" s="266"/>
      <c r="BV94" s="266"/>
      <c r="BW94" s="266"/>
      <c r="BX94" s="266"/>
      <c r="BY94" s="266"/>
      <c r="BZ94" s="266"/>
      <c r="CA94" s="266"/>
      <c r="CB94" s="266"/>
      <c r="CC94" s="266"/>
      <c r="CD94" s="266"/>
      <c r="CE94" s="266"/>
      <c r="CF94" s="266"/>
      <c r="CG94" s="266"/>
      <c r="CH94" s="266"/>
      <c r="CI94" s="266"/>
      <c r="CJ94" s="266"/>
      <c r="CK94" s="266"/>
      <c r="CL94" s="266"/>
      <c r="CM94" s="266"/>
      <c r="CN94" s="266"/>
      <c r="CO94" s="266"/>
      <c r="CP94" s="266"/>
      <c r="CQ94" s="266"/>
      <c r="CR94" s="266"/>
      <c r="CS94" s="266"/>
      <c r="CT94" s="266"/>
      <c r="CU94" s="266"/>
      <c r="CV94" s="266"/>
      <c r="CW94" s="266"/>
      <c r="CX94" s="266"/>
      <c r="CY94" s="266"/>
      <c r="CZ94" s="266"/>
      <c r="DA94" s="266"/>
      <c r="DB94" s="266"/>
      <c r="DC94" s="266"/>
      <c r="DD94" s="266"/>
      <c r="DE94" s="266"/>
      <c r="DF94" s="266"/>
      <c r="DG94" s="266"/>
      <c r="DH94" s="266"/>
      <c r="DI94" s="266"/>
      <c r="DJ94" s="266"/>
      <c r="DK94" s="266"/>
      <c r="DL94" s="266"/>
      <c r="DM94" s="266"/>
      <c r="DN94" s="266"/>
      <c r="DO94" s="266"/>
      <c r="DP94" s="266"/>
      <c r="DQ94" s="266"/>
      <c r="DR94" s="266"/>
      <c r="DS94" s="266"/>
      <c r="DT94" s="266"/>
      <c r="DU94" s="266"/>
      <c r="DV94" s="266"/>
      <c r="DW94" s="266"/>
      <c r="DX94" s="266"/>
      <c r="DY94" s="266"/>
      <c r="DZ94" s="266"/>
      <c r="EA94" s="266"/>
      <c r="EB94" s="266"/>
      <c r="EC94" s="266"/>
      <c r="ED94" s="266"/>
      <c r="EE94" s="266"/>
      <c r="EF94" s="266"/>
      <c r="EG94" s="266"/>
      <c r="EH94" s="266"/>
      <c r="EI94" s="266"/>
      <c r="EJ94" s="266"/>
      <c r="EK94" s="266"/>
      <c r="EL94" s="266"/>
      <c r="EM94" s="266"/>
      <c r="EN94" s="266"/>
      <c r="EO94" s="266"/>
      <c r="EP94" s="266"/>
      <c r="EQ94" s="266"/>
      <c r="ER94" s="266"/>
      <c r="ES94" s="266"/>
      <c r="ET94" s="266"/>
      <c r="EU94" s="266"/>
      <c r="EV94" s="266"/>
      <c r="EW94" s="266"/>
      <c r="EX94" s="266"/>
      <c r="EY94" s="266"/>
      <c r="EZ94" s="266"/>
      <c r="FA94" s="266"/>
      <c r="FB94" s="266"/>
      <c r="FC94" s="266"/>
      <c r="FD94" s="266"/>
      <c r="FE94" s="266"/>
      <c r="FF94" s="266"/>
      <c r="FG94" s="266"/>
      <c r="FH94" s="266"/>
      <c r="FI94" s="266"/>
      <c r="FJ94" s="266"/>
      <c r="FK94" s="266"/>
      <c r="FL94" s="266"/>
      <c r="FM94" s="266"/>
      <c r="FN94" s="266"/>
      <c r="FO94" s="266"/>
      <c r="FP94" s="266"/>
      <c r="FQ94" s="266"/>
      <c r="FR94" s="266"/>
      <c r="FS94" s="266"/>
      <c r="FT94" s="266"/>
      <c r="FU94" s="266"/>
      <c r="FV94" s="266"/>
      <c r="FW94" s="266"/>
      <c r="FX94" s="266"/>
      <c r="FY94" s="266"/>
      <c r="FZ94" s="266"/>
      <c r="GA94" s="266"/>
      <c r="GB94" s="266"/>
      <c r="GC94" s="266"/>
      <c r="GD94" s="266"/>
      <c r="GE94" s="266"/>
      <c r="GF94" s="266"/>
      <c r="GG94" s="266"/>
      <c r="GH94" s="266"/>
      <c r="GI94" s="266"/>
      <c r="GJ94" s="266"/>
      <c r="GK94" s="266"/>
      <c r="GL94" s="266"/>
      <c r="GM94" s="266"/>
      <c r="GN94" s="266"/>
      <c r="GO94" s="266"/>
      <c r="GP94" s="266"/>
      <c r="GQ94" s="266"/>
      <c r="GR94" s="266"/>
      <c r="GS94" s="266"/>
      <c r="GT94" s="266"/>
      <c r="GU94" s="266"/>
      <c r="GV94" s="266"/>
      <c r="GW94" s="266"/>
      <c r="GX94" s="266"/>
      <c r="GY94" s="266"/>
      <c r="GZ94" s="266"/>
      <c r="HA94" s="266"/>
      <c r="HB94" s="266"/>
      <c r="HC94" s="266"/>
      <c r="HD94" s="266"/>
      <c r="HE94" s="266"/>
      <c r="HF94" s="266"/>
      <c r="HG94" s="266"/>
      <c r="HH94" s="266"/>
      <c r="HI94" s="266"/>
      <c r="HJ94" s="266"/>
      <c r="HK94" s="266"/>
      <c r="HL94" s="266"/>
      <c r="HM94" s="266"/>
      <c r="HN94" s="266"/>
      <c r="HO94" s="266"/>
      <c r="HP94" s="266"/>
      <c r="HQ94" s="266"/>
      <c r="HR94" s="266"/>
      <c r="HS94" s="266"/>
      <c r="HT94" s="266"/>
      <c r="HU94" s="266"/>
      <c r="HV94" s="266"/>
      <c r="HW94" s="266"/>
      <c r="HX94" s="266"/>
      <c r="HY94" s="266"/>
      <c r="HZ94" s="266"/>
      <c r="IA94" s="266"/>
      <c r="IB94" s="266"/>
      <c r="IC94" s="266"/>
      <c r="ID94" s="266"/>
      <c r="IE94" s="266"/>
      <c r="IF94" s="266"/>
      <c r="IG94" s="266"/>
      <c r="IH94" s="266"/>
      <c r="II94" s="266"/>
      <c r="IJ94" s="266"/>
      <c r="IK94" s="266"/>
      <c r="IL94" s="266"/>
      <c r="IM94" s="266"/>
      <c r="IN94" s="266"/>
      <c r="IO94" s="266"/>
      <c r="IP94" s="266"/>
      <c r="IQ94" s="266"/>
      <c r="IR94" s="266"/>
      <c r="IS94" s="266"/>
      <c r="IT94" s="266"/>
      <c r="IU94" s="266"/>
      <c r="IV94" s="266"/>
    </row>
    <row r="95" spans="1:256" s="203" customFormat="1" ht="27.75" customHeight="1" hidden="1">
      <c r="A95" s="294" t="s">
        <v>149</v>
      </c>
      <c r="B95" s="306" t="s">
        <v>150</v>
      </c>
      <c r="C95" s="307"/>
      <c r="D95" s="200"/>
      <c r="E95" s="295"/>
      <c r="F95" s="295"/>
      <c r="G95" s="295"/>
      <c r="H95" s="295"/>
      <c r="I95" s="295"/>
      <c r="J95" s="295"/>
      <c r="K95" s="266"/>
      <c r="L95" s="266"/>
      <c r="M95" s="266"/>
      <c r="N95" s="266"/>
      <c r="O95" s="266"/>
      <c r="P95" s="266"/>
      <c r="Q95" s="266"/>
      <c r="R95" s="266"/>
      <c r="S95" s="266"/>
      <c r="T95" s="266"/>
      <c r="U95" s="266"/>
      <c r="V95" s="266"/>
      <c r="W95" s="266"/>
      <c r="X95" s="266"/>
      <c r="Y95" s="266"/>
      <c r="Z95" s="266"/>
      <c r="AA95" s="266"/>
      <c r="AB95" s="266"/>
      <c r="AC95" s="266"/>
      <c r="AD95" s="266"/>
      <c r="AE95" s="266"/>
      <c r="AF95" s="266"/>
      <c r="AG95" s="266"/>
      <c r="AH95" s="266"/>
      <c r="AI95" s="266"/>
      <c r="AJ95" s="266"/>
      <c r="AK95" s="266"/>
      <c r="AL95" s="266"/>
      <c r="AM95" s="266"/>
      <c r="AN95" s="266"/>
      <c r="AO95" s="266"/>
      <c r="AP95" s="266"/>
      <c r="AQ95" s="266"/>
      <c r="AR95" s="266"/>
      <c r="AS95" s="266"/>
      <c r="AT95" s="266"/>
      <c r="AU95" s="266"/>
      <c r="AV95" s="266"/>
      <c r="AW95" s="266"/>
      <c r="AX95" s="266"/>
      <c r="AY95" s="266"/>
      <c r="AZ95" s="266"/>
      <c r="BA95" s="266"/>
      <c r="BB95" s="266"/>
      <c r="BC95" s="266"/>
      <c r="BD95" s="266"/>
      <c r="BE95" s="266"/>
      <c r="BF95" s="266"/>
      <c r="BG95" s="266"/>
      <c r="BH95" s="266"/>
      <c r="BI95" s="266"/>
      <c r="BJ95" s="266"/>
      <c r="BK95" s="266"/>
      <c r="BL95" s="266"/>
      <c r="BM95" s="266"/>
      <c r="BN95" s="266"/>
      <c r="BO95" s="266"/>
      <c r="BP95" s="266"/>
      <c r="BQ95" s="266"/>
      <c r="BR95" s="266"/>
      <c r="BS95" s="266"/>
      <c r="BT95" s="266"/>
      <c r="BU95" s="266"/>
      <c r="BV95" s="266"/>
      <c r="BW95" s="266"/>
      <c r="BX95" s="266"/>
      <c r="BY95" s="266"/>
      <c r="BZ95" s="266"/>
      <c r="CA95" s="266"/>
      <c r="CB95" s="266"/>
      <c r="CC95" s="266"/>
      <c r="CD95" s="266"/>
      <c r="CE95" s="266"/>
      <c r="CF95" s="266"/>
      <c r="CG95" s="266"/>
      <c r="CH95" s="266"/>
      <c r="CI95" s="266"/>
      <c r="CJ95" s="266"/>
      <c r="CK95" s="266"/>
      <c r="CL95" s="266"/>
      <c r="CM95" s="266"/>
      <c r="CN95" s="266"/>
      <c r="CO95" s="266"/>
      <c r="CP95" s="266"/>
      <c r="CQ95" s="266"/>
      <c r="CR95" s="266"/>
      <c r="CS95" s="266"/>
      <c r="CT95" s="266"/>
      <c r="CU95" s="266"/>
      <c r="CV95" s="266"/>
      <c r="CW95" s="266"/>
      <c r="CX95" s="266"/>
      <c r="CY95" s="266"/>
      <c r="CZ95" s="266"/>
      <c r="DA95" s="266"/>
      <c r="DB95" s="266"/>
      <c r="DC95" s="266"/>
      <c r="DD95" s="266"/>
      <c r="DE95" s="266"/>
      <c r="DF95" s="266"/>
      <c r="DG95" s="266"/>
      <c r="DH95" s="266"/>
      <c r="DI95" s="266"/>
      <c r="DJ95" s="266"/>
      <c r="DK95" s="266"/>
      <c r="DL95" s="266"/>
      <c r="DM95" s="266"/>
      <c r="DN95" s="266"/>
      <c r="DO95" s="266"/>
      <c r="DP95" s="266"/>
      <c r="DQ95" s="266"/>
      <c r="DR95" s="266"/>
      <c r="DS95" s="266"/>
      <c r="DT95" s="266"/>
      <c r="DU95" s="266"/>
      <c r="DV95" s="266"/>
      <c r="DW95" s="266"/>
      <c r="DX95" s="266"/>
      <c r="DY95" s="266"/>
      <c r="DZ95" s="266"/>
      <c r="EA95" s="266"/>
      <c r="EB95" s="266"/>
      <c r="EC95" s="266"/>
      <c r="ED95" s="266"/>
      <c r="EE95" s="266"/>
      <c r="EF95" s="266"/>
      <c r="EG95" s="266"/>
      <c r="EH95" s="266"/>
      <c r="EI95" s="266"/>
      <c r="EJ95" s="266"/>
      <c r="EK95" s="266"/>
      <c r="EL95" s="266"/>
      <c r="EM95" s="266"/>
      <c r="EN95" s="266"/>
      <c r="EO95" s="266"/>
      <c r="EP95" s="266"/>
      <c r="EQ95" s="266"/>
      <c r="ER95" s="266"/>
      <c r="ES95" s="266"/>
      <c r="ET95" s="266"/>
      <c r="EU95" s="266"/>
      <c r="EV95" s="266"/>
      <c r="EW95" s="266"/>
      <c r="EX95" s="266"/>
      <c r="EY95" s="266"/>
      <c r="EZ95" s="266"/>
      <c r="FA95" s="266"/>
      <c r="FB95" s="266"/>
      <c r="FC95" s="266"/>
      <c r="FD95" s="266"/>
      <c r="FE95" s="266"/>
      <c r="FF95" s="266"/>
      <c r="FG95" s="266"/>
      <c r="FH95" s="266"/>
      <c r="FI95" s="266"/>
      <c r="FJ95" s="266"/>
      <c r="FK95" s="266"/>
      <c r="FL95" s="266"/>
      <c r="FM95" s="266"/>
      <c r="FN95" s="266"/>
      <c r="FO95" s="266"/>
      <c r="FP95" s="266"/>
      <c r="FQ95" s="266"/>
      <c r="FR95" s="266"/>
      <c r="FS95" s="266"/>
      <c r="FT95" s="266"/>
      <c r="FU95" s="266"/>
      <c r="FV95" s="266"/>
      <c r="FW95" s="266"/>
      <c r="FX95" s="266"/>
      <c r="FY95" s="266"/>
      <c r="FZ95" s="266"/>
      <c r="GA95" s="266"/>
      <c r="GB95" s="266"/>
      <c r="GC95" s="266"/>
      <c r="GD95" s="266"/>
      <c r="GE95" s="266"/>
      <c r="GF95" s="266"/>
      <c r="GG95" s="266"/>
      <c r="GH95" s="266"/>
      <c r="GI95" s="266"/>
      <c r="GJ95" s="266"/>
      <c r="GK95" s="266"/>
      <c r="GL95" s="266"/>
      <c r="GM95" s="266"/>
      <c r="GN95" s="266"/>
      <c r="GO95" s="266"/>
      <c r="GP95" s="266"/>
      <c r="GQ95" s="266"/>
      <c r="GR95" s="266"/>
      <c r="GS95" s="266"/>
      <c r="GT95" s="266"/>
      <c r="GU95" s="266"/>
      <c r="GV95" s="266"/>
      <c r="GW95" s="266"/>
      <c r="GX95" s="266"/>
      <c r="GY95" s="266"/>
      <c r="GZ95" s="266"/>
      <c r="HA95" s="266"/>
      <c r="HB95" s="266"/>
      <c r="HC95" s="266"/>
      <c r="HD95" s="266"/>
      <c r="HE95" s="266"/>
      <c r="HF95" s="266"/>
      <c r="HG95" s="266"/>
      <c r="HH95" s="266"/>
      <c r="HI95" s="266"/>
      <c r="HJ95" s="266"/>
      <c r="HK95" s="266"/>
      <c r="HL95" s="266"/>
      <c r="HM95" s="266"/>
      <c r="HN95" s="266"/>
      <c r="HO95" s="266"/>
      <c r="HP95" s="266"/>
      <c r="HQ95" s="266"/>
      <c r="HR95" s="266"/>
      <c r="HS95" s="266"/>
      <c r="HT95" s="266"/>
      <c r="HU95" s="266"/>
      <c r="HV95" s="266"/>
      <c r="HW95" s="266"/>
      <c r="HX95" s="266"/>
      <c r="HY95" s="266"/>
      <c r="HZ95" s="266"/>
      <c r="IA95" s="266"/>
      <c r="IB95" s="266"/>
      <c r="IC95" s="266"/>
      <c r="ID95" s="266"/>
      <c r="IE95" s="266"/>
      <c r="IF95" s="266"/>
      <c r="IG95" s="266"/>
      <c r="IH95" s="266"/>
      <c r="II95" s="266"/>
      <c r="IJ95" s="266"/>
      <c r="IK95" s="266"/>
      <c r="IL95" s="266"/>
      <c r="IM95" s="266"/>
      <c r="IN95" s="266"/>
      <c r="IO95" s="266"/>
      <c r="IP95" s="266"/>
      <c r="IQ95" s="266"/>
      <c r="IR95" s="266"/>
      <c r="IS95" s="266"/>
      <c r="IT95" s="266"/>
      <c r="IU95" s="266"/>
      <c r="IV95" s="266"/>
    </row>
    <row r="96" spans="1:256" s="203" customFormat="1" ht="27.75" customHeight="1" hidden="1">
      <c r="A96" s="200" t="s">
        <v>9</v>
      </c>
      <c r="B96" s="201" t="s">
        <v>151</v>
      </c>
      <c r="C96" s="200" t="s">
        <v>142</v>
      </c>
      <c r="D96" s="288" t="s">
        <v>367</v>
      </c>
      <c r="E96" s="200" t="s">
        <v>314</v>
      </c>
      <c r="F96" s="200" t="s">
        <v>314</v>
      </c>
      <c r="G96" s="200" t="s">
        <v>314</v>
      </c>
      <c r="H96" s="200" t="s">
        <v>314</v>
      </c>
      <c r="I96" s="200" t="s">
        <v>314</v>
      </c>
      <c r="J96" s="200" t="s">
        <v>314</v>
      </c>
      <c r="K96" s="266"/>
      <c r="L96" s="266"/>
      <c r="M96" s="266"/>
      <c r="N96" s="266"/>
      <c r="O96" s="266"/>
      <c r="P96" s="266"/>
      <c r="Q96" s="266"/>
      <c r="R96" s="266"/>
      <c r="S96" s="266"/>
      <c r="T96" s="266"/>
      <c r="U96" s="266"/>
      <c r="V96" s="266"/>
      <c r="W96" s="266"/>
      <c r="X96" s="266"/>
      <c r="Y96" s="266"/>
      <c r="Z96" s="266"/>
      <c r="AA96" s="266"/>
      <c r="AB96" s="266"/>
      <c r="AC96" s="266"/>
      <c r="AD96" s="266"/>
      <c r="AE96" s="266"/>
      <c r="AF96" s="266"/>
      <c r="AG96" s="266"/>
      <c r="AH96" s="266"/>
      <c r="AI96" s="266"/>
      <c r="AJ96" s="266"/>
      <c r="AK96" s="266"/>
      <c r="AL96" s="266"/>
      <c r="AM96" s="266"/>
      <c r="AN96" s="266"/>
      <c r="AO96" s="266"/>
      <c r="AP96" s="266"/>
      <c r="AQ96" s="266"/>
      <c r="AR96" s="266"/>
      <c r="AS96" s="266"/>
      <c r="AT96" s="266"/>
      <c r="AU96" s="266"/>
      <c r="AV96" s="266"/>
      <c r="AW96" s="266"/>
      <c r="AX96" s="266"/>
      <c r="AY96" s="266"/>
      <c r="AZ96" s="266"/>
      <c r="BA96" s="266"/>
      <c r="BB96" s="266"/>
      <c r="BC96" s="266"/>
      <c r="BD96" s="266"/>
      <c r="BE96" s="266"/>
      <c r="BF96" s="266"/>
      <c r="BG96" s="266"/>
      <c r="BH96" s="266"/>
      <c r="BI96" s="266"/>
      <c r="BJ96" s="266"/>
      <c r="BK96" s="266"/>
      <c r="BL96" s="266"/>
      <c r="BM96" s="266"/>
      <c r="BN96" s="266"/>
      <c r="BO96" s="266"/>
      <c r="BP96" s="266"/>
      <c r="BQ96" s="266"/>
      <c r="BR96" s="266"/>
      <c r="BS96" s="266"/>
      <c r="BT96" s="266"/>
      <c r="BU96" s="266"/>
      <c r="BV96" s="266"/>
      <c r="BW96" s="266"/>
      <c r="BX96" s="266"/>
      <c r="BY96" s="266"/>
      <c r="BZ96" s="266"/>
      <c r="CA96" s="266"/>
      <c r="CB96" s="266"/>
      <c r="CC96" s="266"/>
      <c r="CD96" s="266"/>
      <c r="CE96" s="266"/>
      <c r="CF96" s="266"/>
      <c r="CG96" s="266"/>
      <c r="CH96" s="266"/>
      <c r="CI96" s="266"/>
      <c r="CJ96" s="266"/>
      <c r="CK96" s="266"/>
      <c r="CL96" s="266"/>
      <c r="CM96" s="266"/>
      <c r="CN96" s="266"/>
      <c r="CO96" s="266"/>
      <c r="CP96" s="266"/>
      <c r="CQ96" s="266"/>
      <c r="CR96" s="266"/>
      <c r="CS96" s="266"/>
      <c r="CT96" s="266"/>
      <c r="CU96" s="266"/>
      <c r="CV96" s="266"/>
      <c r="CW96" s="266"/>
      <c r="CX96" s="266"/>
      <c r="CY96" s="266"/>
      <c r="CZ96" s="266"/>
      <c r="DA96" s="266"/>
      <c r="DB96" s="266"/>
      <c r="DC96" s="266"/>
      <c r="DD96" s="266"/>
      <c r="DE96" s="266"/>
      <c r="DF96" s="266"/>
      <c r="DG96" s="266"/>
      <c r="DH96" s="266"/>
      <c r="DI96" s="266"/>
      <c r="DJ96" s="266"/>
      <c r="DK96" s="266"/>
      <c r="DL96" s="266"/>
      <c r="DM96" s="266"/>
      <c r="DN96" s="266"/>
      <c r="DO96" s="266"/>
      <c r="DP96" s="266"/>
      <c r="DQ96" s="266"/>
      <c r="DR96" s="266"/>
      <c r="DS96" s="266"/>
      <c r="DT96" s="266"/>
      <c r="DU96" s="266"/>
      <c r="DV96" s="266"/>
      <c r="DW96" s="266"/>
      <c r="DX96" s="266"/>
      <c r="DY96" s="266"/>
      <c r="DZ96" s="266"/>
      <c r="EA96" s="266"/>
      <c r="EB96" s="266"/>
      <c r="EC96" s="266"/>
      <c r="ED96" s="266"/>
      <c r="EE96" s="266"/>
      <c r="EF96" s="266"/>
      <c r="EG96" s="266"/>
      <c r="EH96" s="266"/>
      <c r="EI96" s="266"/>
      <c r="EJ96" s="266"/>
      <c r="EK96" s="266"/>
      <c r="EL96" s="266"/>
      <c r="EM96" s="266"/>
      <c r="EN96" s="266"/>
      <c r="EO96" s="266"/>
      <c r="EP96" s="266"/>
      <c r="EQ96" s="266"/>
      <c r="ER96" s="266"/>
      <c r="ES96" s="266"/>
      <c r="ET96" s="266"/>
      <c r="EU96" s="266"/>
      <c r="EV96" s="266"/>
      <c r="EW96" s="266"/>
      <c r="EX96" s="266"/>
      <c r="EY96" s="266"/>
      <c r="EZ96" s="266"/>
      <c r="FA96" s="266"/>
      <c r="FB96" s="266"/>
      <c r="FC96" s="266"/>
      <c r="FD96" s="266"/>
      <c r="FE96" s="266"/>
      <c r="FF96" s="266"/>
      <c r="FG96" s="266"/>
      <c r="FH96" s="266"/>
      <c r="FI96" s="266"/>
      <c r="FJ96" s="266"/>
      <c r="FK96" s="266"/>
      <c r="FL96" s="266"/>
      <c r="FM96" s="266"/>
      <c r="FN96" s="266"/>
      <c r="FO96" s="266"/>
      <c r="FP96" s="266"/>
      <c r="FQ96" s="266"/>
      <c r="FR96" s="266"/>
      <c r="FS96" s="266"/>
      <c r="FT96" s="266"/>
      <c r="FU96" s="266"/>
      <c r="FV96" s="266"/>
      <c r="FW96" s="266"/>
      <c r="FX96" s="266"/>
      <c r="FY96" s="266"/>
      <c r="FZ96" s="266"/>
      <c r="GA96" s="266"/>
      <c r="GB96" s="266"/>
      <c r="GC96" s="266"/>
      <c r="GD96" s="266"/>
      <c r="GE96" s="266"/>
      <c r="GF96" s="266"/>
      <c r="GG96" s="266"/>
      <c r="GH96" s="266"/>
      <c r="GI96" s="266"/>
      <c r="GJ96" s="266"/>
      <c r="GK96" s="266"/>
      <c r="GL96" s="266"/>
      <c r="GM96" s="266"/>
      <c r="GN96" s="266"/>
      <c r="GO96" s="266"/>
      <c r="GP96" s="266"/>
      <c r="GQ96" s="266"/>
      <c r="GR96" s="266"/>
      <c r="GS96" s="266"/>
      <c r="GT96" s="266"/>
      <c r="GU96" s="266"/>
      <c r="GV96" s="266"/>
      <c r="GW96" s="266"/>
      <c r="GX96" s="266"/>
      <c r="GY96" s="266"/>
      <c r="GZ96" s="266"/>
      <c r="HA96" s="266"/>
      <c r="HB96" s="266"/>
      <c r="HC96" s="266"/>
      <c r="HD96" s="266"/>
      <c r="HE96" s="266"/>
      <c r="HF96" s="266"/>
      <c r="HG96" s="266"/>
      <c r="HH96" s="266"/>
      <c r="HI96" s="266"/>
      <c r="HJ96" s="266"/>
      <c r="HK96" s="266"/>
      <c r="HL96" s="266"/>
      <c r="HM96" s="266"/>
      <c r="HN96" s="266"/>
      <c r="HO96" s="266"/>
      <c r="HP96" s="266"/>
      <c r="HQ96" s="266"/>
      <c r="HR96" s="266"/>
      <c r="HS96" s="266"/>
      <c r="HT96" s="266"/>
      <c r="HU96" s="266"/>
      <c r="HV96" s="266"/>
      <c r="HW96" s="266"/>
      <c r="HX96" s="266"/>
      <c r="HY96" s="266"/>
      <c r="HZ96" s="266"/>
      <c r="IA96" s="266"/>
      <c r="IB96" s="266"/>
      <c r="IC96" s="266"/>
      <c r="ID96" s="266"/>
      <c r="IE96" s="266"/>
      <c r="IF96" s="266"/>
      <c r="IG96" s="266"/>
      <c r="IH96" s="266"/>
      <c r="II96" s="266"/>
      <c r="IJ96" s="266"/>
      <c r="IK96" s="266"/>
      <c r="IL96" s="266"/>
      <c r="IM96" s="266"/>
      <c r="IN96" s="266"/>
      <c r="IO96" s="266"/>
      <c r="IP96" s="266"/>
      <c r="IQ96" s="266"/>
      <c r="IR96" s="266"/>
      <c r="IS96" s="266"/>
      <c r="IT96" s="266"/>
      <c r="IU96" s="266"/>
      <c r="IV96" s="266"/>
    </row>
    <row r="97" spans="1:256" s="203" customFormat="1" ht="27.75" customHeight="1" hidden="1">
      <c r="A97" s="200" t="s">
        <v>9</v>
      </c>
      <c r="B97" s="201" t="s">
        <v>152</v>
      </c>
      <c r="C97" s="200" t="s">
        <v>102</v>
      </c>
      <c r="D97" s="200">
        <v>0</v>
      </c>
      <c r="E97" s="200" t="s">
        <v>314</v>
      </c>
      <c r="F97" s="200" t="s">
        <v>314</v>
      </c>
      <c r="G97" s="200" t="s">
        <v>314</v>
      </c>
      <c r="H97" s="200" t="s">
        <v>314</v>
      </c>
      <c r="I97" s="200" t="s">
        <v>314</v>
      </c>
      <c r="J97" s="200" t="s">
        <v>314</v>
      </c>
      <c r="K97" s="266"/>
      <c r="L97" s="266"/>
      <c r="M97" s="266"/>
      <c r="N97" s="266"/>
      <c r="O97" s="266"/>
      <c r="P97" s="266"/>
      <c r="Q97" s="266"/>
      <c r="R97" s="266"/>
      <c r="S97" s="266"/>
      <c r="T97" s="266"/>
      <c r="U97" s="266"/>
      <c r="V97" s="266"/>
      <c r="W97" s="266"/>
      <c r="X97" s="266"/>
      <c r="Y97" s="266"/>
      <c r="Z97" s="266"/>
      <c r="AA97" s="266"/>
      <c r="AB97" s="266"/>
      <c r="AC97" s="266"/>
      <c r="AD97" s="266"/>
      <c r="AE97" s="266"/>
      <c r="AF97" s="266"/>
      <c r="AG97" s="266"/>
      <c r="AH97" s="266"/>
      <c r="AI97" s="266"/>
      <c r="AJ97" s="266"/>
      <c r="AK97" s="266"/>
      <c r="AL97" s="266"/>
      <c r="AM97" s="266"/>
      <c r="AN97" s="266"/>
      <c r="AO97" s="266"/>
      <c r="AP97" s="266"/>
      <c r="AQ97" s="266"/>
      <c r="AR97" s="266"/>
      <c r="AS97" s="266"/>
      <c r="AT97" s="266"/>
      <c r="AU97" s="266"/>
      <c r="AV97" s="266"/>
      <c r="AW97" s="266"/>
      <c r="AX97" s="266"/>
      <c r="AY97" s="266"/>
      <c r="AZ97" s="266"/>
      <c r="BA97" s="266"/>
      <c r="BB97" s="266"/>
      <c r="BC97" s="266"/>
      <c r="BD97" s="266"/>
      <c r="BE97" s="266"/>
      <c r="BF97" s="266"/>
      <c r="BG97" s="266"/>
      <c r="BH97" s="266"/>
      <c r="BI97" s="266"/>
      <c r="BJ97" s="266"/>
      <c r="BK97" s="266"/>
      <c r="BL97" s="266"/>
      <c r="BM97" s="266"/>
      <c r="BN97" s="266"/>
      <c r="BO97" s="266"/>
      <c r="BP97" s="266"/>
      <c r="BQ97" s="266"/>
      <c r="BR97" s="266"/>
      <c r="BS97" s="266"/>
      <c r="BT97" s="266"/>
      <c r="BU97" s="266"/>
      <c r="BV97" s="266"/>
      <c r="BW97" s="266"/>
      <c r="BX97" s="266"/>
      <c r="BY97" s="266"/>
      <c r="BZ97" s="266"/>
      <c r="CA97" s="266"/>
      <c r="CB97" s="266"/>
      <c r="CC97" s="266"/>
      <c r="CD97" s="266"/>
      <c r="CE97" s="266"/>
      <c r="CF97" s="266"/>
      <c r="CG97" s="266"/>
      <c r="CH97" s="266"/>
      <c r="CI97" s="266"/>
      <c r="CJ97" s="266"/>
      <c r="CK97" s="266"/>
      <c r="CL97" s="266"/>
      <c r="CM97" s="266"/>
      <c r="CN97" s="266"/>
      <c r="CO97" s="266"/>
      <c r="CP97" s="266"/>
      <c r="CQ97" s="266"/>
      <c r="CR97" s="266"/>
      <c r="CS97" s="266"/>
      <c r="CT97" s="266"/>
      <c r="CU97" s="266"/>
      <c r="CV97" s="266"/>
      <c r="CW97" s="266"/>
      <c r="CX97" s="266"/>
      <c r="CY97" s="266"/>
      <c r="CZ97" s="266"/>
      <c r="DA97" s="266"/>
      <c r="DB97" s="266"/>
      <c r="DC97" s="266"/>
      <c r="DD97" s="266"/>
      <c r="DE97" s="266"/>
      <c r="DF97" s="266"/>
      <c r="DG97" s="266"/>
      <c r="DH97" s="266"/>
      <c r="DI97" s="266"/>
      <c r="DJ97" s="266"/>
      <c r="DK97" s="266"/>
      <c r="DL97" s="266"/>
      <c r="DM97" s="266"/>
      <c r="DN97" s="266"/>
      <c r="DO97" s="266"/>
      <c r="DP97" s="266"/>
      <c r="DQ97" s="266"/>
      <c r="DR97" s="266"/>
      <c r="DS97" s="266"/>
      <c r="DT97" s="266"/>
      <c r="DU97" s="266"/>
      <c r="DV97" s="266"/>
      <c r="DW97" s="266"/>
      <c r="DX97" s="266"/>
      <c r="DY97" s="266"/>
      <c r="DZ97" s="266"/>
      <c r="EA97" s="266"/>
      <c r="EB97" s="266"/>
      <c r="EC97" s="266"/>
      <c r="ED97" s="266"/>
      <c r="EE97" s="266"/>
      <c r="EF97" s="266"/>
      <c r="EG97" s="266"/>
      <c r="EH97" s="266"/>
      <c r="EI97" s="266"/>
      <c r="EJ97" s="266"/>
      <c r="EK97" s="266"/>
      <c r="EL97" s="266"/>
      <c r="EM97" s="266"/>
      <c r="EN97" s="266"/>
      <c r="EO97" s="266"/>
      <c r="EP97" s="266"/>
      <c r="EQ97" s="266"/>
      <c r="ER97" s="266"/>
      <c r="ES97" s="266"/>
      <c r="ET97" s="266"/>
      <c r="EU97" s="266"/>
      <c r="EV97" s="266"/>
      <c r="EW97" s="266"/>
      <c r="EX97" s="266"/>
      <c r="EY97" s="266"/>
      <c r="EZ97" s="266"/>
      <c r="FA97" s="266"/>
      <c r="FB97" s="266"/>
      <c r="FC97" s="266"/>
      <c r="FD97" s="266"/>
      <c r="FE97" s="266"/>
      <c r="FF97" s="266"/>
      <c r="FG97" s="266"/>
      <c r="FH97" s="266"/>
      <c r="FI97" s="266"/>
      <c r="FJ97" s="266"/>
      <c r="FK97" s="266"/>
      <c r="FL97" s="266"/>
      <c r="FM97" s="266"/>
      <c r="FN97" s="266"/>
      <c r="FO97" s="266"/>
      <c r="FP97" s="266"/>
      <c r="FQ97" s="266"/>
      <c r="FR97" s="266"/>
      <c r="FS97" s="266"/>
      <c r="FT97" s="266"/>
      <c r="FU97" s="266"/>
      <c r="FV97" s="266"/>
      <c r="FW97" s="266"/>
      <c r="FX97" s="266"/>
      <c r="FY97" s="266"/>
      <c r="FZ97" s="266"/>
      <c r="GA97" s="266"/>
      <c r="GB97" s="266"/>
      <c r="GC97" s="266"/>
      <c r="GD97" s="266"/>
      <c r="GE97" s="266"/>
      <c r="GF97" s="266"/>
      <c r="GG97" s="266"/>
      <c r="GH97" s="266"/>
      <c r="GI97" s="266"/>
      <c r="GJ97" s="266"/>
      <c r="GK97" s="266"/>
      <c r="GL97" s="266"/>
      <c r="GM97" s="266"/>
      <c r="GN97" s="266"/>
      <c r="GO97" s="266"/>
      <c r="GP97" s="266"/>
      <c r="GQ97" s="266"/>
      <c r="GR97" s="266"/>
      <c r="GS97" s="266"/>
      <c r="GT97" s="266"/>
      <c r="GU97" s="266"/>
      <c r="GV97" s="266"/>
      <c r="GW97" s="266"/>
      <c r="GX97" s="266"/>
      <c r="GY97" s="266"/>
      <c r="GZ97" s="266"/>
      <c r="HA97" s="266"/>
      <c r="HB97" s="266"/>
      <c r="HC97" s="266"/>
      <c r="HD97" s="266"/>
      <c r="HE97" s="266"/>
      <c r="HF97" s="266"/>
      <c r="HG97" s="266"/>
      <c r="HH97" s="266"/>
      <c r="HI97" s="266"/>
      <c r="HJ97" s="266"/>
      <c r="HK97" s="266"/>
      <c r="HL97" s="266"/>
      <c r="HM97" s="266"/>
      <c r="HN97" s="266"/>
      <c r="HO97" s="266"/>
      <c r="HP97" s="266"/>
      <c r="HQ97" s="266"/>
      <c r="HR97" s="266"/>
      <c r="HS97" s="266"/>
      <c r="HT97" s="266"/>
      <c r="HU97" s="266"/>
      <c r="HV97" s="266"/>
      <c r="HW97" s="266"/>
      <c r="HX97" s="266"/>
      <c r="HY97" s="266"/>
      <c r="HZ97" s="266"/>
      <c r="IA97" s="266"/>
      <c r="IB97" s="266"/>
      <c r="IC97" s="266"/>
      <c r="ID97" s="266"/>
      <c r="IE97" s="266"/>
      <c r="IF97" s="266"/>
      <c r="IG97" s="266"/>
      <c r="IH97" s="266"/>
      <c r="II97" s="266"/>
      <c r="IJ97" s="266"/>
      <c r="IK97" s="266"/>
      <c r="IL97" s="266"/>
      <c r="IM97" s="266"/>
      <c r="IN97" s="266"/>
      <c r="IO97" s="266"/>
      <c r="IP97" s="266"/>
      <c r="IQ97" s="266"/>
      <c r="IR97" s="266"/>
      <c r="IS97" s="266"/>
      <c r="IT97" s="266"/>
      <c r="IU97" s="266"/>
      <c r="IV97" s="266"/>
    </row>
    <row r="98" spans="1:256" s="203" customFormat="1" ht="27.75" customHeight="1" hidden="1">
      <c r="A98" s="200" t="s">
        <v>9</v>
      </c>
      <c r="B98" s="201" t="s">
        <v>153</v>
      </c>
      <c r="C98" s="200" t="s">
        <v>102</v>
      </c>
      <c r="D98" s="200">
        <v>0</v>
      </c>
      <c r="E98" s="200" t="s">
        <v>314</v>
      </c>
      <c r="F98" s="200" t="s">
        <v>314</v>
      </c>
      <c r="G98" s="200" t="s">
        <v>314</v>
      </c>
      <c r="H98" s="200" t="s">
        <v>314</v>
      </c>
      <c r="I98" s="200" t="s">
        <v>314</v>
      </c>
      <c r="J98" s="200" t="s">
        <v>314</v>
      </c>
      <c r="K98" s="266"/>
      <c r="L98" s="266"/>
      <c r="M98" s="266"/>
      <c r="N98" s="266"/>
      <c r="O98" s="266"/>
      <c r="P98" s="266"/>
      <c r="Q98" s="266"/>
      <c r="R98" s="266"/>
      <c r="S98" s="266"/>
      <c r="T98" s="266"/>
      <c r="U98" s="266"/>
      <c r="V98" s="266"/>
      <c r="W98" s="266"/>
      <c r="X98" s="266"/>
      <c r="Y98" s="266"/>
      <c r="Z98" s="266"/>
      <c r="AA98" s="266"/>
      <c r="AB98" s="266"/>
      <c r="AC98" s="266"/>
      <c r="AD98" s="266"/>
      <c r="AE98" s="266"/>
      <c r="AF98" s="266"/>
      <c r="AG98" s="266"/>
      <c r="AH98" s="266"/>
      <c r="AI98" s="266"/>
      <c r="AJ98" s="266"/>
      <c r="AK98" s="266"/>
      <c r="AL98" s="266"/>
      <c r="AM98" s="266"/>
      <c r="AN98" s="266"/>
      <c r="AO98" s="266"/>
      <c r="AP98" s="266"/>
      <c r="AQ98" s="266"/>
      <c r="AR98" s="266"/>
      <c r="AS98" s="266"/>
      <c r="AT98" s="266"/>
      <c r="AU98" s="266"/>
      <c r="AV98" s="266"/>
      <c r="AW98" s="266"/>
      <c r="AX98" s="266"/>
      <c r="AY98" s="266"/>
      <c r="AZ98" s="266"/>
      <c r="BA98" s="266"/>
      <c r="BB98" s="266"/>
      <c r="BC98" s="266"/>
      <c r="BD98" s="266"/>
      <c r="BE98" s="266"/>
      <c r="BF98" s="266"/>
      <c r="BG98" s="266"/>
      <c r="BH98" s="266"/>
      <c r="BI98" s="266"/>
      <c r="BJ98" s="266"/>
      <c r="BK98" s="266"/>
      <c r="BL98" s="266"/>
      <c r="BM98" s="266"/>
      <c r="BN98" s="266"/>
      <c r="BO98" s="266"/>
      <c r="BP98" s="266"/>
      <c r="BQ98" s="266"/>
      <c r="BR98" s="266"/>
      <c r="BS98" s="266"/>
      <c r="BT98" s="266"/>
      <c r="BU98" s="266"/>
      <c r="BV98" s="266"/>
      <c r="BW98" s="266"/>
      <c r="BX98" s="266"/>
      <c r="BY98" s="266"/>
      <c r="BZ98" s="266"/>
      <c r="CA98" s="266"/>
      <c r="CB98" s="266"/>
      <c r="CC98" s="266"/>
      <c r="CD98" s="266"/>
      <c r="CE98" s="266"/>
      <c r="CF98" s="266"/>
      <c r="CG98" s="266"/>
      <c r="CH98" s="266"/>
      <c r="CI98" s="266"/>
      <c r="CJ98" s="266"/>
      <c r="CK98" s="266"/>
      <c r="CL98" s="266"/>
      <c r="CM98" s="266"/>
      <c r="CN98" s="266"/>
      <c r="CO98" s="266"/>
      <c r="CP98" s="266"/>
      <c r="CQ98" s="266"/>
      <c r="CR98" s="266"/>
      <c r="CS98" s="266"/>
      <c r="CT98" s="266"/>
      <c r="CU98" s="266"/>
      <c r="CV98" s="266"/>
      <c r="CW98" s="266"/>
      <c r="CX98" s="266"/>
      <c r="CY98" s="266"/>
      <c r="CZ98" s="266"/>
      <c r="DA98" s="266"/>
      <c r="DB98" s="266"/>
      <c r="DC98" s="266"/>
      <c r="DD98" s="266"/>
      <c r="DE98" s="266"/>
      <c r="DF98" s="266"/>
      <c r="DG98" s="266"/>
      <c r="DH98" s="266"/>
      <c r="DI98" s="266"/>
      <c r="DJ98" s="266"/>
      <c r="DK98" s="266"/>
      <c r="DL98" s="266"/>
      <c r="DM98" s="266"/>
      <c r="DN98" s="266"/>
      <c r="DO98" s="266"/>
      <c r="DP98" s="266"/>
      <c r="DQ98" s="266"/>
      <c r="DR98" s="266"/>
      <c r="DS98" s="266"/>
      <c r="DT98" s="266"/>
      <c r="DU98" s="266"/>
      <c r="DV98" s="266"/>
      <c r="DW98" s="266"/>
      <c r="DX98" s="266"/>
      <c r="DY98" s="266"/>
      <c r="DZ98" s="266"/>
      <c r="EA98" s="266"/>
      <c r="EB98" s="266"/>
      <c r="EC98" s="266"/>
      <c r="ED98" s="266"/>
      <c r="EE98" s="266"/>
      <c r="EF98" s="266"/>
      <c r="EG98" s="266"/>
      <c r="EH98" s="266"/>
      <c r="EI98" s="266"/>
      <c r="EJ98" s="266"/>
      <c r="EK98" s="266"/>
      <c r="EL98" s="266"/>
      <c r="EM98" s="266"/>
      <c r="EN98" s="266"/>
      <c r="EO98" s="266"/>
      <c r="EP98" s="266"/>
      <c r="EQ98" s="266"/>
      <c r="ER98" s="266"/>
      <c r="ES98" s="266"/>
      <c r="ET98" s="266"/>
      <c r="EU98" s="266"/>
      <c r="EV98" s="266"/>
      <c r="EW98" s="266"/>
      <c r="EX98" s="266"/>
      <c r="EY98" s="266"/>
      <c r="EZ98" s="266"/>
      <c r="FA98" s="266"/>
      <c r="FB98" s="266"/>
      <c r="FC98" s="266"/>
      <c r="FD98" s="266"/>
      <c r="FE98" s="266"/>
      <c r="FF98" s="266"/>
      <c r="FG98" s="266"/>
      <c r="FH98" s="266"/>
      <c r="FI98" s="266"/>
      <c r="FJ98" s="266"/>
      <c r="FK98" s="266"/>
      <c r="FL98" s="266"/>
      <c r="FM98" s="266"/>
      <c r="FN98" s="266"/>
      <c r="FO98" s="266"/>
      <c r="FP98" s="266"/>
      <c r="FQ98" s="266"/>
      <c r="FR98" s="266"/>
      <c r="FS98" s="266"/>
      <c r="FT98" s="266"/>
      <c r="FU98" s="266"/>
      <c r="FV98" s="266"/>
      <c r="FW98" s="266"/>
      <c r="FX98" s="266"/>
      <c r="FY98" s="266"/>
      <c r="FZ98" s="266"/>
      <c r="GA98" s="266"/>
      <c r="GB98" s="266"/>
      <c r="GC98" s="266"/>
      <c r="GD98" s="266"/>
      <c r="GE98" s="266"/>
      <c r="GF98" s="266"/>
      <c r="GG98" s="266"/>
      <c r="GH98" s="266"/>
      <c r="GI98" s="266"/>
      <c r="GJ98" s="266"/>
      <c r="GK98" s="266"/>
      <c r="GL98" s="266"/>
      <c r="GM98" s="266"/>
      <c r="GN98" s="266"/>
      <c r="GO98" s="266"/>
      <c r="GP98" s="266"/>
      <c r="GQ98" s="266"/>
      <c r="GR98" s="266"/>
      <c r="GS98" s="266"/>
      <c r="GT98" s="266"/>
      <c r="GU98" s="266"/>
      <c r="GV98" s="266"/>
      <c r="GW98" s="266"/>
      <c r="GX98" s="266"/>
      <c r="GY98" s="266"/>
      <c r="GZ98" s="266"/>
      <c r="HA98" s="266"/>
      <c r="HB98" s="266"/>
      <c r="HC98" s="266"/>
      <c r="HD98" s="266"/>
      <c r="HE98" s="266"/>
      <c r="HF98" s="266"/>
      <c r="HG98" s="266"/>
      <c r="HH98" s="266"/>
      <c r="HI98" s="266"/>
      <c r="HJ98" s="266"/>
      <c r="HK98" s="266"/>
      <c r="HL98" s="266"/>
      <c r="HM98" s="266"/>
      <c r="HN98" s="266"/>
      <c r="HO98" s="266"/>
      <c r="HP98" s="266"/>
      <c r="HQ98" s="266"/>
      <c r="HR98" s="266"/>
      <c r="HS98" s="266"/>
      <c r="HT98" s="266"/>
      <c r="HU98" s="266"/>
      <c r="HV98" s="266"/>
      <c r="HW98" s="266"/>
      <c r="HX98" s="266"/>
      <c r="HY98" s="266"/>
      <c r="HZ98" s="266"/>
      <c r="IA98" s="266"/>
      <c r="IB98" s="266"/>
      <c r="IC98" s="266"/>
      <c r="ID98" s="266"/>
      <c r="IE98" s="266"/>
      <c r="IF98" s="266"/>
      <c r="IG98" s="266"/>
      <c r="IH98" s="266"/>
      <c r="II98" s="266"/>
      <c r="IJ98" s="266"/>
      <c r="IK98" s="266"/>
      <c r="IL98" s="266"/>
      <c r="IM98" s="266"/>
      <c r="IN98" s="266"/>
      <c r="IO98" s="266"/>
      <c r="IP98" s="266"/>
      <c r="IQ98" s="266"/>
      <c r="IR98" s="266"/>
      <c r="IS98" s="266"/>
      <c r="IT98" s="266"/>
      <c r="IU98" s="266"/>
      <c r="IV98" s="266"/>
    </row>
    <row r="99" spans="1:256" s="203" customFormat="1" ht="27.75" customHeight="1" hidden="1">
      <c r="A99" s="200" t="s">
        <v>9</v>
      </c>
      <c r="B99" s="201" t="s">
        <v>154</v>
      </c>
      <c r="C99" s="200" t="s">
        <v>16</v>
      </c>
      <c r="D99" s="200">
        <v>800</v>
      </c>
      <c r="E99" s="200" t="s">
        <v>314</v>
      </c>
      <c r="F99" s="200" t="s">
        <v>314</v>
      </c>
      <c r="G99" s="200" t="s">
        <v>314</v>
      </c>
      <c r="H99" s="200" t="s">
        <v>314</v>
      </c>
      <c r="I99" s="200" t="s">
        <v>314</v>
      </c>
      <c r="J99" s="200" t="s">
        <v>314</v>
      </c>
      <c r="K99" s="266"/>
      <c r="L99" s="266"/>
      <c r="M99" s="266"/>
      <c r="N99" s="266"/>
      <c r="O99" s="266"/>
      <c r="P99" s="266"/>
      <c r="Q99" s="266"/>
      <c r="R99" s="266"/>
      <c r="S99" s="266"/>
      <c r="T99" s="266"/>
      <c r="U99" s="266"/>
      <c r="V99" s="266"/>
      <c r="W99" s="266"/>
      <c r="X99" s="266"/>
      <c r="Y99" s="266"/>
      <c r="Z99" s="266"/>
      <c r="AA99" s="266"/>
      <c r="AB99" s="266"/>
      <c r="AC99" s="266"/>
      <c r="AD99" s="266"/>
      <c r="AE99" s="266"/>
      <c r="AF99" s="266"/>
      <c r="AG99" s="266"/>
      <c r="AH99" s="266"/>
      <c r="AI99" s="266"/>
      <c r="AJ99" s="266"/>
      <c r="AK99" s="266"/>
      <c r="AL99" s="266"/>
      <c r="AM99" s="266"/>
      <c r="AN99" s="266"/>
      <c r="AO99" s="266"/>
      <c r="AP99" s="266"/>
      <c r="AQ99" s="266"/>
      <c r="AR99" s="266"/>
      <c r="AS99" s="266"/>
      <c r="AT99" s="266"/>
      <c r="AU99" s="266"/>
      <c r="AV99" s="266"/>
      <c r="AW99" s="266"/>
      <c r="AX99" s="266"/>
      <c r="AY99" s="266"/>
      <c r="AZ99" s="266"/>
      <c r="BA99" s="266"/>
      <c r="BB99" s="266"/>
      <c r="BC99" s="266"/>
      <c r="BD99" s="266"/>
      <c r="BE99" s="266"/>
      <c r="BF99" s="266"/>
      <c r="BG99" s="266"/>
      <c r="BH99" s="266"/>
      <c r="BI99" s="266"/>
      <c r="BJ99" s="266"/>
      <c r="BK99" s="266"/>
      <c r="BL99" s="266"/>
      <c r="BM99" s="266"/>
      <c r="BN99" s="266"/>
      <c r="BO99" s="266"/>
      <c r="BP99" s="266"/>
      <c r="BQ99" s="266"/>
      <c r="BR99" s="266"/>
      <c r="BS99" s="266"/>
      <c r="BT99" s="266"/>
      <c r="BU99" s="266"/>
      <c r="BV99" s="266"/>
      <c r="BW99" s="266"/>
      <c r="BX99" s="266"/>
      <c r="BY99" s="266"/>
      <c r="BZ99" s="266"/>
      <c r="CA99" s="266"/>
      <c r="CB99" s="266"/>
      <c r="CC99" s="266"/>
      <c r="CD99" s="266"/>
      <c r="CE99" s="266"/>
      <c r="CF99" s="266"/>
      <c r="CG99" s="266"/>
      <c r="CH99" s="266"/>
      <c r="CI99" s="266"/>
      <c r="CJ99" s="266"/>
      <c r="CK99" s="266"/>
      <c r="CL99" s="266"/>
      <c r="CM99" s="266"/>
      <c r="CN99" s="266"/>
      <c r="CO99" s="266"/>
      <c r="CP99" s="266"/>
      <c r="CQ99" s="266"/>
      <c r="CR99" s="266"/>
      <c r="CS99" s="266"/>
      <c r="CT99" s="266"/>
      <c r="CU99" s="266"/>
      <c r="CV99" s="266"/>
      <c r="CW99" s="266"/>
      <c r="CX99" s="266"/>
      <c r="CY99" s="266"/>
      <c r="CZ99" s="266"/>
      <c r="DA99" s="266"/>
      <c r="DB99" s="266"/>
      <c r="DC99" s="266"/>
      <c r="DD99" s="266"/>
      <c r="DE99" s="266"/>
      <c r="DF99" s="266"/>
      <c r="DG99" s="266"/>
      <c r="DH99" s="266"/>
      <c r="DI99" s="266"/>
      <c r="DJ99" s="266"/>
      <c r="DK99" s="266"/>
      <c r="DL99" s="266"/>
      <c r="DM99" s="266"/>
      <c r="DN99" s="266"/>
      <c r="DO99" s="266"/>
      <c r="DP99" s="266"/>
      <c r="DQ99" s="266"/>
      <c r="DR99" s="266"/>
      <c r="DS99" s="266"/>
      <c r="DT99" s="266"/>
      <c r="DU99" s="266"/>
      <c r="DV99" s="266"/>
      <c r="DW99" s="266"/>
      <c r="DX99" s="266"/>
      <c r="DY99" s="266"/>
      <c r="DZ99" s="266"/>
      <c r="EA99" s="266"/>
      <c r="EB99" s="266"/>
      <c r="EC99" s="266"/>
      <c r="ED99" s="266"/>
      <c r="EE99" s="266"/>
      <c r="EF99" s="266"/>
      <c r="EG99" s="266"/>
      <c r="EH99" s="266"/>
      <c r="EI99" s="266"/>
      <c r="EJ99" s="266"/>
      <c r="EK99" s="266"/>
      <c r="EL99" s="266"/>
      <c r="EM99" s="266"/>
      <c r="EN99" s="266"/>
      <c r="EO99" s="266"/>
      <c r="EP99" s="266"/>
      <c r="EQ99" s="266"/>
      <c r="ER99" s="266"/>
      <c r="ES99" s="266"/>
      <c r="ET99" s="266"/>
      <c r="EU99" s="266"/>
      <c r="EV99" s="266"/>
      <c r="EW99" s="266"/>
      <c r="EX99" s="266"/>
      <c r="EY99" s="266"/>
      <c r="EZ99" s="266"/>
      <c r="FA99" s="266"/>
      <c r="FB99" s="266"/>
      <c r="FC99" s="266"/>
      <c r="FD99" s="266"/>
      <c r="FE99" s="266"/>
      <c r="FF99" s="266"/>
      <c r="FG99" s="266"/>
      <c r="FH99" s="266"/>
      <c r="FI99" s="266"/>
      <c r="FJ99" s="266"/>
      <c r="FK99" s="266"/>
      <c r="FL99" s="266"/>
      <c r="FM99" s="266"/>
      <c r="FN99" s="266"/>
      <c r="FO99" s="266"/>
      <c r="FP99" s="266"/>
      <c r="FQ99" s="266"/>
      <c r="FR99" s="266"/>
      <c r="FS99" s="266"/>
      <c r="FT99" s="266"/>
      <c r="FU99" s="266"/>
      <c r="FV99" s="266"/>
      <c r="FW99" s="266"/>
      <c r="FX99" s="266"/>
      <c r="FY99" s="266"/>
      <c r="FZ99" s="266"/>
      <c r="GA99" s="266"/>
      <c r="GB99" s="266"/>
      <c r="GC99" s="266"/>
      <c r="GD99" s="266"/>
      <c r="GE99" s="266"/>
      <c r="GF99" s="266"/>
      <c r="GG99" s="266"/>
      <c r="GH99" s="266"/>
      <c r="GI99" s="266"/>
      <c r="GJ99" s="266"/>
      <c r="GK99" s="266"/>
      <c r="GL99" s="266"/>
      <c r="GM99" s="266"/>
      <c r="GN99" s="266"/>
      <c r="GO99" s="266"/>
      <c r="GP99" s="266"/>
      <c r="GQ99" s="266"/>
      <c r="GR99" s="266"/>
      <c r="GS99" s="266"/>
      <c r="GT99" s="266"/>
      <c r="GU99" s="266"/>
      <c r="GV99" s="266"/>
      <c r="GW99" s="266"/>
      <c r="GX99" s="266"/>
      <c r="GY99" s="266"/>
      <c r="GZ99" s="266"/>
      <c r="HA99" s="266"/>
      <c r="HB99" s="266"/>
      <c r="HC99" s="266"/>
      <c r="HD99" s="266"/>
      <c r="HE99" s="266"/>
      <c r="HF99" s="266"/>
      <c r="HG99" s="266"/>
      <c r="HH99" s="266"/>
      <c r="HI99" s="266"/>
      <c r="HJ99" s="266"/>
      <c r="HK99" s="266"/>
      <c r="HL99" s="266"/>
      <c r="HM99" s="266"/>
      <c r="HN99" s="266"/>
      <c r="HO99" s="266"/>
      <c r="HP99" s="266"/>
      <c r="HQ99" s="266"/>
      <c r="HR99" s="266"/>
      <c r="HS99" s="266"/>
      <c r="HT99" s="266"/>
      <c r="HU99" s="266"/>
      <c r="HV99" s="266"/>
      <c r="HW99" s="266"/>
      <c r="HX99" s="266"/>
      <c r="HY99" s="266"/>
      <c r="HZ99" s="266"/>
      <c r="IA99" s="266"/>
      <c r="IB99" s="266"/>
      <c r="IC99" s="266"/>
      <c r="ID99" s="266"/>
      <c r="IE99" s="266"/>
      <c r="IF99" s="266"/>
      <c r="IG99" s="266"/>
      <c r="IH99" s="266"/>
      <c r="II99" s="266"/>
      <c r="IJ99" s="266"/>
      <c r="IK99" s="266"/>
      <c r="IL99" s="266"/>
      <c r="IM99" s="266"/>
      <c r="IN99" s="266"/>
      <c r="IO99" s="266"/>
      <c r="IP99" s="266"/>
      <c r="IQ99" s="266"/>
      <c r="IR99" s="266"/>
      <c r="IS99" s="266"/>
      <c r="IT99" s="266"/>
      <c r="IU99" s="266"/>
      <c r="IV99" s="266"/>
    </row>
    <row r="100" spans="1:256" s="203" customFormat="1" ht="27.75" customHeight="1" hidden="1">
      <c r="A100" s="294" t="s">
        <v>214</v>
      </c>
      <c r="B100" s="306" t="s">
        <v>215</v>
      </c>
      <c r="C100" s="294"/>
      <c r="D100" s="200"/>
      <c r="E100" s="200"/>
      <c r="F100" s="200"/>
      <c r="G100" s="200"/>
      <c r="H100" s="200"/>
      <c r="I100" s="200"/>
      <c r="J100" s="295"/>
      <c r="K100" s="266"/>
      <c r="L100" s="266"/>
      <c r="M100" s="266"/>
      <c r="N100" s="266"/>
      <c r="O100" s="266"/>
      <c r="P100" s="266"/>
      <c r="Q100" s="266"/>
      <c r="R100" s="266"/>
      <c r="S100" s="266"/>
      <c r="T100" s="266"/>
      <c r="U100" s="266"/>
      <c r="V100" s="266"/>
      <c r="W100" s="266"/>
      <c r="X100" s="266"/>
      <c r="Y100" s="266"/>
      <c r="Z100" s="266"/>
      <c r="AA100" s="266"/>
      <c r="AB100" s="266"/>
      <c r="AC100" s="266"/>
      <c r="AD100" s="266"/>
      <c r="AE100" s="266"/>
      <c r="AF100" s="266"/>
      <c r="AG100" s="266"/>
      <c r="AH100" s="266"/>
      <c r="AI100" s="266"/>
      <c r="AJ100" s="266"/>
      <c r="AK100" s="266"/>
      <c r="AL100" s="266"/>
      <c r="AM100" s="266"/>
      <c r="AN100" s="266"/>
      <c r="AO100" s="266"/>
      <c r="AP100" s="266"/>
      <c r="AQ100" s="266"/>
      <c r="AR100" s="266"/>
      <c r="AS100" s="266"/>
      <c r="AT100" s="266"/>
      <c r="AU100" s="266"/>
      <c r="AV100" s="266"/>
      <c r="AW100" s="266"/>
      <c r="AX100" s="266"/>
      <c r="AY100" s="266"/>
      <c r="AZ100" s="266"/>
      <c r="BA100" s="266"/>
      <c r="BB100" s="266"/>
      <c r="BC100" s="266"/>
      <c r="BD100" s="266"/>
      <c r="BE100" s="266"/>
      <c r="BF100" s="266"/>
      <c r="BG100" s="266"/>
      <c r="BH100" s="266"/>
      <c r="BI100" s="266"/>
      <c r="BJ100" s="266"/>
      <c r="BK100" s="266"/>
      <c r="BL100" s="266"/>
      <c r="BM100" s="266"/>
      <c r="BN100" s="266"/>
      <c r="BO100" s="266"/>
      <c r="BP100" s="266"/>
      <c r="BQ100" s="266"/>
      <c r="BR100" s="266"/>
      <c r="BS100" s="266"/>
      <c r="BT100" s="266"/>
      <c r="BU100" s="266"/>
      <c r="BV100" s="266"/>
      <c r="BW100" s="266"/>
      <c r="BX100" s="266"/>
      <c r="BY100" s="266"/>
      <c r="BZ100" s="266"/>
      <c r="CA100" s="266"/>
      <c r="CB100" s="266"/>
      <c r="CC100" s="266"/>
      <c r="CD100" s="266"/>
      <c r="CE100" s="266"/>
      <c r="CF100" s="266"/>
      <c r="CG100" s="266"/>
      <c r="CH100" s="266"/>
      <c r="CI100" s="266"/>
      <c r="CJ100" s="266"/>
      <c r="CK100" s="266"/>
      <c r="CL100" s="266"/>
      <c r="CM100" s="266"/>
      <c r="CN100" s="266"/>
      <c r="CO100" s="266"/>
      <c r="CP100" s="266"/>
      <c r="CQ100" s="266"/>
      <c r="CR100" s="266"/>
      <c r="CS100" s="266"/>
      <c r="CT100" s="266"/>
      <c r="CU100" s="266"/>
      <c r="CV100" s="266"/>
      <c r="CW100" s="266"/>
      <c r="CX100" s="266"/>
      <c r="CY100" s="266"/>
      <c r="CZ100" s="266"/>
      <c r="DA100" s="266"/>
      <c r="DB100" s="266"/>
      <c r="DC100" s="266"/>
      <c r="DD100" s="266"/>
      <c r="DE100" s="266"/>
      <c r="DF100" s="266"/>
      <c r="DG100" s="266"/>
      <c r="DH100" s="266"/>
      <c r="DI100" s="266"/>
      <c r="DJ100" s="266"/>
      <c r="DK100" s="266"/>
      <c r="DL100" s="266"/>
      <c r="DM100" s="266"/>
      <c r="DN100" s="266"/>
      <c r="DO100" s="266"/>
      <c r="DP100" s="266"/>
      <c r="DQ100" s="266"/>
      <c r="DR100" s="266"/>
      <c r="DS100" s="266"/>
      <c r="DT100" s="266"/>
      <c r="DU100" s="266"/>
      <c r="DV100" s="266"/>
      <c r="DW100" s="266"/>
      <c r="DX100" s="266"/>
      <c r="DY100" s="266"/>
      <c r="DZ100" s="266"/>
      <c r="EA100" s="266"/>
      <c r="EB100" s="266"/>
      <c r="EC100" s="266"/>
      <c r="ED100" s="266"/>
      <c r="EE100" s="266"/>
      <c r="EF100" s="266"/>
      <c r="EG100" s="266"/>
      <c r="EH100" s="266"/>
      <c r="EI100" s="266"/>
      <c r="EJ100" s="266"/>
      <c r="EK100" s="266"/>
      <c r="EL100" s="266"/>
      <c r="EM100" s="266"/>
      <c r="EN100" s="266"/>
      <c r="EO100" s="266"/>
      <c r="EP100" s="266"/>
      <c r="EQ100" s="266"/>
      <c r="ER100" s="266"/>
      <c r="ES100" s="266"/>
      <c r="ET100" s="266"/>
      <c r="EU100" s="266"/>
      <c r="EV100" s="266"/>
      <c r="EW100" s="266"/>
      <c r="EX100" s="266"/>
      <c r="EY100" s="266"/>
      <c r="EZ100" s="266"/>
      <c r="FA100" s="266"/>
      <c r="FB100" s="266"/>
      <c r="FC100" s="266"/>
      <c r="FD100" s="266"/>
      <c r="FE100" s="266"/>
      <c r="FF100" s="266"/>
      <c r="FG100" s="266"/>
      <c r="FH100" s="266"/>
      <c r="FI100" s="266"/>
      <c r="FJ100" s="266"/>
      <c r="FK100" s="266"/>
      <c r="FL100" s="266"/>
      <c r="FM100" s="266"/>
      <c r="FN100" s="266"/>
      <c r="FO100" s="266"/>
      <c r="FP100" s="266"/>
      <c r="FQ100" s="266"/>
      <c r="FR100" s="266"/>
      <c r="FS100" s="266"/>
      <c r="FT100" s="266"/>
      <c r="FU100" s="266"/>
      <c r="FV100" s="266"/>
      <c r="FW100" s="266"/>
      <c r="FX100" s="266"/>
      <c r="FY100" s="266"/>
      <c r="FZ100" s="266"/>
      <c r="GA100" s="266"/>
      <c r="GB100" s="266"/>
      <c r="GC100" s="266"/>
      <c r="GD100" s="266"/>
      <c r="GE100" s="266"/>
      <c r="GF100" s="266"/>
      <c r="GG100" s="266"/>
      <c r="GH100" s="266"/>
      <c r="GI100" s="266"/>
      <c r="GJ100" s="266"/>
      <c r="GK100" s="266"/>
      <c r="GL100" s="266"/>
      <c r="GM100" s="266"/>
      <c r="GN100" s="266"/>
      <c r="GO100" s="266"/>
      <c r="GP100" s="266"/>
      <c r="GQ100" s="266"/>
      <c r="GR100" s="266"/>
      <c r="GS100" s="266"/>
      <c r="GT100" s="266"/>
      <c r="GU100" s="266"/>
      <c r="GV100" s="266"/>
      <c r="GW100" s="266"/>
      <c r="GX100" s="266"/>
      <c r="GY100" s="266"/>
      <c r="GZ100" s="266"/>
      <c r="HA100" s="266"/>
      <c r="HB100" s="266"/>
      <c r="HC100" s="266"/>
      <c r="HD100" s="266"/>
      <c r="HE100" s="266"/>
      <c r="HF100" s="266"/>
      <c r="HG100" s="266"/>
      <c r="HH100" s="266"/>
      <c r="HI100" s="266"/>
      <c r="HJ100" s="266"/>
      <c r="HK100" s="266"/>
      <c r="HL100" s="266"/>
      <c r="HM100" s="266"/>
      <c r="HN100" s="266"/>
      <c r="HO100" s="266"/>
      <c r="HP100" s="266"/>
      <c r="HQ100" s="266"/>
      <c r="HR100" s="266"/>
      <c r="HS100" s="266"/>
      <c r="HT100" s="266"/>
      <c r="HU100" s="266"/>
      <c r="HV100" s="266"/>
      <c r="HW100" s="266"/>
      <c r="HX100" s="266"/>
      <c r="HY100" s="266"/>
      <c r="HZ100" s="266"/>
      <c r="IA100" s="266"/>
      <c r="IB100" s="266"/>
      <c r="IC100" s="266"/>
      <c r="ID100" s="266"/>
      <c r="IE100" s="266"/>
      <c r="IF100" s="266"/>
      <c r="IG100" s="266"/>
      <c r="IH100" s="266"/>
      <c r="II100" s="266"/>
      <c r="IJ100" s="266"/>
      <c r="IK100" s="266"/>
      <c r="IL100" s="266"/>
      <c r="IM100" s="266"/>
      <c r="IN100" s="266"/>
      <c r="IO100" s="266"/>
      <c r="IP100" s="266"/>
      <c r="IQ100" s="266"/>
      <c r="IR100" s="266"/>
      <c r="IS100" s="266"/>
      <c r="IT100" s="266"/>
      <c r="IU100" s="266"/>
      <c r="IV100" s="266"/>
    </row>
    <row r="101" spans="1:256" s="203" customFormat="1" ht="27.75" customHeight="1" hidden="1">
      <c r="A101" s="288" t="s">
        <v>9</v>
      </c>
      <c r="B101" s="201" t="s">
        <v>216</v>
      </c>
      <c r="C101" s="200" t="s">
        <v>8</v>
      </c>
      <c r="D101" s="200" t="s">
        <v>314</v>
      </c>
      <c r="E101" s="200" t="s">
        <v>314</v>
      </c>
      <c r="F101" s="200" t="s">
        <v>314</v>
      </c>
      <c r="G101" s="200" t="s">
        <v>314</v>
      </c>
      <c r="H101" s="200" t="s">
        <v>313</v>
      </c>
      <c r="I101" s="200" t="s">
        <v>314</v>
      </c>
      <c r="J101" s="200" t="s">
        <v>313</v>
      </c>
      <c r="K101" s="266"/>
      <c r="L101" s="266"/>
      <c r="M101" s="266"/>
      <c r="N101" s="266"/>
      <c r="O101" s="266"/>
      <c r="P101" s="266"/>
      <c r="Q101" s="266"/>
      <c r="R101" s="266"/>
      <c r="S101" s="266"/>
      <c r="T101" s="266"/>
      <c r="U101" s="266"/>
      <c r="V101" s="266"/>
      <c r="W101" s="266"/>
      <c r="X101" s="266"/>
      <c r="Y101" s="266"/>
      <c r="Z101" s="266"/>
      <c r="AA101" s="266"/>
      <c r="AB101" s="266"/>
      <c r="AC101" s="266"/>
      <c r="AD101" s="266"/>
      <c r="AE101" s="266"/>
      <c r="AF101" s="266"/>
      <c r="AG101" s="266"/>
      <c r="AH101" s="266"/>
      <c r="AI101" s="266"/>
      <c r="AJ101" s="266"/>
      <c r="AK101" s="266"/>
      <c r="AL101" s="266"/>
      <c r="AM101" s="266"/>
      <c r="AN101" s="266"/>
      <c r="AO101" s="266"/>
      <c r="AP101" s="266"/>
      <c r="AQ101" s="266"/>
      <c r="AR101" s="266"/>
      <c r="AS101" s="266"/>
      <c r="AT101" s="266"/>
      <c r="AU101" s="266"/>
      <c r="AV101" s="266"/>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66"/>
      <c r="BT101" s="266"/>
      <c r="BU101" s="266"/>
      <c r="BV101" s="266"/>
      <c r="BW101" s="266"/>
      <c r="BX101" s="266"/>
      <c r="BY101" s="266"/>
      <c r="BZ101" s="266"/>
      <c r="CA101" s="266"/>
      <c r="CB101" s="266"/>
      <c r="CC101" s="266"/>
      <c r="CD101" s="266"/>
      <c r="CE101" s="266"/>
      <c r="CF101" s="266"/>
      <c r="CG101" s="266"/>
      <c r="CH101" s="266"/>
      <c r="CI101" s="266"/>
      <c r="CJ101" s="266"/>
      <c r="CK101" s="266"/>
      <c r="CL101" s="266"/>
      <c r="CM101" s="266"/>
      <c r="CN101" s="266"/>
      <c r="CO101" s="266"/>
      <c r="CP101" s="266"/>
      <c r="CQ101" s="266"/>
      <c r="CR101" s="266"/>
      <c r="CS101" s="266"/>
      <c r="CT101" s="266"/>
      <c r="CU101" s="266"/>
      <c r="CV101" s="266"/>
      <c r="CW101" s="266"/>
      <c r="CX101" s="266"/>
      <c r="CY101" s="266"/>
      <c r="CZ101" s="266"/>
      <c r="DA101" s="266"/>
      <c r="DB101" s="266"/>
      <c r="DC101" s="266"/>
      <c r="DD101" s="266"/>
      <c r="DE101" s="266"/>
      <c r="DF101" s="266"/>
      <c r="DG101" s="266"/>
      <c r="DH101" s="266"/>
      <c r="DI101" s="266"/>
      <c r="DJ101" s="266"/>
      <c r="DK101" s="266"/>
      <c r="DL101" s="266"/>
      <c r="DM101" s="266"/>
      <c r="DN101" s="266"/>
      <c r="DO101" s="266"/>
      <c r="DP101" s="266"/>
      <c r="DQ101" s="266"/>
      <c r="DR101" s="266"/>
      <c r="DS101" s="266"/>
      <c r="DT101" s="266"/>
      <c r="DU101" s="266"/>
      <c r="DV101" s="266"/>
      <c r="DW101" s="266"/>
      <c r="DX101" s="266"/>
      <c r="DY101" s="266"/>
      <c r="DZ101" s="266"/>
      <c r="EA101" s="266"/>
      <c r="EB101" s="266"/>
      <c r="EC101" s="266"/>
      <c r="ED101" s="266"/>
      <c r="EE101" s="266"/>
      <c r="EF101" s="266"/>
      <c r="EG101" s="266"/>
      <c r="EH101" s="266"/>
      <c r="EI101" s="266"/>
      <c r="EJ101" s="266"/>
      <c r="EK101" s="266"/>
      <c r="EL101" s="266"/>
      <c r="EM101" s="266"/>
      <c r="EN101" s="266"/>
      <c r="EO101" s="266"/>
      <c r="EP101" s="266"/>
      <c r="EQ101" s="266"/>
      <c r="ER101" s="266"/>
      <c r="ES101" s="266"/>
      <c r="ET101" s="266"/>
      <c r="EU101" s="266"/>
      <c r="EV101" s="266"/>
      <c r="EW101" s="266"/>
      <c r="EX101" s="266"/>
      <c r="EY101" s="266"/>
      <c r="EZ101" s="266"/>
      <c r="FA101" s="266"/>
      <c r="FB101" s="266"/>
      <c r="FC101" s="266"/>
      <c r="FD101" s="266"/>
      <c r="FE101" s="266"/>
      <c r="FF101" s="266"/>
      <c r="FG101" s="266"/>
      <c r="FH101" s="266"/>
      <c r="FI101" s="266"/>
      <c r="FJ101" s="266"/>
      <c r="FK101" s="266"/>
      <c r="FL101" s="266"/>
      <c r="FM101" s="266"/>
      <c r="FN101" s="266"/>
      <c r="FO101" s="266"/>
      <c r="FP101" s="266"/>
      <c r="FQ101" s="266"/>
      <c r="FR101" s="266"/>
      <c r="FS101" s="266"/>
      <c r="FT101" s="266"/>
      <c r="FU101" s="266"/>
      <c r="FV101" s="266"/>
      <c r="FW101" s="266"/>
      <c r="FX101" s="266"/>
      <c r="FY101" s="266"/>
      <c r="FZ101" s="266"/>
      <c r="GA101" s="266"/>
      <c r="GB101" s="266"/>
      <c r="GC101" s="266"/>
      <c r="GD101" s="266"/>
      <c r="GE101" s="266"/>
      <c r="GF101" s="266"/>
      <c r="GG101" s="266"/>
      <c r="GH101" s="266"/>
      <c r="GI101" s="266"/>
      <c r="GJ101" s="266"/>
      <c r="GK101" s="266"/>
      <c r="GL101" s="266"/>
      <c r="GM101" s="266"/>
      <c r="GN101" s="266"/>
      <c r="GO101" s="266"/>
      <c r="GP101" s="266"/>
      <c r="GQ101" s="266"/>
      <c r="GR101" s="266"/>
      <c r="GS101" s="266"/>
      <c r="GT101" s="266"/>
      <c r="GU101" s="266"/>
      <c r="GV101" s="266"/>
      <c r="GW101" s="266"/>
      <c r="GX101" s="266"/>
      <c r="GY101" s="266"/>
      <c r="GZ101" s="266"/>
      <c r="HA101" s="266"/>
      <c r="HB101" s="266"/>
      <c r="HC101" s="266"/>
      <c r="HD101" s="266"/>
      <c r="HE101" s="266"/>
      <c r="HF101" s="266"/>
      <c r="HG101" s="266"/>
      <c r="HH101" s="266"/>
      <c r="HI101" s="266"/>
      <c r="HJ101" s="266"/>
      <c r="HK101" s="266"/>
      <c r="HL101" s="266"/>
      <c r="HM101" s="266"/>
      <c r="HN101" s="266"/>
      <c r="HO101" s="266"/>
      <c r="HP101" s="266"/>
      <c r="HQ101" s="266"/>
      <c r="HR101" s="266"/>
      <c r="HS101" s="266"/>
      <c r="HT101" s="266"/>
      <c r="HU101" s="266"/>
      <c r="HV101" s="266"/>
      <c r="HW101" s="266"/>
      <c r="HX101" s="266"/>
      <c r="HY101" s="266"/>
      <c r="HZ101" s="266"/>
      <c r="IA101" s="266"/>
      <c r="IB101" s="266"/>
      <c r="IC101" s="266"/>
      <c r="ID101" s="266"/>
      <c r="IE101" s="266"/>
      <c r="IF101" s="266"/>
      <c r="IG101" s="266"/>
      <c r="IH101" s="266"/>
      <c r="II101" s="266"/>
      <c r="IJ101" s="266"/>
      <c r="IK101" s="266"/>
      <c r="IL101" s="266"/>
      <c r="IM101" s="266"/>
      <c r="IN101" s="266"/>
      <c r="IO101" s="266"/>
      <c r="IP101" s="266"/>
      <c r="IQ101" s="266"/>
      <c r="IR101" s="266"/>
      <c r="IS101" s="266"/>
      <c r="IT101" s="266"/>
      <c r="IU101" s="266"/>
      <c r="IV101" s="266"/>
    </row>
    <row r="102" spans="1:256" s="203" customFormat="1" ht="36.75" customHeight="1" hidden="1">
      <c r="A102" s="288" t="s">
        <v>9</v>
      </c>
      <c r="B102" s="201" t="s">
        <v>217</v>
      </c>
      <c r="C102" s="200" t="s">
        <v>8</v>
      </c>
      <c r="D102" s="200">
        <v>21.74</v>
      </c>
      <c r="E102" s="200" t="s">
        <v>314</v>
      </c>
      <c r="F102" s="200" t="s">
        <v>314</v>
      </c>
      <c r="G102" s="200" t="s">
        <v>314</v>
      </c>
      <c r="H102" s="200" t="s">
        <v>313</v>
      </c>
      <c r="I102" s="200" t="s">
        <v>314</v>
      </c>
      <c r="J102" s="200" t="s">
        <v>314</v>
      </c>
      <c r="K102" s="266"/>
      <c r="L102" s="266"/>
      <c r="M102" s="266"/>
      <c r="N102" s="266"/>
      <c r="O102" s="266"/>
      <c r="P102" s="266"/>
      <c r="Q102" s="266"/>
      <c r="R102" s="266"/>
      <c r="S102" s="266"/>
      <c r="T102" s="266"/>
      <c r="U102" s="266"/>
      <c r="V102" s="266"/>
      <c r="W102" s="266"/>
      <c r="X102" s="266"/>
      <c r="Y102" s="266"/>
      <c r="Z102" s="266"/>
      <c r="AA102" s="266"/>
      <c r="AB102" s="266"/>
      <c r="AC102" s="266"/>
      <c r="AD102" s="266"/>
      <c r="AE102" s="266"/>
      <c r="AF102" s="266"/>
      <c r="AG102" s="266"/>
      <c r="AH102" s="266"/>
      <c r="AI102" s="266"/>
      <c r="AJ102" s="266"/>
      <c r="AK102" s="266"/>
      <c r="AL102" s="266"/>
      <c r="AM102" s="266"/>
      <c r="AN102" s="266"/>
      <c r="AO102" s="266"/>
      <c r="AP102" s="266"/>
      <c r="AQ102" s="266"/>
      <c r="AR102" s="266"/>
      <c r="AS102" s="266"/>
      <c r="AT102" s="266"/>
      <c r="AU102" s="266"/>
      <c r="AV102" s="266"/>
      <c r="AW102" s="266"/>
      <c r="AX102" s="266"/>
      <c r="AY102" s="266"/>
      <c r="AZ102" s="266"/>
      <c r="BA102" s="266"/>
      <c r="BB102" s="266"/>
      <c r="BC102" s="266"/>
      <c r="BD102" s="266"/>
      <c r="BE102" s="266"/>
      <c r="BF102" s="266"/>
      <c r="BG102" s="266"/>
      <c r="BH102" s="266"/>
      <c r="BI102" s="266"/>
      <c r="BJ102" s="266"/>
      <c r="BK102" s="266"/>
      <c r="BL102" s="266"/>
      <c r="BM102" s="266"/>
      <c r="BN102" s="266"/>
      <c r="BO102" s="266"/>
      <c r="BP102" s="266"/>
      <c r="BQ102" s="266"/>
      <c r="BR102" s="266"/>
      <c r="BS102" s="266"/>
      <c r="BT102" s="266"/>
      <c r="BU102" s="266"/>
      <c r="BV102" s="266"/>
      <c r="BW102" s="266"/>
      <c r="BX102" s="266"/>
      <c r="BY102" s="266"/>
      <c r="BZ102" s="266"/>
      <c r="CA102" s="266"/>
      <c r="CB102" s="266"/>
      <c r="CC102" s="266"/>
      <c r="CD102" s="266"/>
      <c r="CE102" s="266"/>
      <c r="CF102" s="266"/>
      <c r="CG102" s="266"/>
      <c r="CH102" s="266"/>
      <c r="CI102" s="266"/>
      <c r="CJ102" s="266"/>
      <c r="CK102" s="266"/>
      <c r="CL102" s="266"/>
      <c r="CM102" s="266"/>
      <c r="CN102" s="266"/>
      <c r="CO102" s="266"/>
      <c r="CP102" s="266"/>
      <c r="CQ102" s="266"/>
      <c r="CR102" s="266"/>
      <c r="CS102" s="266"/>
      <c r="CT102" s="266"/>
      <c r="CU102" s="266"/>
      <c r="CV102" s="266"/>
      <c r="CW102" s="266"/>
      <c r="CX102" s="266"/>
      <c r="CY102" s="266"/>
      <c r="CZ102" s="266"/>
      <c r="DA102" s="266"/>
      <c r="DB102" s="266"/>
      <c r="DC102" s="266"/>
      <c r="DD102" s="266"/>
      <c r="DE102" s="266"/>
      <c r="DF102" s="266"/>
      <c r="DG102" s="266"/>
      <c r="DH102" s="266"/>
      <c r="DI102" s="266"/>
      <c r="DJ102" s="266"/>
      <c r="DK102" s="266"/>
      <c r="DL102" s="266"/>
      <c r="DM102" s="266"/>
      <c r="DN102" s="266"/>
      <c r="DO102" s="266"/>
      <c r="DP102" s="266"/>
      <c r="DQ102" s="266"/>
      <c r="DR102" s="266"/>
      <c r="DS102" s="266"/>
      <c r="DT102" s="266"/>
      <c r="DU102" s="266"/>
      <c r="DV102" s="266"/>
      <c r="DW102" s="266"/>
      <c r="DX102" s="266"/>
      <c r="DY102" s="266"/>
      <c r="DZ102" s="266"/>
      <c r="EA102" s="266"/>
      <c r="EB102" s="266"/>
      <c r="EC102" s="266"/>
      <c r="ED102" s="266"/>
      <c r="EE102" s="266"/>
      <c r="EF102" s="266"/>
      <c r="EG102" s="266"/>
      <c r="EH102" s="266"/>
      <c r="EI102" s="266"/>
      <c r="EJ102" s="266"/>
      <c r="EK102" s="266"/>
      <c r="EL102" s="266"/>
      <c r="EM102" s="266"/>
      <c r="EN102" s="266"/>
      <c r="EO102" s="266"/>
      <c r="EP102" s="266"/>
      <c r="EQ102" s="266"/>
      <c r="ER102" s="266"/>
      <c r="ES102" s="266"/>
      <c r="ET102" s="266"/>
      <c r="EU102" s="266"/>
      <c r="EV102" s="266"/>
      <c r="EW102" s="266"/>
      <c r="EX102" s="266"/>
      <c r="EY102" s="266"/>
      <c r="EZ102" s="266"/>
      <c r="FA102" s="266"/>
      <c r="FB102" s="266"/>
      <c r="FC102" s="266"/>
      <c r="FD102" s="266"/>
      <c r="FE102" s="266"/>
      <c r="FF102" s="266"/>
      <c r="FG102" s="266"/>
      <c r="FH102" s="266"/>
      <c r="FI102" s="266"/>
      <c r="FJ102" s="266"/>
      <c r="FK102" s="266"/>
      <c r="FL102" s="266"/>
      <c r="FM102" s="266"/>
      <c r="FN102" s="266"/>
      <c r="FO102" s="266"/>
      <c r="FP102" s="266"/>
      <c r="FQ102" s="266"/>
      <c r="FR102" s="266"/>
      <c r="FS102" s="266"/>
      <c r="FT102" s="266"/>
      <c r="FU102" s="266"/>
      <c r="FV102" s="266"/>
      <c r="FW102" s="266"/>
      <c r="FX102" s="266"/>
      <c r="FY102" s="266"/>
      <c r="FZ102" s="266"/>
      <c r="GA102" s="266"/>
      <c r="GB102" s="266"/>
      <c r="GC102" s="266"/>
      <c r="GD102" s="266"/>
      <c r="GE102" s="266"/>
      <c r="GF102" s="266"/>
      <c r="GG102" s="266"/>
      <c r="GH102" s="266"/>
      <c r="GI102" s="266"/>
      <c r="GJ102" s="266"/>
      <c r="GK102" s="266"/>
      <c r="GL102" s="266"/>
      <c r="GM102" s="266"/>
      <c r="GN102" s="266"/>
      <c r="GO102" s="266"/>
      <c r="GP102" s="266"/>
      <c r="GQ102" s="266"/>
      <c r="GR102" s="266"/>
      <c r="GS102" s="266"/>
      <c r="GT102" s="266"/>
      <c r="GU102" s="266"/>
      <c r="GV102" s="266"/>
      <c r="GW102" s="266"/>
      <c r="GX102" s="266"/>
      <c r="GY102" s="266"/>
      <c r="GZ102" s="266"/>
      <c r="HA102" s="266"/>
      <c r="HB102" s="266"/>
      <c r="HC102" s="266"/>
      <c r="HD102" s="266"/>
      <c r="HE102" s="266"/>
      <c r="HF102" s="266"/>
      <c r="HG102" s="266"/>
      <c r="HH102" s="266"/>
      <c r="HI102" s="266"/>
      <c r="HJ102" s="266"/>
      <c r="HK102" s="266"/>
      <c r="HL102" s="266"/>
      <c r="HM102" s="266"/>
      <c r="HN102" s="266"/>
      <c r="HO102" s="266"/>
      <c r="HP102" s="266"/>
      <c r="HQ102" s="266"/>
      <c r="HR102" s="266"/>
      <c r="HS102" s="266"/>
      <c r="HT102" s="266"/>
      <c r="HU102" s="266"/>
      <c r="HV102" s="266"/>
      <c r="HW102" s="266"/>
      <c r="HX102" s="266"/>
      <c r="HY102" s="266"/>
      <c r="HZ102" s="266"/>
      <c r="IA102" s="266"/>
      <c r="IB102" s="266"/>
      <c r="IC102" s="266"/>
      <c r="ID102" s="266"/>
      <c r="IE102" s="266"/>
      <c r="IF102" s="266"/>
      <c r="IG102" s="266"/>
      <c r="IH102" s="266"/>
      <c r="II102" s="266"/>
      <c r="IJ102" s="266"/>
      <c r="IK102" s="266"/>
      <c r="IL102" s="266"/>
      <c r="IM102" s="266"/>
      <c r="IN102" s="266"/>
      <c r="IO102" s="266"/>
      <c r="IP102" s="266"/>
      <c r="IQ102" s="266"/>
      <c r="IR102" s="266"/>
      <c r="IS102" s="266"/>
      <c r="IT102" s="266"/>
      <c r="IU102" s="266"/>
      <c r="IV102" s="266"/>
    </row>
    <row r="103" spans="1:256" s="203" customFormat="1" ht="27.75" customHeight="1" hidden="1">
      <c r="A103" s="294">
        <v>9</v>
      </c>
      <c r="B103" s="306" t="s">
        <v>155</v>
      </c>
      <c r="C103" s="306"/>
      <c r="D103" s="200"/>
      <c r="E103" s="200"/>
      <c r="F103" s="200"/>
      <c r="G103" s="200"/>
      <c r="H103" s="200"/>
      <c r="I103" s="200"/>
      <c r="J103" s="295"/>
      <c r="K103" s="266"/>
      <c r="L103" s="266"/>
      <c r="M103" s="266"/>
      <c r="N103" s="266"/>
      <c r="O103" s="266"/>
      <c r="P103" s="266"/>
      <c r="Q103" s="266"/>
      <c r="R103" s="266"/>
      <c r="S103" s="266"/>
      <c r="T103" s="266"/>
      <c r="U103" s="266"/>
      <c r="V103" s="266"/>
      <c r="W103" s="266"/>
      <c r="X103" s="266"/>
      <c r="Y103" s="266"/>
      <c r="Z103" s="266"/>
      <c r="AA103" s="266"/>
      <c r="AB103" s="266"/>
      <c r="AC103" s="266"/>
      <c r="AD103" s="266"/>
      <c r="AE103" s="266"/>
      <c r="AF103" s="266"/>
      <c r="AG103" s="266"/>
      <c r="AH103" s="266"/>
      <c r="AI103" s="266"/>
      <c r="AJ103" s="266"/>
      <c r="AK103" s="266"/>
      <c r="AL103" s="266"/>
      <c r="AM103" s="266"/>
      <c r="AN103" s="266"/>
      <c r="AO103" s="266"/>
      <c r="AP103" s="266"/>
      <c r="AQ103" s="266"/>
      <c r="AR103" s="266"/>
      <c r="AS103" s="266"/>
      <c r="AT103" s="266"/>
      <c r="AU103" s="266"/>
      <c r="AV103" s="266"/>
      <c r="AW103" s="266"/>
      <c r="AX103" s="266"/>
      <c r="AY103" s="266"/>
      <c r="AZ103" s="266"/>
      <c r="BA103" s="266"/>
      <c r="BB103" s="266"/>
      <c r="BC103" s="266"/>
      <c r="BD103" s="266"/>
      <c r="BE103" s="266"/>
      <c r="BF103" s="266"/>
      <c r="BG103" s="266"/>
      <c r="BH103" s="266"/>
      <c r="BI103" s="266"/>
      <c r="BJ103" s="266"/>
      <c r="BK103" s="266"/>
      <c r="BL103" s="266"/>
      <c r="BM103" s="266"/>
      <c r="BN103" s="266"/>
      <c r="BO103" s="266"/>
      <c r="BP103" s="266"/>
      <c r="BQ103" s="266"/>
      <c r="BR103" s="266"/>
      <c r="BS103" s="266"/>
      <c r="BT103" s="266"/>
      <c r="BU103" s="266"/>
      <c r="BV103" s="266"/>
      <c r="BW103" s="266"/>
      <c r="BX103" s="266"/>
      <c r="BY103" s="266"/>
      <c r="BZ103" s="266"/>
      <c r="CA103" s="266"/>
      <c r="CB103" s="266"/>
      <c r="CC103" s="266"/>
      <c r="CD103" s="266"/>
      <c r="CE103" s="266"/>
      <c r="CF103" s="266"/>
      <c r="CG103" s="266"/>
      <c r="CH103" s="266"/>
      <c r="CI103" s="266"/>
      <c r="CJ103" s="266"/>
      <c r="CK103" s="266"/>
      <c r="CL103" s="266"/>
      <c r="CM103" s="266"/>
      <c r="CN103" s="266"/>
      <c r="CO103" s="266"/>
      <c r="CP103" s="266"/>
      <c r="CQ103" s="266"/>
      <c r="CR103" s="266"/>
      <c r="CS103" s="266"/>
      <c r="CT103" s="266"/>
      <c r="CU103" s="266"/>
      <c r="CV103" s="266"/>
      <c r="CW103" s="266"/>
      <c r="CX103" s="266"/>
      <c r="CY103" s="266"/>
      <c r="CZ103" s="266"/>
      <c r="DA103" s="266"/>
      <c r="DB103" s="266"/>
      <c r="DC103" s="266"/>
      <c r="DD103" s="266"/>
      <c r="DE103" s="266"/>
      <c r="DF103" s="266"/>
      <c r="DG103" s="266"/>
      <c r="DH103" s="266"/>
      <c r="DI103" s="266"/>
      <c r="DJ103" s="266"/>
      <c r="DK103" s="266"/>
      <c r="DL103" s="266"/>
      <c r="DM103" s="266"/>
      <c r="DN103" s="266"/>
      <c r="DO103" s="266"/>
      <c r="DP103" s="266"/>
      <c r="DQ103" s="266"/>
      <c r="DR103" s="266"/>
      <c r="DS103" s="266"/>
      <c r="DT103" s="266"/>
      <c r="DU103" s="266"/>
      <c r="DV103" s="266"/>
      <c r="DW103" s="266"/>
      <c r="DX103" s="266"/>
      <c r="DY103" s="266"/>
      <c r="DZ103" s="266"/>
      <c r="EA103" s="266"/>
      <c r="EB103" s="266"/>
      <c r="EC103" s="266"/>
      <c r="ED103" s="266"/>
      <c r="EE103" s="266"/>
      <c r="EF103" s="266"/>
      <c r="EG103" s="266"/>
      <c r="EH103" s="266"/>
      <c r="EI103" s="266"/>
      <c r="EJ103" s="266"/>
      <c r="EK103" s="266"/>
      <c r="EL103" s="266"/>
      <c r="EM103" s="266"/>
      <c r="EN103" s="266"/>
      <c r="EO103" s="266"/>
      <c r="EP103" s="266"/>
      <c r="EQ103" s="266"/>
      <c r="ER103" s="266"/>
      <c r="ES103" s="266"/>
      <c r="ET103" s="266"/>
      <c r="EU103" s="266"/>
      <c r="EV103" s="266"/>
      <c r="EW103" s="266"/>
      <c r="EX103" s="266"/>
      <c r="EY103" s="266"/>
      <c r="EZ103" s="266"/>
      <c r="FA103" s="266"/>
      <c r="FB103" s="266"/>
      <c r="FC103" s="266"/>
      <c r="FD103" s="266"/>
      <c r="FE103" s="266"/>
      <c r="FF103" s="266"/>
      <c r="FG103" s="266"/>
      <c r="FH103" s="266"/>
      <c r="FI103" s="266"/>
      <c r="FJ103" s="266"/>
      <c r="FK103" s="266"/>
      <c r="FL103" s="266"/>
      <c r="FM103" s="266"/>
      <c r="FN103" s="266"/>
      <c r="FO103" s="266"/>
      <c r="FP103" s="266"/>
      <c r="FQ103" s="266"/>
      <c r="FR103" s="266"/>
      <c r="FS103" s="266"/>
      <c r="FT103" s="266"/>
      <c r="FU103" s="266"/>
      <c r="FV103" s="266"/>
      <c r="FW103" s="266"/>
      <c r="FX103" s="266"/>
      <c r="FY103" s="266"/>
      <c r="FZ103" s="266"/>
      <c r="GA103" s="266"/>
      <c r="GB103" s="266"/>
      <c r="GC103" s="266"/>
      <c r="GD103" s="266"/>
      <c r="GE103" s="266"/>
      <c r="GF103" s="266"/>
      <c r="GG103" s="266"/>
      <c r="GH103" s="266"/>
      <c r="GI103" s="266"/>
      <c r="GJ103" s="266"/>
      <c r="GK103" s="266"/>
      <c r="GL103" s="266"/>
      <c r="GM103" s="266"/>
      <c r="GN103" s="266"/>
      <c r="GO103" s="266"/>
      <c r="GP103" s="266"/>
      <c r="GQ103" s="266"/>
      <c r="GR103" s="266"/>
      <c r="GS103" s="266"/>
      <c r="GT103" s="266"/>
      <c r="GU103" s="266"/>
      <c r="GV103" s="266"/>
      <c r="GW103" s="266"/>
      <c r="GX103" s="266"/>
      <c r="GY103" s="266"/>
      <c r="GZ103" s="266"/>
      <c r="HA103" s="266"/>
      <c r="HB103" s="266"/>
      <c r="HC103" s="266"/>
      <c r="HD103" s="266"/>
      <c r="HE103" s="266"/>
      <c r="HF103" s="266"/>
      <c r="HG103" s="266"/>
      <c r="HH103" s="266"/>
      <c r="HI103" s="266"/>
      <c r="HJ103" s="266"/>
      <c r="HK103" s="266"/>
      <c r="HL103" s="266"/>
      <c r="HM103" s="266"/>
      <c r="HN103" s="266"/>
      <c r="HO103" s="266"/>
      <c r="HP103" s="266"/>
      <c r="HQ103" s="266"/>
      <c r="HR103" s="266"/>
      <c r="HS103" s="266"/>
      <c r="HT103" s="266"/>
      <c r="HU103" s="266"/>
      <c r="HV103" s="266"/>
      <c r="HW103" s="266"/>
      <c r="HX103" s="266"/>
      <c r="HY103" s="266"/>
      <c r="HZ103" s="266"/>
      <c r="IA103" s="266"/>
      <c r="IB103" s="266"/>
      <c r="IC103" s="266"/>
      <c r="ID103" s="266"/>
      <c r="IE103" s="266"/>
      <c r="IF103" s="266"/>
      <c r="IG103" s="266"/>
      <c r="IH103" s="266"/>
      <c r="II103" s="266"/>
      <c r="IJ103" s="266"/>
      <c r="IK103" s="266"/>
      <c r="IL103" s="266"/>
      <c r="IM103" s="266"/>
      <c r="IN103" s="266"/>
      <c r="IO103" s="266"/>
      <c r="IP103" s="266"/>
      <c r="IQ103" s="266"/>
      <c r="IR103" s="266"/>
      <c r="IS103" s="266"/>
      <c r="IT103" s="266"/>
      <c r="IU103" s="266"/>
      <c r="IV103" s="266"/>
    </row>
    <row r="104" spans="1:256" s="203" customFormat="1" ht="27.75" customHeight="1" hidden="1">
      <c r="A104" s="200" t="s">
        <v>9</v>
      </c>
      <c r="B104" s="201" t="s">
        <v>156</v>
      </c>
      <c r="C104" s="200" t="s">
        <v>142</v>
      </c>
      <c r="D104" s="200" t="s">
        <v>313</v>
      </c>
      <c r="E104" s="200" t="s">
        <v>313</v>
      </c>
      <c r="F104" s="200" t="s">
        <v>314</v>
      </c>
      <c r="G104" s="200" t="s">
        <v>314</v>
      </c>
      <c r="H104" s="200" t="s">
        <v>313</v>
      </c>
      <c r="I104" s="200" t="s">
        <v>314</v>
      </c>
      <c r="J104" s="200" t="s">
        <v>313</v>
      </c>
      <c r="K104" s="266"/>
      <c r="L104" s="266"/>
      <c r="M104" s="266"/>
      <c r="N104" s="266"/>
      <c r="O104" s="266"/>
      <c r="P104" s="266"/>
      <c r="Q104" s="266"/>
      <c r="R104" s="266"/>
      <c r="S104" s="266"/>
      <c r="T104" s="266"/>
      <c r="U104" s="266"/>
      <c r="V104" s="266"/>
      <c r="W104" s="266"/>
      <c r="X104" s="266"/>
      <c r="Y104" s="266"/>
      <c r="Z104" s="266"/>
      <c r="AA104" s="266"/>
      <c r="AB104" s="266"/>
      <c r="AC104" s="266"/>
      <c r="AD104" s="266"/>
      <c r="AE104" s="266"/>
      <c r="AF104" s="266"/>
      <c r="AG104" s="266"/>
      <c r="AH104" s="266"/>
      <c r="AI104" s="266"/>
      <c r="AJ104" s="266"/>
      <c r="AK104" s="266"/>
      <c r="AL104" s="266"/>
      <c r="AM104" s="266"/>
      <c r="AN104" s="266"/>
      <c r="AO104" s="266"/>
      <c r="AP104" s="266"/>
      <c r="AQ104" s="266"/>
      <c r="AR104" s="266"/>
      <c r="AS104" s="266"/>
      <c r="AT104" s="266"/>
      <c r="AU104" s="266"/>
      <c r="AV104" s="266"/>
      <c r="AW104" s="266"/>
      <c r="AX104" s="266"/>
      <c r="AY104" s="266"/>
      <c r="AZ104" s="266"/>
      <c r="BA104" s="266"/>
      <c r="BB104" s="266"/>
      <c r="BC104" s="266"/>
      <c r="BD104" s="266"/>
      <c r="BE104" s="266"/>
      <c r="BF104" s="266"/>
      <c r="BG104" s="266"/>
      <c r="BH104" s="266"/>
      <c r="BI104" s="266"/>
      <c r="BJ104" s="266"/>
      <c r="BK104" s="266"/>
      <c r="BL104" s="266"/>
      <c r="BM104" s="266"/>
      <c r="BN104" s="266"/>
      <c r="BO104" s="266"/>
      <c r="BP104" s="266"/>
      <c r="BQ104" s="266"/>
      <c r="BR104" s="266"/>
      <c r="BS104" s="266"/>
      <c r="BT104" s="266"/>
      <c r="BU104" s="266"/>
      <c r="BV104" s="266"/>
      <c r="BW104" s="266"/>
      <c r="BX104" s="266"/>
      <c r="BY104" s="266"/>
      <c r="BZ104" s="266"/>
      <c r="CA104" s="266"/>
      <c r="CB104" s="266"/>
      <c r="CC104" s="266"/>
      <c r="CD104" s="266"/>
      <c r="CE104" s="266"/>
      <c r="CF104" s="266"/>
      <c r="CG104" s="266"/>
      <c r="CH104" s="266"/>
      <c r="CI104" s="266"/>
      <c r="CJ104" s="266"/>
      <c r="CK104" s="266"/>
      <c r="CL104" s="266"/>
      <c r="CM104" s="266"/>
      <c r="CN104" s="266"/>
      <c r="CO104" s="266"/>
      <c r="CP104" s="266"/>
      <c r="CQ104" s="266"/>
      <c r="CR104" s="266"/>
      <c r="CS104" s="266"/>
      <c r="CT104" s="266"/>
      <c r="CU104" s="266"/>
      <c r="CV104" s="266"/>
      <c r="CW104" s="266"/>
      <c r="CX104" s="266"/>
      <c r="CY104" s="266"/>
      <c r="CZ104" s="266"/>
      <c r="DA104" s="266"/>
      <c r="DB104" s="266"/>
      <c r="DC104" s="266"/>
      <c r="DD104" s="266"/>
      <c r="DE104" s="266"/>
      <c r="DF104" s="266"/>
      <c r="DG104" s="266"/>
      <c r="DH104" s="266"/>
      <c r="DI104" s="266"/>
      <c r="DJ104" s="266"/>
      <c r="DK104" s="266"/>
      <c r="DL104" s="266"/>
      <c r="DM104" s="266"/>
      <c r="DN104" s="266"/>
      <c r="DO104" s="266"/>
      <c r="DP104" s="266"/>
      <c r="DQ104" s="266"/>
      <c r="DR104" s="266"/>
      <c r="DS104" s="266"/>
      <c r="DT104" s="266"/>
      <c r="DU104" s="266"/>
      <c r="DV104" s="266"/>
      <c r="DW104" s="266"/>
      <c r="DX104" s="266"/>
      <c r="DY104" s="266"/>
      <c r="DZ104" s="266"/>
      <c r="EA104" s="266"/>
      <c r="EB104" s="266"/>
      <c r="EC104" s="266"/>
      <c r="ED104" s="266"/>
      <c r="EE104" s="266"/>
      <c r="EF104" s="266"/>
      <c r="EG104" s="266"/>
      <c r="EH104" s="266"/>
      <c r="EI104" s="266"/>
      <c r="EJ104" s="266"/>
      <c r="EK104" s="266"/>
      <c r="EL104" s="266"/>
      <c r="EM104" s="266"/>
      <c r="EN104" s="266"/>
      <c r="EO104" s="266"/>
      <c r="EP104" s="266"/>
      <c r="EQ104" s="266"/>
      <c r="ER104" s="266"/>
      <c r="ES104" s="266"/>
      <c r="ET104" s="266"/>
      <c r="EU104" s="266"/>
      <c r="EV104" s="266"/>
      <c r="EW104" s="266"/>
      <c r="EX104" s="266"/>
      <c r="EY104" s="266"/>
      <c r="EZ104" s="266"/>
      <c r="FA104" s="266"/>
      <c r="FB104" s="266"/>
      <c r="FC104" s="266"/>
      <c r="FD104" s="266"/>
      <c r="FE104" s="266"/>
      <c r="FF104" s="266"/>
      <c r="FG104" s="266"/>
      <c r="FH104" s="266"/>
      <c r="FI104" s="266"/>
      <c r="FJ104" s="266"/>
      <c r="FK104" s="266"/>
      <c r="FL104" s="266"/>
      <c r="FM104" s="266"/>
      <c r="FN104" s="266"/>
      <c r="FO104" s="266"/>
      <c r="FP104" s="266"/>
      <c r="FQ104" s="266"/>
      <c r="FR104" s="266"/>
      <c r="FS104" s="266"/>
      <c r="FT104" s="266"/>
      <c r="FU104" s="266"/>
      <c r="FV104" s="266"/>
      <c r="FW104" s="266"/>
      <c r="FX104" s="266"/>
      <c r="FY104" s="266"/>
      <c r="FZ104" s="266"/>
      <c r="GA104" s="266"/>
      <c r="GB104" s="266"/>
      <c r="GC104" s="266"/>
      <c r="GD104" s="266"/>
      <c r="GE104" s="266"/>
      <c r="GF104" s="266"/>
      <c r="GG104" s="266"/>
      <c r="GH104" s="266"/>
      <c r="GI104" s="266"/>
      <c r="GJ104" s="266"/>
      <c r="GK104" s="266"/>
      <c r="GL104" s="266"/>
      <c r="GM104" s="266"/>
      <c r="GN104" s="266"/>
      <c r="GO104" s="266"/>
      <c r="GP104" s="266"/>
      <c r="GQ104" s="266"/>
      <c r="GR104" s="266"/>
      <c r="GS104" s="266"/>
      <c r="GT104" s="266"/>
      <c r="GU104" s="266"/>
      <c r="GV104" s="266"/>
      <c r="GW104" s="266"/>
      <c r="GX104" s="266"/>
      <c r="GY104" s="266"/>
      <c r="GZ104" s="266"/>
      <c r="HA104" s="266"/>
      <c r="HB104" s="266"/>
      <c r="HC104" s="266"/>
      <c r="HD104" s="266"/>
      <c r="HE104" s="266"/>
      <c r="HF104" s="266"/>
      <c r="HG104" s="266"/>
      <c r="HH104" s="266"/>
      <c r="HI104" s="266"/>
      <c r="HJ104" s="266"/>
      <c r="HK104" s="266"/>
      <c r="HL104" s="266"/>
      <c r="HM104" s="266"/>
      <c r="HN104" s="266"/>
      <c r="HO104" s="266"/>
      <c r="HP104" s="266"/>
      <c r="HQ104" s="266"/>
      <c r="HR104" s="266"/>
      <c r="HS104" s="266"/>
      <c r="HT104" s="266"/>
      <c r="HU104" s="266"/>
      <c r="HV104" s="266"/>
      <c r="HW104" s="266"/>
      <c r="HX104" s="266"/>
      <c r="HY104" s="266"/>
      <c r="HZ104" s="266"/>
      <c r="IA104" s="266"/>
      <c r="IB104" s="266"/>
      <c r="IC104" s="266"/>
      <c r="ID104" s="266"/>
      <c r="IE104" s="266"/>
      <c r="IF104" s="266"/>
      <c r="IG104" s="266"/>
      <c r="IH104" s="266"/>
      <c r="II104" s="266"/>
      <c r="IJ104" s="266"/>
      <c r="IK104" s="266"/>
      <c r="IL104" s="266"/>
      <c r="IM104" s="266"/>
      <c r="IN104" s="266"/>
      <c r="IO104" s="266"/>
      <c r="IP104" s="266"/>
      <c r="IQ104" s="266"/>
      <c r="IR104" s="266"/>
      <c r="IS104" s="266"/>
      <c r="IT104" s="266"/>
      <c r="IU104" s="266"/>
      <c r="IV104" s="266"/>
    </row>
    <row r="105" spans="1:256" s="203" customFormat="1" ht="27.75" customHeight="1" hidden="1">
      <c r="A105" s="200" t="s">
        <v>9</v>
      </c>
      <c r="B105" s="201" t="s">
        <v>157</v>
      </c>
      <c r="C105" s="200" t="s">
        <v>142</v>
      </c>
      <c r="D105" s="289" t="s">
        <v>313</v>
      </c>
      <c r="E105" s="289" t="s">
        <v>314</v>
      </c>
      <c r="F105" s="289" t="s">
        <v>314</v>
      </c>
      <c r="G105" s="289" t="s">
        <v>314</v>
      </c>
      <c r="H105" s="289" t="s">
        <v>314</v>
      </c>
      <c r="I105" s="289" t="s">
        <v>314</v>
      </c>
      <c r="J105" s="289" t="s">
        <v>314</v>
      </c>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66"/>
      <c r="EB105" s="266"/>
      <c r="EC105" s="266"/>
      <c r="ED105" s="266"/>
      <c r="EE105" s="266"/>
      <c r="EF105" s="266"/>
      <c r="EG105" s="266"/>
      <c r="EH105" s="266"/>
      <c r="EI105" s="266"/>
      <c r="EJ105" s="266"/>
      <c r="EK105" s="266"/>
      <c r="EL105" s="266"/>
      <c r="EM105" s="266"/>
      <c r="EN105" s="266"/>
      <c r="EO105" s="266"/>
      <c r="EP105" s="266"/>
      <c r="EQ105" s="266"/>
      <c r="ER105" s="266"/>
      <c r="ES105" s="266"/>
      <c r="ET105" s="266"/>
      <c r="EU105" s="266"/>
      <c r="EV105" s="266"/>
      <c r="EW105" s="266"/>
      <c r="EX105" s="266"/>
      <c r="EY105" s="266"/>
      <c r="EZ105" s="266"/>
      <c r="FA105" s="266"/>
      <c r="FB105" s="266"/>
      <c r="FC105" s="266"/>
      <c r="FD105" s="266"/>
      <c r="FE105" s="266"/>
      <c r="FF105" s="266"/>
      <c r="FG105" s="266"/>
      <c r="FH105" s="266"/>
      <c r="FI105" s="266"/>
      <c r="FJ105" s="266"/>
      <c r="FK105" s="266"/>
      <c r="FL105" s="266"/>
      <c r="FM105" s="266"/>
      <c r="FN105" s="266"/>
      <c r="FO105" s="266"/>
      <c r="FP105" s="266"/>
      <c r="FQ105" s="266"/>
      <c r="FR105" s="266"/>
      <c r="FS105" s="266"/>
      <c r="FT105" s="266"/>
      <c r="FU105" s="266"/>
      <c r="FV105" s="266"/>
      <c r="FW105" s="266"/>
      <c r="FX105" s="266"/>
      <c r="FY105" s="266"/>
      <c r="FZ105" s="266"/>
      <c r="GA105" s="266"/>
      <c r="GB105" s="266"/>
      <c r="GC105" s="266"/>
      <c r="GD105" s="266"/>
      <c r="GE105" s="266"/>
      <c r="GF105" s="266"/>
      <c r="GG105" s="266"/>
      <c r="GH105" s="266"/>
      <c r="GI105" s="266"/>
      <c r="GJ105" s="266"/>
      <c r="GK105" s="266"/>
      <c r="GL105" s="266"/>
      <c r="GM105" s="266"/>
      <c r="GN105" s="266"/>
      <c r="GO105" s="266"/>
      <c r="GP105" s="266"/>
      <c r="GQ105" s="266"/>
      <c r="GR105" s="266"/>
      <c r="GS105" s="266"/>
      <c r="GT105" s="266"/>
      <c r="GU105" s="266"/>
      <c r="GV105" s="266"/>
      <c r="GW105" s="266"/>
      <c r="GX105" s="266"/>
      <c r="GY105" s="266"/>
      <c r="GZ105" s="266"/>
      <c r="HA105" s="266"/>
      <c r="HB105" s="266"/>
      <c r="HC105" s="266"/>
      <c r="HD105" s="266"/>
      <c r="HE105" s="266"/>
      <c r="HF105" s="266"/>
      <c r="HG105" s="266"/>
      <c r="HH105" s="266"/>
      <c r="HI105" s="266"/>
      <c r="HJ105" s="266"/>
      <c r="HK105" s="266"/>
      <c r="HL105" s="266"/>
      <c r="HM105" s="266"/>
      <c r="HN105" s="266"/>
      <c r="HO105" s="266"/>
      <c r="HP105" s="266"/>
      <c r="HQ105" s="266"/>
      <c r="HR105" s="266"/>
      <c r="HS105" s="266"/>
      <c r="HT105" s="266"/>
      <c r="HU105" s="266"/>
      <c r="HV105" s="266"/>
      <c r="HW105" s="266"/>
      <c r="HX105" s="266"/>
      <c r="HY105" s="266"/>
      <c r="HZ105" s="266"/>
      <c r="IA105" s="266"/>
      <c r="IB105" s="266"/>
      <c r="IC105" s="266"/>
      <c r="ID105" s="266"/>
      <c r="IE105" s="266"/>
      <c r="IF105" s="266"/>
      <c r="IG105" s="266"/>
      <c r="IH105" s="266"/>
      <c r="II105" s="266"/>
      <c r="IJ105" s="266"/>
      <c r="IK105" s="266"/>
      <c r="IL105" s="266"/>
      <c r="IM105" s="266"/>
      <c r="IN105" s="266"/>
      <c r="IO105" s="266"/>
      <c r="IP105" s="266"/>
      <c r="IQ105" s="266"/>
      <c r="IR105" s="266"/>
      <c r="IS105" s="266"/>
      <c r="IT105" s="266"/>
      <c r="IU105" s="266"/>
      <c r="IV105" s="266"/>
    </row>
    <row r="106" spans="1:256" s="203" customFormat="1" ht="27.75" customHeight="1" hidden="1">
      <c r="A106" s="200" t="s">
        <v>9</v>
      </c>
      <c r="B106" s="308" t="s">
        <v>223</v>
      </c>
      <c r="C106" s="309" t="s">
        <v>175</v>
      </c>
      <c r="D106" s="289" t="s">
        <v>314</v>
      </c>
      <c r="E106" s="289" t="s">
        <v>313</v>
      </c>
      <c r="F106" s="289" t="s">
        <v>313</v>
      </c>
      <c r="G106" s="289" t="s">
        <v>314</v>
      </c>
      <c r="H106" s="289" t="s">
        <v>314</v>
      </c>
      <c r="I106" s="289" t="s">
        <v>314</v>
      </c>
      <c r="J106" s="289" t="s">
        <v>314</v>
      </c>
      <c r="K106" s="266"/>
      <c r="L106" s="266"/>
      <c r="M106" s="266"/>
      <c r="N106" s="266"/>
      <c r="O106" s="266"/>
      <c r="P106" s="266"/>
      <c r="Q106" s="266"/>
      <c r="R106" s="266"/>
      <c r="S106" s="266"/>
      <c r="T106" s="266"/>
      <c r="U106" s="266"/>
      <c r="V106" s="266"/>
      <c r="W106" s="266"/>
      <c r="X106" s="266"/>
      <c r="Y106" s="266"/>
      <c r="Z106" s="266"/>
      <c r="AA106" s="266"/>
      <c r="AB106" s="266"/>
      <c r="AC106" s="266"/>
      <c r="AD106" s="266"/>
      <c r="AE106" s="266"/>
      <c r="AF106" s="266"/>
      <c r="AG106" s="266"/>
      <c r="AH106" s="266"/>
      <c r="AI106" s="266"/>
      <c r="AJ106" s="266"/>
      <c r="AK106" s="266"/>
      <c r="AL106" s="266"/>
      <c r="AM106" s="266"/>
      <c r="AN106" s="266"/>
      <c r="AO106" s="266"/>
      <c r="AP106" s="266"/>
      <c r="AQ106" s="266"/>
      <c r="AR106" s="266"/>
      <c r="AS106" s="266"/>
      <c r="AT106" s="266"/>
      <c r="AU106" s="266"/>
      <c r="AV106" s="266"/>
      <c r="AW106" s="266"/>
      <c r="AX106" s="266"/>
      <c r="AY106" s="266"/>
      <c r="AZ106" s="266"/>
      <c r="BA106" s="266"/>
      <c r="BB106" s="266"/>
      <c r="BC106" s="266"/>
      <c r="BD106" s="266"/>
      <c r="BE106" s="266"/>
      <c r="BF106" s="266"/>
      <c r="BG106" s="266"/>
      <c r="BH106" s="266"/>
      <c r="BI106" s="266"/>
      <c r="BJ106" s="266"/>
      <c r="BK106" s="266"/>
      <c r="BL106" s="266"/>
      <c r="BM106" s="266"/>
      <c r="BN106" s="266"/>
      <c r="BO106" s="266"/>
      <c r="BP106" s="266"/>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66"/>
      <c r="EB106" s="266"/>
      <c r="EC106" s="266"/>
      <c r="ED106" s="266"/>
      <c r="EE106" s="266"/>
      <c r="EF106" s="266"/>
      <c r="EG106" s="266"/>
      <c r="EH106" s="266"/>
      <c r="EI106" s="266"/>
      <c r="EJ106" s="266"/>
      <c r="EK106" s="266"/>
      <c r="EL106" s="266"/>
      <c r="EM106" s="266"/>
      <c r="EN106" s="266"/>
      <c r="EO106" s="266"/>
      <c r="EP106" s="266"/>
      <c r="EQ106" s="266"/>
      <c r="ER106" s="266"/>
      <c r="ES106" s="266"/>
      <c r="ET106" s="266"/>
      <c r="EU106" s="266"/>
      <c r="EV106" s="266"/>
      <c r="EW106" s="266"/>
      <c r="EX106" s="266"/>
      <c r="EY106" s="266"/>
      <c r="EZ106" s="266"/>
      <c r="FA106" s="266"/>
      <c r="FB106" s="266"/>
      <c r="FC106" s="266"/>
      <c r="FD106" s="266"/>
      <c r="FE106" s="266"/>
      <c r="FF106" s="266"/>
      <c r="FG106" s="266"/>
      <c r="FH106" s="266"/>
      <c r="FI106" s="266"/>
      <c r="FJ106" s="266"/>
      <c r="FK106" s="266"/>
      <c r="FL106" s="266"/>
      <c r="FM106" s="266"/>
      <c r="FN106" s="266"/>
      <c r="FO106" s="266"/>
      <c r="FP106" s="266"/>
      <c r="FQ106" s="266"/>
      <c r="FR106" s="266"/>
      <c r="FS106" s="266"/>
      <c r="FT106" s="266"/>
      <c r="FU106" s="266"/>
      <c r="FV106" s="266"/>
      <c r="FW106" s="266"/>
      <c r="FX106" s="266"/>
      <c r="FY106" s="266"/>
      <c r="FZ106" s="266"/>
      <c r="GA106" s="266"/>
      <c r="GB106" s="266"/>
      <c r="GC106" s="266"/>
      <c r="GD106" s="266"/>
      <c r="GE106" s="266"/>
      <c r="GF106" s="266"/>
      <c r="GG106" s="266"/>
      <c r="GH106" s="266"/>
      <c r="GI106" s="266"/>
      <c r="GJ106" s="266"/>
      <c r="GK106" s="266"/>
      <c r="GL106" s="266"/>
      <c r="GM106" s="266"/>
      <c r="GN106" s="266"/>
      <c r="GO106" s="266"/>
      <c r="GP106" s="266"/>
      <c r="GQ106" s="266"/>
      <c r="GR106" s="266"/>
      <c r="GS106" s="266"/>
      <c r="GT106" s="266"/>
      <c r="GU106" s="266"/>
      <c r="GV106" s="266"/>
      <c r="GW106" s="266"/>
      <c r="GX106" s="266"/>
      <c r="GY106" s="266"/>
      <c r="GZ106" s="266"/>
      <c r="HA106" s="266"/>
      <c r="HB106" s="266"/>
      <c r="HC106" s="266"/>
      <c r="HD106" s="266"/>
      <c r="HE106" s="266"/>
      <c r="HF106" s="266"/>
      <c r="HG106" s="266"/>
      <c r="HH106" s="266"/>
      <c r="HI106" s="266"/>
      <c r="HJ106" s="266"/>
      <c r="HK106" s="266"/>
      <c r="HL106" s="266"/>
      <c r="HM106" s="266"/>
      <c r="HN106" s="266"/>
      <c r="HO106" s="266"/>
      <c r="HP106" s="266"/>
      <c r="HQ106" s="266"/>
      <c r="HR106" s="266"/>
      <c r="HS106" s="266"/>
      <c r="HT106" s="266"/>
      <c r="HU106" s="266"/>
      <c r="HV106" s="266"/>
      <c r="HW106" s="266"/>
      <c r="HX106" s="266"/>
      <c r="HY106" s="266"/>
      <c r="HZ106" s="266"/>
      <c r="IA106" s="266"/>
      <c r="IB106" s="266"/>
      <c r="IC106" s="266"/>
      <c r="ID106" s="266"/>
      <c r="IE106" s="266"/>
      <c r="IF106" s="266"/>
      <c r="IG106" s="266"/>
      <c r="IH106" s="266"/>
      <c r="II106" s="266"/>
      <c r="IJ106" s="266"/>
      <c r="IK106" s="266"/>
      <c r="IL106" s="266"/>
      <c r="IM106" s="266"/>
      <c r="IN106" s="266"/>
      <c r="IO106" s="266"/>
      <c r="IP106" s="266"/>
      <c r="IQ106" s="266"/>
      <c r="IR106" s="266"/>
      <c r="IS106" s="266"/>
      <c r="IT106" s="266"/>
      <c r="IU106" s="266"/>
      <c r="IV106" s="266"/>
    </row>
    <row r="107" spans="1:10" ht="36.75" customHeight="1">
      <c r="A107" s="71" t="s">
        <v>9</v>
      </c>
      <c r="B107" s="18" t="s">
        <v>245</v>
      </c>
      <c r="C107" s="17" t="s">
        <v>176</v>
      </c>
      <c r="D107" s="290">
        <v>2585</v>
      </c>
      <c r="E107" s="174">
        <v>2790</v>
      </c>
      <c r="F107" s="290">
        <v>2644</v>
      </c>
      <c r="G107" s="174">
        <v>2790</v>
      </c>
      <c r="H107" s="293">
        <f>G107/D107*100</f>
        <v>107.9303675048356</v>
      </c>
      <c r="I107" s="174">
        <v>2790</v>
      </c>
      <c r="J107" s="293">
        <f>I107/G107*100</f>
        <v>100</v>
      </c>
    </row>
    <row r="108" spans="1:10" ht="39" customHeight="1">
      <c r="A108" s="71" t="s">
        <v>9</v>
      </c>
      <c r="B108" s="18" t="s">
        <v>224</v>
      </c>
      <c r="C108" s="17" t="s">
        <v>8</v>
      </c>
      <c r="D108" s="291">
        <v>92</v>
      </c>
      <c r="E108" s="176">
        <v>100</v>
      </c>
      <c r="F108" s="293">
        <f>F107/E107*100</f>
        <v>94.76702508960574</v>
      </c>
      <c r="G108" s="177">
        <v>100</v>
      </c>
      <c r="H108" s="293">
        <f>G108/D108*100</f>
        <v>108.69565217391303</v>
      </c>
      <c r="I108" s="177">
        <v>100</v>
      </c>
      <c r="J108" s="293">
        <f>I108/G108*100</f>
        <v>100</v>
      </c>
    </row>
    <row r="109" spans="1:10" ht="37.5" customHeight="1">
      <c r="A109" s="71" t="s">
        <v>9</v>
      </c>
      <c r="B109" s="18" t="s">
        <v>225</v>
      </c>
      <c r="C109" s="17" t="s">
        <v>176</v>
      </c>
      <c r="D109" s="292">
        <v>1765</v>
      </c>
      <c r="E109" s="178">
        <v>2321</v>
      </c>
      <c r="F109" s="292">
        <v>1890</v>
      </c>
      <c r="G109" s="178">
        <v>2321</v>
      </c>
      <c r="H109" s="293">
        <f>G109/D109*100</f>
        <v>131.5014164305949</v>
      </c>
      <c r="I109" s="178">
        <v>2658</v>
      </c>
      <c r="J109" s="293">
        <f>I109/G109*100</f>
        <v>114.5196036191297</v>
      </c>
    </row>
    <row r="110" spans="1:10" ht="36" customHeight="1">
      <c r="A110" s="28" t="s">
        <v>9</v>
      </c>
      <c r="B110" s="18" t="s">
        <v>226</v>
      </c>
      <c r="C110" s="17" t="s">
        <v>8</v>
      </c>
      <c r="D110" s="293">
        <f>D109/D107*100</f>
        <v>68.27852998065764</v>
      </c>
      <c r="E110" s="175">
        <f>E109/E107*100</f>
        <v>83.1899641577061</v>
      </c>
      <c r="F110" s="293">
        <f>F109/F107*100</f>
        <v>71.48260211800303</v>
      </c>
      <c r="G110" s="175">
        <f>G109/G107*100</f>
        <v>83.1899641577061</v>
      </c>
      <c r="H110" s="293">
        <f>G110/D110*100</f>
        <v>121.83912597601716</v>
      </c>
      <c r="I110" s="175">
        <f>I109/I107*100</f>
        <v>95.26881720430107</v>
      </c>
      <c r="J110" s="293">
        <f>I110/G110*100</f>
        <v>114.51960361912967</v>
      </c>
    </row>
    <row r="111" spans="1:10" ht="15">
      <c r="A111" s="109"/>
      <c r="B111" s="109"/>
      <c r="C111" s="109"/>
      <c r="D111" s="109"/>
      <c r="E111" s="109"/>
      <c r="F111" s="109"/>
      <c r="G111" s="109"/>
      <c r="H111" s="109"/>
      <c r="I111" s="109"/>
      <c r="J111" s="266"/>
    </row>
    <row r="112" spans="1:10" ht="15">
      <c r="A112" s="109"/>
      <c r="B112" s="109"/>
      <c r="C112" s="109"/>
      <c r="D112" s="109"/>
      <c r="E112" s="109"/>
      <c r="F112" s="109"/>
      <c r="G112" s="109"/>
      <c r="H112" s="109"/>
      <c r="I112" s="109"/>
      <c r="J112" s="266"/>
    </row>
    <row r="113" s="109" customFormat="1" ht="15">
      <c r="J113" s="266"/>
    </row>
    <row r="114" s="109" customFormat="1" ht="15">
      <c r="J114" s="266"/>
    </row>
    <row r="115" s="109" customFormat="1" ht="15">
      <c r="J115" s="266"/>
    </row>
    <row r="116" s="109" customFormat="1" ht="15">
      <c r="J116" s="266"/>
    </row>
    <row r="117" s="109" customFormat="1" ht="15">
      <c r="J117" s="266"/>
    </row>
    <row r="118" s="109" customFormat="1" ht="15">
      <c r="J118" s="266"/>
    </row>
    <row r="119" s="109" customFormat="1" ht="15">
      <c r="J119" s="266"/>
    </row>
    <row r="120" s="109" customFormat="1" ht="15">
      <c r="J120" s="266"/>
    </row>
    <row r="121" s="109" customFormat="1" ht="15">
      <c r="J121" s="266"/>
    </row>
    <row r="122" s="109" customFormat="1" ht="15">
      <c r="J122" s="266"/>
    </row>
    <row r="123" s="109" customFormat="1" ht="15">
      <c r="J123" s="266"/>
    </row>
    <row r="124" s="109" customFormat="1" ht="15">
      <c r="J124" s="266"/>
    </row>
    <row r="125" s="109" customFormat="1" ht="15">
      <c r="J125" s="266"/>
    </row>
    <row r="126" s="109" customFormat="1" ht="15">
      <c r="J126" s="266"/>
    </row>
    <row r="127" s="109" customFormat="1" ht="15">
      <c r="J127" s="266"/>
    </row>
    <row r="128" s="109" customFormat="1" ht="15">
      <c r="J128" s="266"/>
    </row>
    <row r="129" s="109" customFormat="1" ht="15">
      <c r="J129" s="266"/>
    </row>
    <row r="130" s="109" customFormat="1" ht="15">
      <c r="J130" s="266"/>
    </row>
    <row r="131" s="109" customFormat="1" ht="15">
      <c r="J131" s="266"/>
    </row>
    <row r="132" s="109" customFormat="1" ht="15">
      <c r="J132" s="266"/>
    </row>
    <row r="133" s="109" customFormat="1" ht="15">
      <c r="J133" s="266"/>
    </row>
    <row r="134" s="109" customFormat="1" ht="15">
      <c r="J134" s="266"/>
    </row>
    <row r="135" s="109" customFormat="1" ht="15">
      <c r="J135" s="266"/>
    </row>
    <row r="136" s="109" customFormat="1" ht="15">
      <c r="J136" s="266"/>
    </row>
    <row r="137" s="109" customFormat="1" ht="15">
      <c r="J137" s="266"/>
    </row>
    <row r="138" s="109" customFormat="1" ht="15">
      <c r="J138" s="266"/>
    </row>
    <row r="139" s="109" customFormat="1" ht="15">
      <c r="J139" s="266"/>
    </row>
    <row r="140" s="109" customFormat="1" ht="15">
      <c r="J140" s="266"/>
    </row>
    <row r="141" s="109" customFormat="1" ht="15">
      <c r="J141" s="266"/>
    </row>
    <row r="142" s="109" customFormat="1" ht="15">
      <c r="J142" s="266"/>
    </row>
    <row r="143" s="109" customFormat="1" ht="15">
      <c r="J143" s="266"/>
    </row>
    <row r="144" s="109" customFormat="1" ht="15">
      <c r="J144" s="266"/>
    </row>
    <row r="145" s="109" customFormat="1" ht="15">
      <c r="J145" s="266"/>
    </row>
    <row r="146" s="109" customFormat="1" ht="15">
      <c r="J146" s="266"/>
    </row>
    <row r="147" s="109" customFormat="1" ht="15">
      <c r="J147" s="266"/>
    </row>
    <row r="148" s="109" customFormat="1" ht="15">
      <c r="J148" s="266"/>
    </row>
    <row r="149" s="109" customFormat="1" ht="15">
      <c r="J149" s="266"/>
    </row>
    <row r="150" s="109" customFormat="1" ht="15">
      <c r="J150" s="266"/>
    </row>
    <row r="151" s="109" customFormat="1" ht="15">
      <c r="J151" s="266"/>
    </row>
    <row r="152" s="109" customFormat="1" ht="15">
      <c r="J152" s="266"/>
    </row>
    <row r="153" s="109" customFormat="1" ht="15">
      <c r="J153" s="266"/>
    </row>
    <row r="154" s="109" customFormat="1" ht="15">
      <c r="J154" s="266"/>
    </row>
    <row r="155" s="109" customFormat="1" ht="15">
      <c r="J155" s="266"/>
    </row>
    <row r="156" s="109" customFormat="1" ht="15">
      <c r="J156" s="266"/>
    </row>
    <row r="157" s="109" customFormat="1" ht="15">
      <c r="J157" s="266"/>
    </row>
    <row r="158" s="109" customFormat="1" ht="15">
      <c r="J158" s="266"/>
    </row>
    <row r="159" s="109" customFormat="1" ht="15">
      <c r="J159" s="266"/>
    </row>
    <row r="160" s="109" customFormat="1" ht="15">
      <c r="J160" s="266"/>
    </row>
    <row r="161" s="109" customFormat="1" ht="15">
      <c r="J161" s="266"/>
    </row>
    <row r="162" s="109" customFormat="1" ht="15">
      <c r="J162" s="266"/>
    </row>
    <row r="163" s="109" customFormat="1" ht="15">
      <c r="J163" s="266"/>
    </row>
    <row r="164" s="109" customFormat="1" ht="15">
      <c r="J164" s="266"/>
    </row>
    <row r="165" s="109" customFormat="1" ht="15">
      <c r="J165" s="266"/>
    </row>
    <row r="166" s="109" customFormat="1" ht="15">
      <c r="J166" s="266"/>
    </row>
    <row r="167" s="109" customFormat="1" ht="15">
      <c r="J167" s="266"/>
    </row>
    <row r="168" s="109" customFormat="1" ht="15">
      <c r="J168" s="266"/>
    </row>
    <row r="169" s="109" customFormat="1" ht="15">
      <c r="J169" s="266"/>
    </row>
    <row r="170" s="109" customFormat="1" ht="15">
      <c r="J170" s="266"/>
    </row>
    <row r="171" s="109" customFormat="1" ht="15">
      <c r="J171" s="266"/>
    </row>
    <row r="172" s="109" customFormat="1" ht="15">
      <c r="J172" s="266"/>
    </row>
    <row r="173" s="109" customFormat="1" ht="15">
      <c r="J173" s="266"/>
    </row>
    <row r="174" s="109" customFormat="1" ht="15">
      <c r="J174" s="266"/>
    </row>
    <row r="175" s="109" customFormat="1" ht="15">
      <c r="J175" s="266"/>
    </row>
    <row r="176" s="109" customFormat="1" ht="15">
      <c r="J176" s="266"/>
    </row>
    <row r="177" s="109" customFormat="1" ht="15">
      <c r="J177" s="266"/>
    </row>
    <row r="178" s="109" customFormat="1" ht="15">
      <c r="J178" s="266"/>
    </row>
    <row r="179" s="109" customFormat="1" ht="15">
      <c r="J179" s="266"/>
    </row>
    <row r="180" s="109" customFormat="1" ht="15">
      <c r="J180" s="266"/>
    </row>
    <row r="181" s="109" customFormat="1" ht="15">
      <c r="J181" s="266"/>
    </row>
    <row r="182" s="109" customFormat="1" ht="15">
      <c r="J182" s="266"/>
    </row>
    <row r="183" s="109" customFormat="1" ht="15">
      <c r="J183" s="266"/>
    </row>
    <row r="184" s="109" customFormat="1" ht="15">
      <c r="J184" s="266"/>
    </row>
    <row r="185" s="109" customFormat="1" ht="15">
      <c r="J185" s="266"/>
    </row>
    <row r="186" s="109" customFormat="1" ht="15">
      <c r="J186" s="266"/>
    </row>
    <row r="187" s="109" customFormat="1" ht="15">
      <c r="J187" s="266"/>
    </row>
    <row r="188" s="109" customFormat="1" ht="15">
      <c r="J188" s="266"/>
    </row>
    <row r="189" s="109" customFormat="1" ht="15">
      <c r="J189" s="266"/>
    </row>
    <row r="190" s="109" customFormat="1" ht="15">
      <c r="J190" s="266"/>
    </row>
    <row r="191" s="109" customFormat="1" ht="15">
      <c r="J191" s="266"/>
    </row>
    <row r="192" s="109" customFormat="1" ht="15">
      <c r="J192" s="266"/>
    </row>
    <row r="193" s="109" customFormat="1" ht="15">
      <c r="J193" s="266"/>
    </row>
    <row r="194" s="109" customFormat="1" ht="15">
      <c r="J194" s="266"/>
    </row>
    <row r="195" s="109" customFormat="1" ht="15">
      <c r="J195" s="266"/>
    </row>
    <row r="196" s="109" customFormat="1" ht="15">
      <c r="J196" s="266"/>
    </row>
    <row r="197" s="109" customFormat="1" ht="15">
      <c r="J197" s="266"/>
    </row>
    <row r="198" s="109" customFormat="1" ht="15">
      <c r="J198" s="266"/>
    </row>
    <row r="199" s="109" customFormat="1" ht="15">
      <c r="J199" s="266"/>
    </row>
    <row r="200" s="109" customFormat="1" ht="15">
      <c r="J200" s="266"/>
    </row>
    <row r="201" s="109" customFormat="1" ht="15">
      <c r="J201" s="266"/>
    </row>
    <row r="202" s="109" customFormat="1" ht="15">
      <c r="J202" s="266"/>
    </row>
    <row r="203" s="109" customFormat="1" ht="15">
      <c r="J203" s="266"/>
    </row>
    <row r="204" s="109" customFormat="1" ht="15">
      <c r="J204" s="266"/>
    </row>
    <row r="205" s="109" customFormat="1" ht="15">
      <c r="J205" s="266"/>
    </row>
    <row r="206" s="109" customFormat="1" ht="15">
      <c r="J206" s="266"/>
    </row>
    <row r="207" s="109" customFormat="1" ht="15">
      <c r="J207" s="266"/>
    </row>
    <row r="208" s="109" customFormat="1" ht="15">
      <c r="J208" s="266"/>
    </row>
    <row r="209" s="109" customFormat="1" ht="15">
      <c r="J209" s="266"/>
    </row>
    <row r="210" s="109" customFormat="1" ht="15">
      <c r="J210" s="266"/>
    </row>
    <row r="211" s="109" customFormat="1" ht="15">
      <c r="J211" s="266"/>
    </row>
    <row r="212" s="109" customFormat="1" ht="15">
      <c r="J212" s="266"/>
    </row>
    <row r="213" s="109" customFormat="1" ht="15">
      <c r="J213" s="266"/>
    </row>
    <row r="214" s="109" customFormat="1" ht="15">
      <c r="J214" s="266"/>
    </row>
    <row r="215" s="109" customFormat="1" ht="15">
      <c r="J215" s="266"/>
    </row>
    <row r="216" s="109" customFormat="1" ht="15">
      <c r="J216" s="266"/>
    </row>
    <row r="217" s="109" customFormat="1" ht="15">
      <c r="J217" s="266"/>
    </row>
    <row r="218" s="109" customFormat="1" ht="15">
      <c r="J218" s="266"/>
    </row>
    <row r="219" s="109" customFormat="1" ht="15">
      <c r="J219" s="266"/>
    </row>
    <row r="220" s="109" customFormat="1" ht="15">
      <c r="J220" s="266"/>
    </row>
    <row r="221" s="109" customFormat="1" ht="15">
      <c r="J221" s="266"/>
    </row>
    <row r="222" s="109" customFormat="1" ht="15">
      <c r="J222" s="266"/>
    </row>
    <row r="223" s="109" customFormat="1" ht="15">
      <c r="J223" s="266"/>
    </row>
  </sheetData>
  <sheetProtection/>
  <mergeCells count="12">
    <mergeCell ref="D5:D6"/>
    <mergeCell ref="E5:H5"/>
    <mergeCell ref="I5:I6"/>
    <mergeCell ref="A4:J4"/>
    <mergeCell ref="A1:B1"/>
    <mergeCell ref="H1:J1"/>
    <mergeCell ref="A2:B2"/>
    <mergeCell ref="J5:J6"/>
    <mergeCell ref="A3:J3"/>
    <mergeCell ref="A5:A6"/>
    <mergeCell ref="B5:B6"/>
    <mergeCell ref="C5:C6"/>
  </mergeCells>
  <printOptions/>
  <pageMargins left="0.91" right="0.31496062992125984" top="1.0236220472440944" bottom="0.6692913385826772" header="0.5905511811023623" footer="0.2362204724409449"/>
  <pageSetup horizontalDpi="600" verticalDpi="600" orientation="portrait" paperSize="9" r:id="rId2"/>
  <headerFooter>
    <oddHeader>&amp;RBieru số 03/KH-VHXH</oddHeader>
    <oddFooter>&amp;RTrang &amp;P/&amp;N</oddFooter>
  </headerFooter>
  <drawing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P13"/>
  <sheetViews>
    <sheetView zoomScalePageLayoutView="0" workbookViewId="0" topLeftCell="A1">
      <selection activeCell="J9" sqref="J9"/>
    </sheetView>
  </sheetViews>
  <sheetFormatPr defaultColWidth="9.140625" defaultRowHeight="15"/>
  <cols>
    <col min="1" max="1" width="6.140625" style="0" customWidth="1"/>
    <col min="2" max="2" width="24.421875" style="0" customWidth="1"/>
    <col min="4" max="4" width="10.421875" style="0" customWidth="1"/>
    <col min="5" max="6" width="10.140625" style="0" bestFit="1" customWidth="1"/>
    <col min="11" max="11" width="9.28125" style="0" bestFit="1" customWidth="1"/>
    <col min="12" max="13" width="10.140625" style="0" bestFit="1" customWidth="1"/>
    <col min="16" max="16" width="10.140625" style="0" bestFit="1" customWidth="1"/>
  </cols>
  <sheetData>
    <row r="1" spans="1:16" s="109" customFormat="1" ht="16.5">
      <c r="A1" s="325" t="s">
        <v>369</v>
      </c>
      <c r="B1" s="325"/>
      <c r="C1" s="135"/>
      <c r="D1" s="110"/>
      <c r="E1" s="110"/>
      <c r="F1" s="110"/>
      <c r="G1" s="134"/>
      <c r="N1" s="338"/>
      <c r="O1" s="338"/>
      <c r="P1" s="338"/>
    </row>
    <row r="2" spans="1:10" s="109" customFormat="1" ht="20.25" customHeight="1">
      <c r="A2" s="339" t="s">
        <v>368</v>
      </c>
      <c r="B2" s="339"/>
      <c r="C2" s="134"/>
      <c r="D2" s="134"/>
      <c r="E2" s="134"/>
      <c r="F2" s="134"/>
      <c r="G2" s="134"/>
      <c r="H2" s="134"/>
      <c r="I2" s="134"/>
      <c r="J2" s="134"/>
    </row>
    <row r="3" spans="1:16" ht="16.5">
      <c r="A3" s="330" t="s">
        <v>172</v>
      </c>
      <c r="B3" s="330"/>
      <c r="C3" s="330"/>
      <c r="D3" s="330"/>
      <c r="E3" s="330"/>
      <c r="F3" s="330"/>
      <c r="G3" s="330"/>
      <c r="H3" s="330"/>
      <c r="I3" s="330"/>
      <c r="J3" s="330"/>
      <c r="K3" s="330"/>
      <c r="L3" s="330"/>
      <c r="M3" s="330"/>
      <c r="N3" s="330"/>
      <c r="O3" s="330"/>
      <c r="P3" s="330"/>
    </row>
    <row r="4" spans="1:16" ht="27" customHeight="1">
      <c r="A4" s="337" t="str">
        <f>'Bieu 01 KTTH'!A5:J5</f>
        <v>(Kèm theo Báo cáo số 626/BC-UBND ngày 06/12/2019 của 
Ủy ban nhân dân huyện Ia H'Drai)</v>
      </c>
      <c r="B4" s="337"/>
      <c r="C4" s="337"/>
      <c r="D4" s="337"/>
      <c r="E4" s="337"/>
      <c r="F4" s="337"/>
      <c r="G4" s="337"/>
      <c r="H4" s="337"/>
      <c r="I4" s="337"/>
      <c r="J4" s="337"/>
      <c r="K4" s="337"/>
      <c r="L4" s="337"/>
      <c r="M4" s="337"/>
      <c r="N4" s="337"/>
      <c r="O4" s="337"/>
      <c r="P4" s="337"/>
    </row>
    <row r="5" spans="1:16" s="86" customFormat="1" ht="33.75" customHeight="1">
      <c r="A5" s="327" t="s">
        <v>0</v>
      </c>
      <c r="B5" s="327" t="s">
        <v>159</v>
      </c>
      <c r="C5" s="327" t="s">
        <v>160</v>
      </c>
      <c r="D5" s="327" t="s">
        <v>161</v>
      </c>
      <c r="E5" s="327" t="s">
        <v>162</v>
      </c>
      <c r="F5" s="327" t="s">
        <v>4</v>
      </c>
      <c r="G5" s="327"/>
      <c r="H5" s="327"/>
      <c r="I5" s="327"/>
      <c r="J5" s="327"/>
      <c r="K5" s="327"/>
      <c r="L5" s="327"/>
      <c r="M5" s="327" t="s">
        <v>163</v>
      </c>
      <c r="N5" s="327"/>
      <c r="O5" s="327"/>
      <c r="P5" s="327"/>
    </row>
    <row r="6" spans="1:16" s="86" customFormat="1" ht="23.25" customHeight="1">
      <c r="A6" s="327"/>
      <c r="B6" s="327"/>
      <c r="C6" s="327"/>
      <c r="D6" s="327"/>
      <c r="E6" s="327"/>
      <c r="F6" s="327" t="s">
        <v>164</v>
      </c>
      <c r="G6" s="327" t="s">
        <v>165</v>
      </c>
      <c r="H6" s="327"/>
      <c r="I6" s="327" t="s">
        <v>166</v>
      </c>
      <c r="J6" s="327"/>
      <c r="K6" s="327" t="s">
        <v>167</v>
      </c>
      <c r="L6" s="327"/>
      <c r="M6" s="327" t="s">
        <v>164</v>
      </c>
      <c r="N6" s="327" t="s">
        <v>22</v>
      </c>
      <c r="O6" s="327"/>
      <c r="P6" s="327"/>
    </row>
    <row r="7" spans="1:16" s="86" customFormat="1" ht="78.75" customHeight="1">
      <c r="A7" s="327"/>
      <c r="B7" s="327"/>
      <c r="C7" s="327"/>
      <c r="D7" s="327"/>
      <c r="E7" s="327"/>
      <c r="F7" s="327"/>
      <c r="G7" s="186" t="s">
        <v>168</v>
      </c>
      <c r="H7" s="186" t="s">
        <v>169</v>
      </c>
      <c r="I7" s="186" t="s">
        <v>168</v>
      </c>
      <c r="J7" s="186" t="s">
        <v>169</v>
      </c>
      <c r="K7" s="186" t="s">
        <v>168</v>
      </c>
      <c r="L7" s="186" t="s">
        <v>169</v>
      </c>
      <c r="M7" s="327"/>
      <c r="N7" s="186" t="s">
        <v>165</v>
      </c>
      <c r="O7" s="186" t="s">
        <v>166</v>
      </c>
      <c r="P7" s="186" t="s">
        <v>167</v>
      </c>
    </row>
    <row r="8" spans="1:16" ht="31.5">
      <c r="A8" s="186" t="s">
        <v>62</v>
      </c>
      <c r="B8" s="14" t="s">
        <v>170</v>
      </c>
      <c r="C8" s="186"/>
      <c r="D8" s="186"/>
      <c r="E8" s="186"/>
      <c r="F8" s="186"/>
      <c r="G8" s="186"/>
      <c r="H8" s="186"/>
      <c r="I8" s="186"/>
      <c r="J8" s="186"/>
      <c r="K8" s="186"/>
      <c r="L8" s="186"/>
      <c r="M8" s="186"/>
      <c r="N8" s="186"/>
      <c r="O8" s="186"/>
      <c r="P8" s="186"/>
    </row>
    <row r="9" spans="1:16" ht="138" customHeight="1">
      <c r="A9" s="70">
        <v>1</v>
      </c>
      <c r="B9" s="15" t="s">
        <v>342</v>
      </c>
      <c r="C9" s="70" t="s">
        <v>343</v>
      </c>
      <c r="D9" s="70" t="s">
        <v>344</v>
      </c>
      <c r="E9" s="99">
        <v>2550.314</v>
      </c>
      <c r="F9" s="99">
        <v>800</v>
      </c>
      <c r="G9" s="70"/>
      <c r="H9" s="70"/>
      <c r="I9" s="70"/>
      <c r="J9" s="70"/>
      <c r="K9" s="99">
        <v>786.615</v>
      </c>
      <c r="L9" s="99">
        <v>800</v>
      </c>
      <c r="M9" s="99">
        <f>P9</f>
        <v>1750.3139999999999</v>
      </c>
      <c r="N9" s="99"/>
      <c r="O9" s="99"/>
      <c r="P9" s="99">
        <f>E9-L9</f>
        <v>1750.3139999999999</v>
      </c>
    </row>
    <row r="10" spans="1:16" ht="110.25" customHeight="1">
      <c r="A10" s="70">
        <v>2</v>
      </c>
      <c r="B10" s="15" t="s">
        <v>345</v>
      </c>
      <c r="C10" s="70" t="s">
        <v>343</v>
      </c>
      <c r="D10" s="70" t="s">
        <v>346</v>
      </c>
      <c r="E10" s="99">
        <v>2114.094</v>
      </c>
      <c r="F10" s="99">
        <v>1900</v>
      </c>
      <c r="G10" s="70"/>
      <c r="H10" s="70"/>
      <c r="I10" s="70"/>
      <c r="J10" s="70"/>
      <c r="K10" s="99">
        <v>790</v>
      </c>
      <c r="L10" s="99">
        <f>F10</f>
        <v>1900</v>
      </c>
      <c r="M10" s="99">
        <f>P10</f>
        <v>214.09400000000005</v>
      </c>
      <c r="N10" s="99"/>
      <c r="O10" s="99"/>
      <c r="P10" s="99">
        <f>E10-L10</f>
        <v>214.09400000000005</v>
      </c>
    </row>
    <row r="11" spans="1:16" ht="47.25">
      <c r="A11" s="186" t="s">
        <v>77</v>
      </c>
      <c r="B11" s="14" t="s">
        <v>171</v>
      </c>
      <c r="C11" s="186"/>
      <c r="D11" s="186"/>
      <c r="E11" s="186"/>
      <c r="F11" s="186"/>
      <c r="G11" s="186"/>
      <c r="H11" s="186"/>
      <c r="I11" s="186"/>
      <c r="J11" s="186"/>
      <c r="K11" s="186"/>
      <c r="L11" s="186"/>
      <c r="M11" s="186"/>
      <c r="N11" s="186"/>
      <c r="O11" s="186"/>
      <c r="P11" s="186"/>
    </row>
    <row r="12" spans="1:16" ht="109.5" customHeight="1">
      <c r="A12" s="70">
        <v>1</v>
      </c>
      <c r="B12" s="15" t="s">
        <v>338</v>
      </c>
      <c r="C12" s="70" t="s">
        <v>339</v>
      </c>
      <c r="D12" s="70" t="s">
        <v>340</v>
      </c>
      <c r="E12" s="70">
        <f>216.26+158.95</f>
        <v>375.21</v>
      </c>
      <c r="F12" s="70"/>
      <c r="G12" s="70"/>
      <c r="H12" s="70"/>
      <c r="I12" s="70"/>
      <c r="J12" s="70"/>
      <c r="K12" s="70"/>
      <c r="L12" s="70"/>
      <c r="M12" s="70">
        <f>P12</f>
        <v>375.21</v>
      </c>
      <c r="N12" s="70"/>
      <c r="O12" s="70"/>
      <c r="P12" s="70">
        <f>E12</f>
        <v>375.21</v>
      </c>
    </row>
    <row r="13" spans="1:16" ht="78.75">
      <c r="A13" s="70">
        <v>2</v>
      </c>
      <c r="B13" s="15" t="s">
        <v>341</v>
      </c>
      <c r="C13" s="70" t="s">
        <v>339</v>
      </c>
      <c r="D13" s="70" t="s">
        <v>340</v>
      </c>
      <c r="E13" s="70">
        <v>874.212</v>
      </c>
      <c r="F13" s="70"/>
      <c r="G13" s="70"/>
      <c r="H13" s="70"/>
      <c r="I13" s="70"/>
      <c r="J13" s="70"/>
      <c r="K13" s="70"/>
      <c r="L13" s="70"/>
      <c r="M13" s="98">
        <f>P13</f>
        <v>874.212</v>
      </c>
      <c r="N13" s="70"/>
      <c r="O13" s="70"/>
      <c r="P13" s="98">
        <f>E13</f>
        <v>874.212</v>
      </c>
    </row>
  </sheetData>
  <sheetProtection/>
  <mergeCells count="18">
    <mergeCell ref="A1:B1"/>
    <mergeCell ref="N1:P1"/>
    <mergeCell ref="A2:B2"/>
    <mergeCell ref="A3:P3"/>
    <mergeCell ref="M5:P5"/>
    <mergeCell ref="F6:F7"/>
    <mergeCell ref="G6:H6"/>
    <mergeCell ref="I6:J6"/>
    <mergeCell ref="K6:L6"/>
    <mergeCell ref="M6:M7"/>
    <mergeCell ref="A4:P4"/>
    <mergeCell ref="N6:P6"/>
    <mergeCell ref="A5:A7"/>
    <mergeCell ref="B5:B7"/>
    <mergeCell ref="C5:C7"/>
    <mergeCell ref="D5:D7"/>
    <mergeCell ref="E5:E7"/>
    <mergeCell ref="F5:L5"/>
  </mergeCells>
  <printOptions/>
  <pageMargins left="0.3937007874015748" right="0.3937007874015748" top="0.9448818897637796" bottom="0.5511811023622047" header="0.69" footer="0.31496062992125984"/>
  <pageSetup fitToHeight="0" fitToWidth="1" horizontalDpi="600" verticalDpi="600" orientation="landscape" paperSize="9" scale="84" r:id="rId1"/>
  <headerFooter>
    <oddHeader>&amp;RBiểu số 04/VĐT-QH</oddHeader>
    <oddFooter>&amp;RTrang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Admin</cp:lastModifiedBy>
  <cp:lastPrinted>2019-12-10T00:25:08Z</cp:lastPrinted>
  <dcterms:created xsi:type="dcterms:W3CDTF">2019-07-09T09:00:01Z</dcterms:created>
  <dcterms:modified xsi:type="dcterms:W3CDTF">2019-12-10T00:46:43Z</dcterms:modified>
  <cp:category/>
  <cp:version/>
  <cp:contentType/>
  <cp:contentStatus/>
</cp:coreProperties>
</file>