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firstSheet="7" activeTab="10"/>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10">'Biểu 03'!$A$1:$G$8</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1'!$A$2:$L$23</definedName>
    <definedName name="_xlnm.Print_Area" localSheetId="8">'Biểu 2'!$A$1:$Y$118</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62913"/>
</workbook>
</file>

<file path=xl/calcChain.xml><?xml version="1.0" encoding="utf-8"?>
<calcChain xmlns="http://schemas.openxmlformats.org/spreadsheetml/2006/main">
  <c r="T81" i="5" l="1"/>
  <c r="J81" i="5"/>
  <c r="K81" i="5"/>
  <c r="N81" i="5"/>
  <c r="O81" i="5"/>
  <c r="P81" i="5"/>
  <c r="W81" i="5"/>
  <c r="X81" i="5"/>
  <c r="U95" i="5"/>
  <c r="U52" i="5"/>
  <c r="V52" i="5" s="1"/>
  <c r="S95" i="5"/>
  <c r="V95" i="5"/>
  <c r="A3" i="19"/>
  <c r="A4" i="5"/>
  <c r="V79" i="5"/>
  <c r="V66" i="5" l="1"/>
  <c r="U66" i="5" s="1"/>
  <c r="Q66" i="5"/>
  <c r="V65" i="5"/>
  <c r="Q65" i="5"/>
  <c r="P68" i="5"/>
  <c r="Q68" i="5"/>
  <c r="R68" i="5"/>
  <c r="V98" i="5"/>
  <c r="W73" i="5"/>
  <c r="X73" i="5"/>
  <c r="H69" i="5"/>
  <c r="I69" i="5"/>
  <c r="J69" i="5"/>
  <c r="K69" i="5"/>
  <c r="L69" i="5"/>
  <c r="M69" i="5"/>
  <c r="N69" i="5"/>
  <c r="O69" i="5"/>
  <c r="S69" i="5"/>
  <c r="T69" i="5"/>
  <c r="V69" i="5"/>
  <c r="W69" i="5"/>
  <c r="X69" i="5"/>
  <c r="U64" i="5"/>
  <c r="V64" i="5" s="1"/>
  <c r="S64" i="5"/>
  <c r="R64" i="5"/>
  <c r="L64" i="5"/>
  <c r="M64" i="5" s="1"/>
  <c r="I64" i="5"/>
  <c r="S83" i="5" l="1"/>
  <c r="S81" i="5" s="1"/>
  <c r="T74" i="5"/>
  <c r="V89" i="5"/>
  <c r="V88" i="5"/>
  <c r="U71" i="5"/>
  <c r="Q71" i="5"/>
  <c r="U70" i="5"/>
  <c r="U69" i="5" s="1"/>
  <c r="Q70" i="5"/>
  <c r="V57" i="5"/>
  <c r="K57" i="5"/>
  <c r="M57" i="5"/>
  <c r="J57" i="5"/>
  <c r="T58" i="5"/>
  <c r="S58" i="5" s="1"/>
  <c r="S57" i="5" s="1"/>
  <c r="V50" i="5"/>
  <c r="U50" i="5" s="1"/>
  <c r="U48" i="5" s="1"/>
  <c r="V83" i="5" l="1"/>
  <c r="T57" i="5"/>
  <c r="V37" i="5"/>
  <c r="U37" i="5" s="1"/>
  <c r="V30" i="5"/>
  <c r="U30" i="5" s="1"/>
  <c r="U46" i="5" s="1"/>
  <c r="V46" i="5" s="1"/>
  <c r="V29" i="5"/>
  <c r="U29" i="5" s="1"/>
  <c r="U45" i="5" s="1"/>
  <c r="V45" i="5" s="1"/>
  <c r="V28" i="5"/>
  <c r="U28" i="5" s="1"/>
  <c r="U15" i="5" s="1"/>
  <c r="V117" i="5"/>
  <c r="V115" i="5" s="1"/>
  <c r="U117" i="5"/>
  <c r="X115" i="5"/>
  <c r="W115" i="5"/>
  <c r="U115" i="5"/>
  <c r="J23" i="18" s="1"/>
  <c r="T115" i="5"/>
  <c r="S115" i="5"/>
  <c r="R115" i="5"/>
  <c r="Q115" i="5"/>
  <c r="X112" i="5"/>
  <c r="X111" i="5" s="1"/>
  <c r="X109" i="5" s="1"/>
  <c r="W112" i="5"/>
  <c r="V112" i="5"/>
  <c r="V111" i="5" s="1"/>
  <c r="V109" i="5" s="1"/>
  <c r="U112" i="5"/>
  <c r="U111" i="5" s="1"/>
  <c r="U109" i="5" s="1"/>
  <c r="J22" i="18" s="1"/>
  <c r="T112" i="5"/>
  <c r="T111" i="5" s="1"/>
  <c r="T109" i="5" s="1"/>
  <c r="S112" i="5"/>
  <c r="S111" i="5" s="1"/>
  <c r="S109" i="5" s="1"/>
  <c r="W111" i="5"/>
  <c r="W109" i="5" s="1"/>
  <c r="R109" i="5"/>
  <c r="Q109" i="5"/>
  <c r="U106" i="5"/>
  <c r="U105" i="5" s="1"/>
  <c r="U104" i="5" s="1"/>
  <c r="U102" i="5" s="1"/>
  <c r="J21" i="18" s="1"/>
  <c r="Q106" i="5"/>
  <c r="X105" i="5"/>
  <c r="X104" i="5" s="1"/>
  <c r="X102" i="5" s="1"/>
  <c r="W105" i="5"/>
  <c r="W104" i="5" s="1"/>
  <c r="W102" i="5" s="1"/>
  <c r="V105" i="5"/>
  <c r="V104" i="5" s="1"/>
  <c r="V102" i="5" s="1"/>
  <c r="T105" i="5"/>
  <c r="T104" i="5" s="1"/>
  <c r="S105" i="5"/>
  <c r="S104" i="5" s="1"/>
  <c r="R102" i="5"/>
  <c r="Q102" i="5"/>
  <c r="Q101" i="5"/>
  <c r="Q100" i="5" s="1"/>
  <c r="X100" i="5"/>
  <c r="X99" i="5" s="1"/>
  <c r="W100" i="5"/>
  <c r="W99" i="5" s="1"/>
  <c r="T100" i="5"/>
  <c r="T99" i="5" s="1"/>
  <c r="S100" i="5"/>
  <c r="S99" i="5" s="1"/>
  <c r="R100" i="5"/>
  <c r="U98" i="5"/>
  <c r="Q98" i="5"/>
  <c r="X97" i="5"/>
  <c r="W97" i="5"/>
  <c r="V97" i="5"/>
  <c r="U89" i="5"/>
  <c r="Q89" i="5"/>
  <c r="U88" i="5"/>
  <c r="Q88" i="5"/>
  <c r="U87" i="5"/>
  <c r="V86" i="5"/>
  <c r="U86" i="5"/>
  <c r="U84" i="5"/>
  <c r="U83" i="5"/>
  <c r="U80" i="5"/>
  <c r="U79" i="5"/>
  <c r="V78" i="5"/>
  <c r="U78" i="5" s="1"/>
  <c r="S78" i="5"/>
  <c r="T75" i="5"/>
  <c r="S75" i="5" s="1"/>
  <c r="S74" i="5"/>
  <c r="S73" i="5" s="1"/>
  <c r="W72" i="5"/>
  <c r="W62" i="5" s="1"/>
  <c r="W60" i="5" s="1"/>
  <c r="P73" i="5"/>
  <c r="U58" i="5"/>
  <c r="U57" i="5" s="1"/>
  <c r="X57" i="5"/>
  <c r="W57" i="5"/>
  <c r="X55" i="5"/>
  <c r="W55" i="5"/>
  <c r="V55" i="5"/>
  <c r="U55" i="5"/>
  <c r="T55" i="5"/>
  <c r="S55" i="5"/>
  <c r="U53" i="5"/>
  <c r="Q53" i="5"/>
  <c r="X51" i="5"/>
  <c r="W51" i="5"/>
  <c r="T51" i="5"/>
  <c r="S51" i="5"/>
  <c r="Q50" i="5"/>
  <c r="X48" i="5"/>
  <c r="W48" i="5"/>
  <c r="V48" i="5"/>
  <c r="U43" i="5"/>
  <c r="V43" i="5" s="1"/>
  <c r="U41" i="5"/>
  <c r="V41" i="5" s="1"/>
  <c r="V38" i="5"/>
  <c r="U38" i="5" s="1"/>
  <c r="U36" i="5"/>
  <c r="U35" i="5"/>
  <c r="V35" i="5" s="1"/>
  <c r="U34" i="5"/>
  <c r="V34" i="5" s="1"/>
  <c r="U33" i="5"/>
  <c r="V33" i="5" s="1"/>
  <c r="U32" i="5"/>
  <c r="X31" i="5"/>
  <c r="W31" i="5"/>
  <c r="T31" i="5"/>
  <c r="S31" i="5"/>
  <c r="X15" i="5"/>
  <c r="W15" i="5"/>
  <c r="T15" i="5"/>
  <c r="T14" i="5" s="1"/>
  <c r="S15" i="5"/>
  <c r="R14" i="5"/>
  <c r="R13" i="5" s="1"/>
  <c r="Q14" i="5"/>
  <c r="Q13" i="5" s="1"/>
  <c r="Q12" i="5" s="1"/>
  <c r="P13" i="5"/>
  <c r="P12" i="5" s="1"/>
  <c r="U54" i="5" l="1"/>
  <c r="J16" i="18" s="1"/>
  <c r="V81" i="5"/>
  <c r="V53" i="5"/>
  <c r="U51" i="5"/>
  <c r="U47" i="5" s="1"/>
  <c r="U81" i="5"/>
  <c r="R12" i="5"/>
  <c r="S14" i="5"/>
  <c r="V32" i="5"/>
  <c r="X14" i="5"/>
  <c r="V75" i="5"/>
  <c r="U75" i="5" s="1"/>
  <c r="V101" i="5"/>
  <c r="V100" i="5" s="1"/>
  <c r="V99" i="5" s="1"/>
  <c r="V96" i="5" s="1"/>
  <c r="T73" i="5"/>
  <c r="T72" i="5" s="1"/>
  <c r="X47" i="5"/>
  <c r="U97" i="5"/>
  <c r="W14" i="5"/>
  <c r="T54" i="5"/>
  <c r="T13" i="5" s="1"/>
  <c r="X54" i="5"/>
  <c r="S54" i="5"/>
  <c r="W54" i="5"/>
  <c r="X72" i="5"/>
  <c r="X62" i="5" s="1"/>
  <c r="X60" i="5" s="1"/>
  <c r="U44" i="5"/>
  <c r="V44" i="5" s="1"/>
  <c r="V74" i="5"/>
  <c r="W47" i="5"/>
  <c r="V54" i="5"/>
  <c r="J15" i="18"/>
  <c r="V51" i="5"/>
  <c r="V47" i="5" s="1"/>
  <c r="V15" i="5"/>
  <c r="S72" i="5"/>
  <c r="V31" i="5" l="1"/>
  <c r="V14" i="5" s="1"/>
  <c r="S13" i="5"/>
  <c r="X13" i="5"/>
  <c r="U31" i="5"/>
  <c r="U101" i="5"/>
  <c r="U100" i="5" s="1"/>
  <c r="U99" i="5" s="1"/>
  <c r="U96" i="5" s="1"/>
  <c r="J20" i="18" s="1"/>
  <c r="U74" i="5"/>
  <c r="U73" i="5" s="1"/>
  <c r="U72" i="5" s="1"/>
  <c r="U68" i="5" s="1"/>
  <c r="U62" i="5" s="1"/>
  <c r="V73" i="5"/>
  <c r="V72" i="5" s="1"/>
  <c r="S68" i="5"/>
  <c r="S62" i="5" s="1"/>
  <c r="S60" i="5" s="1"/>
  <c r="S12" i="5" s="1"/>
  <c r="T68" i="5"/>
  <c r="T62" i="5" s="1"/>
  <c r="T60" i="5" s="1"/>
  <c r="T12" i="5" s="1"/>
  <c r="U14" i="5"/>
  <c r="X12" i="5"/>
  <c r="W13" i="5"/>
  <c r="W12" i="5" s="1"/>
  <c r="V13" i="5"/>
  <c r="J14" i="18" l="1"/>
  <c r="U13" i="5"/>
  <c r="V68" i="5"/>
  <c r="V62" i="5" s="1"/>
  <c r="V61" i="5" s="1"/>
  <c r="I20" i="18"/>
  <c r="U61" i="5" l="1"/>
  <c r="V60" i="5"/>
  <c r="V12" i="5" s="1"/>
  <c r="F8" i="19"/>
  <c r="M89" i="5"/>
  <c r="J18" i="18" l="1"/>
  <c r="I18" i="18" s="1"/>
  <c r="U60" i="5"/>
  <c r="U12" i="5" s="1"/>
  <c r="J19" i="18"/>
  <c r="I19" i="18" s="1"/>
  <c r="F7" i="19"/>
  <c r="E7" i="19" s="1"/>
  <c r="E8" i="19"/>
  <c r="J55" i="5"/>
  <c r="K55" i="5"/>
  <c r="L84" i="5"/>
  <c r="I17" i="18" l="1"/>
  <c r="J17" i="18"/>
  <c r="L15" i="5"/>
  <c r="C20" i="18"/>
  <c r="B19" i="18"/>
  <c r="B18" i="18"/>
  <c r="N73" i="5"/>
  <c r="O73"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L90" i="5"/>
  <c r="M90" i="5" s="1"/>
  <c r="L41" i="5"/>
  <c r="M41" i="5" s="1"/>
  <c r="M38" i="5"/>
  <c r="L38" i="5" s="1"/>
  <c r="K74" i="5"/>
  <c r="M117" i="5"/>
  <c r="M115" i="5" s="1"/>
  <c r="L117" i="5"/>
  <c r="L115" i="5" s="1"/>
  <c r="G23" i="18" s="1"/>
  <c r="F23" i="18" s="1"/>
  <c r="O115" i="5"/>
  <c r="I23" i="18" s="1"/>
  <c r="N115" i="5"/>
  <c r="K115" i="5"/>
  <c r="J115" i="5"/>
  <c r="I115" i="5"/>
  <c r="H115" i="5"/>
  <c r="O112" i="5"/>
  <c r="O111" i="5" s="1"/>
  <c r="O109" i="5" s="1"/>
  <c r="I22" i="18" s="1"/>
  <c r="N112" i="5"/>
  <c r="N111" i="5" s="1"/>
  <c r="N109" i="5" s="1"/>
  <c r="M112" i="5"/>
  <c r="M111" i="5" s="1"/>
  <c r="M109" i="5" s="1"/>
  <c r="L112" i="5"/>
  <c r="L111" i="5" s="1"/>
  <c r="L109" i="5" s="1"/>
  <c r="G22" i="18" s="1"/>
  <c r="F22" i="18" s="1"/>
  <c r="K112" i="5"/>
  <c r="K111" i="5" s="1"/>
  <c r="K109" i="5" s="1"/>
  <c r="J112" i="5"/>
  <c r="J111" i="5" s="1"/>
  <c r="J109" i="5" s="1"/>
  <c r="I109" i="5"/>
  <c r="H109" i="5"/>
  <c r="L106" i="5"/>
  <c r="L105" i="5" s="1"/>
  <c r="L104" i="5" s="1"/>
  <c r="L102" i="5" s="1"/>
  <c r="G21" i="18" s="1"/>
  <c r="F21" i="18" s="1"/>
  <c r="H106" i="5"/>
  <c r="O105" i="5"/>
  <c r="O104" i="5" s="1"/>
  <c r="O102" i="5" s="1"/>
  <c r="I21" i="18" s="1"/>
  <c r="N105" i="5"/>
  <c r="N104" i="5" s="1"/>
  <c r="N102" i="5" s="1"/>
  <c r="M105" i="5"/>
  <c r="M104" i="5" s="1"/>
  <c r="M102" i="5" s="1"/>
  <c r="K105" i="5"/>
  <c r="K104" i="5" s="1"/>
  <c r="J105" i="5"/>
  <c r="J104" i="5" s="1"/>
  <c r="I102" i="5"/>
  <c r="H102" i="5"/>
  <c r="H101" i="5"/>
  <c r="H100" i="5" s="1"/>
  <c r="O100" i="5"/>
  <c r="O99" i="5" s="1"/>
  <c r="N100" i="5"/>
  <c r="N99" i="5" s="1"/>
  <c r="K100" i="5"/>
  <c r="K99" i="5" s="1"/>
  <c r="J100" i="5"/>
  <c r="J99" i="5" s="1"/>
  <c r="I100" i="5"/>
  <c r="L98" i="5"/>
  <c r="M101" i="5" s="1"/>
  <c r="H98" i="5"/>
  <c r="O97" i="5"/>
  <c r="N97" i="5"/>
  <c r="M97" i="5"/>
  <c r="I90" i="5"/>
  <c r="L89" i="5"/>
  <c r="H89" i="5"/>
  <c r="M88" i="5"/>
  <c r="L88" i="5" s="1"/>
  <c r="H88" i="5"/>
  <c r="L87" i="5"/>
  <c r="M86" i="5"/>
  <c r="L86" i="5"/>
  <c r="L83" i="5"/>
  <c r="G81" i="5"/>
  <c r="L80" i="5"/>
  <c r="M79" i="5"/>
  <c r="L79" i="5" s="1"/>
  <c r="M78" i="5"/>
  <c r="L78" i="5" s="1"/>
  <c r="J78" i="5"/>
  <c r="K75" i="5"/>
  <c r="M75" i="5" s="1"/>
  <c r="L75" i="5" s="1"/>
  <c r="O72" i="5"/>
  <c r="O68" i="5" s="1"/>
  <c r="G73" i="5"/>
  <c r="L58" i="5"/>
  <c r="L57" i="5" s="1"/>
  <c r="O57" i="5"/>
  <c r="N57" i="5"/>
  <c r="K54" i="5"/>
  <c r="J54" i="5"/>
  <c r="O55" i="5"/>
  <c r="N55" i="5"/>
  <c r="M55" i="5"/>
  <c r="L55" i="5"/>
  <c r="L53" i="5"/>
  <c r="M53" i="5" s="1"/>
  <c r="H53" i="5"/>
  <c r="L52" i="5"/>
  <c r="M52" i="5" s="1"/>
  <c r="O51" i="5"/>
  <c r="N51" i="5"/>
  <c r="K51" i="5"/>
  <c r="J51" i="5"/>
  <c r="H50" i="5"/>
  <c r="O48" i="5"/>
  <c r="N48" i="5"/>
  <c r="M48" i="5"/>
  <c r="L48" i="5"/>
  <c r="L46" i="5"/>
  <c r="M46" i="5" s="1"/>
  <c r="L45" i="5"/>
  <c r="M45" i="5" s="1"/>
  <c r="L44" i="5"/>
  <c r="M44" i="5" s="1"/>
  <c r="L43" i="5"/>
  <c r="M43" i="5" s="1"/>
  <c r="L36" i="5"/>
  <c r="L35" i="5"/>
  <c r="M35" i="5" s="1"/>
  <c r="L34" i="5"/>
  <c r="M34" i="5" s="1"/>
  <c r="L33" i="5"/>
  <c r="M33" i="5" s="1"/>
  <c r="L32" i="5"/>
  <c r="O31" i="5"/>
  <c r="N31" i="5"/>
  <c r="K31" i="5"/>
  <c r="J31" i="5"/>
  <c r="O15" i="5"/>
  <c r="N15" i="5"/>
  <c r="M15" i="5"/>
  <c r="K15" i="5"/>
  <c r="J15" i="5"/>
  <c r="I14" i="5"/>
  <c r="I13" i="5" s="1"/>
  <c r="H14" i="5"/>
  <c r="H13" i="5" s="1"/>
  <c r="G13" i="5"/>
  <c r="G12" i="5" s="1"/>
  <c r="L81" i="5" l="1"/>
  <c r="M81" i="5"/>
  <c r="K73" i="5"/>
  <c r="K72" i="5" s="1"/>
  <c r="K68" i="5" s="1"/>
  <c r="M32" i="5"/>
  <c r="L31" i="5"/>
  <c r="J74" i="5"/>
  <c r="O62" i="5"/>
  <c r="O60" i="5" s="1"/>
  <c r="O14" i="5"/>
  <c r="I14" i="18" s="1"/>
  <c r="O54" i="5"/>
  <c r="I12" i="5"/>
  <c r="N14" i="5"/>
  <c r="H12" i="5"/>
  <c r="N47" i="5"/>
  <c r="M54" i="5"/>
  <c r="M74" i="5"/>
  <c r="M73" i="5" s="1"/>
  <c r="L54" i="5"/>
  <c r="G16" i="18" s="1"/>
  <c r="F16" i="18" s="1"/>
  <c r="N54" i="5"/>
  <c r="O47" i="5"/>
  <c r="J75" i="5"/>
  <c r="J14" i="5"/>
  <c r="J13" i="5" s="1"/>
  <c r="M51" i="5"/>
  <c r="M47" i="5" s="1"/>
  <c r="K14" i="5"/>
  <c r="K13" i="5" s="1"/>
  <c r="N72" i="5"/>
  <c r="N68" i="5" s="1"/>
  <c r="L101" i="5"/>
  <c r="L100" i="5" s="1"/>
  <c r="L99" i="5" s="1"/>
  <c r="M100" i="5"/>
  <c r="M99" i="5" s="1"/>
  <c r="M96" i="5" s="1"/>
  <c r="L97" i="5"/>
  <c r="L51" i="5"/>
  <c r="L47" i="5" s="1"/>
  <c r="G15" i="18" s="1"/>
  <c r="F15" i="18" s="1"/>
  <c r="J73" i="5" l="1"/>
  <c r="J72" i="5" s="1"/>
  <c r="I16" i="18"/>
  <c r="I13" i="18" s="1"/>
  <c r="I12" i="18" s="1"/>
  <c r="I11" i="18" s="1"/>
  <c r="J13" i="18"/>
  <c r="J12" i="18" s="1"/>
  <c r="J11" i="18" s="1"/>
  <c r="K62" i="5"/>
  <c r="K60" i="5" s="1"/>
  <c r="K12" i="5" s="1"/>
  <c r="N62" i="5"/>
  <c r="N60" i="5" s="1"/>
  <c r="O13" i="5"/>
  <c r="O12" i="5" s="1"/>
  <c r="N13" i="5"/>
  <c r="L74" i="5"/>
  <c r="M72" i="5"/>
  <c r="M68" i="5" s="1"/>
  <c r="L96" i="5"/>
  <c r="G20" i="18" s="1"/>
  <c r="F20" i="18" s="1"/>
  <c r="J62" i="5" l="1"/>
  <c r="J60" i="5" s="1"/>
  <c r="J12" i="5" s="1"/>
  <c r="J68" i="5"/>
  <c r="L73" i="5"/>
  <c r="L72" i="5" s="1"/>
  <c r="N12" i="5"/>
  <c r="M62" i="5"/>
  <c r="L62" i="5" l="1"/>
  <c r="L61" i="5" s="1"/>
  <c r="L68" i="5"/>
  <c r="M61" i="5"/>
  <c r="G19" i="18"/>
  <c r="F19" i="18" s="1"/>
  <c r="B23" i="18"/>
  <c r="B20" i="18"/>
  <c r="D8" i="19" l="1"/>
  <c r="L60" i="5"/>
  <c r="G18" i="18"/>
  <c r="M60" i="5"/>
  <c r="C8" i="19" l="1"/>
  <c r="C7" i="19" s="1"/>
  <c r="D7" i="19"/>
  <c r="F18" i="18"/>
  <c r="F17" i="18" s="1"/>
  <c r="G17" i="18"/>
  <c r="B22" i="18" l="1"/>
  <c r="B21" i="18"/>
  <c r="B13" i="18" l="1"/>
  <c r="B17" i="18"/>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1" i="5" l="1"/>
  <c r="M14" i="5" s="1"/>
  <c r="L14" i="5"/>
  <c r="M13" i="5" l="1"/>
  <c r="M12" i="5" s="1"/>
  <c r="G14" i="18"/>
  <c r="L13" i="5"/>
  <c r="L12" i="5" s="1"/>
  <c r="F14" i="18" l="1"/>
  <c r="F13" i="18" s="1"/>
  <c r="F12" i="18" s="1"/>
  <c r="F11" i="18" s="1"/>
  <c r="G13" i="18"/>
  <c r="G12" i="18" s="1"/>
  <c r="G11" i="18" s="1"/>
  <c r="U65" i="5"/>
</calcChain>
</file>

<file path=xl/sharedStrings.xml><?xml version="1.0" encoding="utf-8"?>
<sst xmlns="http://schemas.openxmlformats.org/spreadsheetml/2006/main" count="2075" uniqueCount="453">
  <si>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</si>
  <si>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</si>
  <si>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</si>
  <si>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</si>
  <si>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</si>
  <si>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</si>
  <si>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</si>
  <si>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</si>
  <si>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</si>
  <si>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</si>
  <si>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</si>
  <si>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</si>
  <si>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</si>
  <si>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</si>
  <si>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</si>
  <si>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</si>
  <si>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</si>
  <si>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</si>
  <si>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</si>
  <si>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</si>
  <si>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</si>
  <si>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</si>
  <si>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</si>
  <si>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</si>
  <si>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</si>
  <si>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</si>
  <si>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</si>
  <si>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</si>
  <si>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</si>
  <si>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</si>
  <si>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</si>
  <si>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</si>
  <si>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</si>
  <si>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</si>
  <si>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</si>
  <si>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</si>
  <si>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</si>
  <si>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</si>
  <si>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</si>
  <si>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</si>
  <si>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</si>
  <si>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</si>
  <si>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</si>
  <si>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</si>
  <si>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</si>
  <si>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</si>
  <si>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</si>
  <si>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</si>
  <si>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</si>
  <si>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</si>
  <si>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</si>
  <si>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</si>
  <si>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</si>
  <si>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</si>
  <si>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</si>
  <si>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</si>
  <si>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</si>
  <si>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</si>
  <si>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</si>
  <si>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</si>
  <si>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</si>
  <si>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</si>
  <si>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</si>
  <si>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</si>
  <si>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</si>
  <si>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</si>
  <si>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</si>
  <si>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</si>
  <si>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</si>
  <si>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</si>
  <si>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</si>
  <si>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</si>
  <si>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</si>
  <si>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</si>
  <si>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</si>
  <si>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</si>
  <si>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</si>
  <si>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</si>
  <si>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</si>
  <si>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</si>
  <si>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</si>
  <si>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</si>
  <si>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</si>
  <si>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</si>
  <si>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</si>
  <si>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</si>
  <si>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</si>
  <si>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</si>
  <si>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</si>
  <si>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</si>
  <si>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</si>
  <si>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</si>
  <si>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</si>
  <si>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</si>
  <si>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</si>
  <si>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</si>
  <si>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</si>
  <si>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</si>
  <si>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</si>
  <si>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</si>
  <si>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</si>
  <si>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</si>
  <si>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</si>
  <si>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</si>
  <si>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</si>
  <si>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</si>
  <si>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</si>
  <si>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</si>
  <si>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</si>
  <si>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</si>
  <si>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</si>
  <si>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</si>
  <si>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</si>
  <si>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</si>
  <si>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</si>
  <si>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</si>
  <si>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</si>
  <si>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</si>
  <si>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</si>
  <si>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</si>
  <si>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</si>
  <si>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</si>
  <si>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</si>
  <si>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</si>
  <si>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</si>
  <si>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</si>
  <si>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</si>
  <si>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</si>
  <si>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</si>
  <si>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</si>
  <si>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</si>
  <si>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</si>
  <si>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</si>
  <si>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</si>
  <si>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</si>
  <si>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</si>
  <si>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</si>
  <si>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</si>
  <si>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</si>
  <si>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</si>
  <si>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</si>
  <si>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</si>
  <si>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</si>
  <si>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</si>
  <si>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</si>
  <si>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</si>
  <si>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</si>
  <si>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</si>
  <si>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</si>
  <si>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</si>
  <si>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</si>
  <si>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</si>
  <si>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</si>
  <si>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</si>
  <si>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</si>
  <si>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</si>
  <si>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</si>
  <si>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</si>
  <si>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</si>
  <si>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</si>
  <si>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</si>
  <si>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</si>
  <si>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</si>
  <si>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</si>
  <si>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</si>
  <si>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</si>
  <si>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</si>
  <si>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</si>
  <si>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</si>
  <si>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</si>
  <si>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</si>
  <si>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</si>
  <si>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</si>
  <si>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</si>
  <si>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</si>
  <si>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</si>
  <si>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</si>
  <si>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</si>
  <si>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</si>
  <si>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</si>
  <si>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</si>
  <si>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</si>
  <si>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</si>
  <si>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</si>
  <si>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</si>
  <si>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</si>
  <si>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</si>
  <si>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</si>
  <si>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</si>
  <si>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</si>
  <si>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</si>
  <si>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</si>
  <si>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</si>
  <si>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</si>
  <si>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</si>
  <si>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</si>
  <si>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</si>
  <si>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</si>
  <si>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</si>
  <si>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</si>
  <si>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</si>
  <si>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</si>
  <si>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</si>
  <si>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</si>
  <si>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</si>
  <si>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</si>
  <si>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</si>
  <si>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</si>
  <si>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</si>
  <si>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</si>
  <si>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</si>
  <si>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</si>
  <si>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</si>
  <si>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</si>
  <si>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</si>
  <si>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</si>
  <si>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</si>
  <si>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</si>
  <si>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</si>
  <si>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</si>
  <si>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</si>
  <si>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</si>
  <si>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</si>
  <si>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</si>
  <si>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</si>
  <si>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</si>
  <si>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</si>
  <si>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</si>
  <si>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</si>
  <si>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</si>
  <si>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</si>
  <si>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</si>
  <si>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</si>
  <si>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</si>
  <si>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</si>
  <si>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2021-</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</si>
  <si>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</si>
  <si>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</si>
  <si>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</si>
  <si>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</si>
  <si>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</si>
  <si>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</si>
  <si>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</si>
  <si>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</si>
  <si>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</si>
  <si>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</si>
  <si>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</si>
  <si>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</si>
  <si>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</si>
  <si>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</si>
  <si>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</si>
  <si>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</si>
  <si>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</si>
  <si>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</si>
  <si>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</si>
  <si>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</si>
  <si>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</si>
  <si>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</si>
  <si>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</si>
  <si>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</si>
  <si>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</si>
  <si>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</si>
  <si>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</si>
  <si>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</si>
  <si>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</si>
  <si>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</si>
  <si>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</si>
  <si>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</si>
  <si>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</si>
  <si>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</si>
  <si>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</si>
  <si>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</si>
  <si>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</si>
  <si>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</si>
  <si>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</si>
  <si>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</si>
  <si>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</si>
  <si>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</si>
  <si>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</si>
  <si>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</si>
  <si>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</si>
  <si>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</si>
  <si>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</si>
  <si>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</si>
  <si>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</si>
  <si>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</si>
  <si>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</si>
  <si>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</si>
  <si>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</si>
  <si>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</si>
  <si>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</si>
  <si>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</si>
  <si>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</si>
  <si>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</si>
  <si>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</si>
  <si>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</si>
  <si>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</si>
  <si>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</si>
  <si>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</si>
  <si>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</si>
  <si>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</si>
  <si>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</si>
  <si>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</si>
  <si>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</si>
  <si>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</si>
  <si>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</si>
  <si>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</si>
  <si>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</si>
  <si>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</si>
  <si>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</si>
  <si>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</si>
  <si>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</si>
  <si>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</si>
  <si>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</si>
  <si>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</si>
  <si>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</si>
  <si>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</si>
  <si>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</si>
  <si>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</si>
  <si>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</si>
  <si>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</si>
  <si>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</si>
  <si>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</si>
  <si>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</si>
  <si>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Nguồn tăng thu ngân sách huyện năm 2020</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</si>
  <si>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</si>
  <si>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</si>
  <si>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</si>
  <si>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</si>
  <si>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</si>
  <si>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</si>
  <si>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</si>
  <si>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</si>
  <si>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</si>
  <si>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</si>
  <si>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</si>
  <si>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</si>
  <si>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</si>
  <si>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</si>
  <si>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</si>
  <si>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</si>
  <si>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</si>
  <si>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</si>
  <si>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</si>
  <si>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</si>
  <si>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</si>
  <si>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</si>
  <si>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</si>
  <si>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</si>
  <si>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</si>
  <si>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</si>
  <si>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</si>
  <si>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</si>
  <si>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</si>
  <si>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</si>
  <si>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</si>
  <si>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123/QĐ-UBND ngày 08/5/2021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</si>
  <si>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</si>
  <si>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</si>
  <si>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</si>
  <si>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</si>
  <si>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</si>
  <si>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</si>
  <si>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</si>
  <si>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</si>
  <si>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</si>
  <si>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</si>
  <si>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</si>
  <si>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</si>
  <si>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</si>
  <si>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</si>
  <si>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</si>
  <si>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Quyết định số 880/QĐ-UBND tỉnh ngày 23/8/2019</t>
  </si>
  <si>
    <t>Quyết định số 498/QĐ-UBND tỉnh ngày 31/10/2019</t>
  </si>
  <si>
    <t>Quyết định số 165 /QĐ-UBND ngày 11/6/2021</t>
  </si>
  <si>
    <t xml:space="preserve">Dự án hỗ trợ đầu tư trồng rừng sản xuất tập trung trên đất trống, đồi núi trọc, đất bạc màu trên địa bàn huyện Ia H’Drai năm 2021 </t>
  </si>
  <si>
    <t>Quyết định số 202/QĐ-UBND huyện ngày 22/7/2021</t>
  </si>
  <si>
    <t>Quyết định số 231/QĐ-UBND ngày 13/8/2021</t>
  </si>
  <si>
    <t xml:space="preserve">Quyết định số 211/QĐ-UBND ngày 30/7/2021 </t>
  </si>
  <si>
    <t>Quyết định số 236/QĐ-UBND ngày 20/8/2021</t>
  </si>
  <si>
    <t>Quyết định số 198/QĐ-UBND ngày 21/7/2021</t>
  </si>
  <si>
    <t>Quyết định số 232/QĐ-UBND ngày 13/8/2021</t>
  </si>
  <si>
    <t>Quyết định số 197/QĐ-UBND ngày 21/7/2021</t>
  </si>
  <si>
    <t>Quyết định số 199/QĐ-UBND ngày 21/7/2021</t>
  </si>
  <si>
    <t>Quyết định số 235/QĐ-UBND ngày 20/8/2021</t>
  </si>
  <si>
    <t>Quyết định số  217/QĐ-UBND ngày03/8/2021</t>
  </si>
  <si>
    <t>Quyết định số  225a/QĐ-UBND ngày 10/8/2021</t>
  </si>
  <si>
    <t>Quyết định số  237/QĐ-UBND ngày 20/8/2021</t>
  </si>
  <si>
    <t>Quyết định số 218/QĐ-UBND ngày 03/8/2021</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</si>
  <si>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</si>
  <si>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Quyết định số 229/QĐ-UBND ngày 13/8/2021</t>
  </si>
  <si>
    <t>Quyết định số 216/QĐ-UBND ngày 03/8/2021</t>
  </si>
  <si>
    <t>Tỉnh giao</t>
  </si>
  <si>
    <t>Phân bổ</t>
  </si>
  <si>
    <t xml:space="preserve">Phân bổ </t>
  </si>
  <si>
    <t>Tổng số vốn</t>
  </si>
  <si>
    <t>B.1</t>
  </si>
  <si>
    <t>B.2</t>
  </si>
  <si>
    <t>Phân cấp ngân sách các xã được hưởng</t>
  </si>
  <si>
    <t>Phân cấp ngân sách cấp huyện được hưởng</t>
  </si>
  <si>
    <t>Chi tiết tại biểu số 03</t>
  </si>
  <si>
    <t xml:space="preserve">Tổng số </t>
  </si>
  <si>
    <t xml:space="preserve">Đơn vị </t>
  </si>
  <si>
    <t>PHÂN CẤP ĐẦU TƯ CHO CÁC XÃ TRONG KẾ HOẠCH ĐẦU TƯ CÔNG TRUNG HẠN GIAI ĐOẠN 2021-2025 
NGUỒN NGÂN SÁCH ĐỊA PHƯƠNG</t>
  </si>
  <si>
    <r>
      <t xml:space="preserve">Lũy kế vốn bố trí từ khởi công đến hết năm 2020 </t>
    </r>
    <r>
      <rPr>
        <b/>
        <i/>
        <sz val="10"/>
        <rFont val="Times New Roman"/>
        <family val="1"/>
      </rPr>
      <t>(Theo nguồn vốn)</t>
    </r>
  </si>
  <si>
    <t>Kế hoạch đầu tư công giai đoạn, năm 2021 đến năm 2025</t>
  </si>
  <si>
    <t>Quyết định số 299a/QĐ-UBND ngày 26/9/2021</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</si>
  <si>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</si>
  <si>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</si>
  <si>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r>
      <t xml:space="preserve">Kế hoạch đầu tư công trung hạn giai đoạn 2021-2025 
</t>
    </r>
    <r>
      <rPr>
        <b/>
        <i/>
        <sz val="14"/>
        <rFont val="Times New Roman"/>
        <family val="1"/>
      </rPr>
      <t>(Theo Nghị quyết số 37/NQ-HĐND ngày 05/11/2021 của HĐND huyện)</t>
    </r>
  </si>
  <si>
    <r>
      <t xml:space="preserve">Kế hoạch đầu tư công trung hạn giai đoạn 2021-2025 
</t>
    </r>
    <r>
      <rPr>
        <b/>
        <i/>
        <sz val="14"/>
        <rFont val="Times New Roman"/>
        <family val="1"/>
      </rPr>
      <t>(Điều chỉnh, bổ sung lần 1)</t>
    </r>
  </si>
  <si>
    <t>(Theo Nghị quyết số 37/NQ-HĐND ngày 05/11/2021 của HĐND huyện)</t>
  </si>
  <si>
    <t>(Điều chỉnh, bổ sung lần 1)</t>
  </si>
  <si>
    <t>Kế hoạch đầu tư công trung hạn giai đoạn 2021-2025 (Huyện giao)</t>
  </si>
  <si>
    <t>Quyết định số 371/QĐ-UBND huyện ngày 18/11/2021</t>
  </si>
  <si>
    <t>Điều chỉnh tăng kế hoạch vốn bố trí 228 triệu đồng</t>
  </si>
  <si>
    <t>Quyết định số  375/QĐ-UBND ngày 22/11/2021</t>
  </si>
  <si>
    <t>Điều chỉnh giảm kế hoạch vốn đã bố trí giai đoạn 2016-2020  số tiền  903,577 triệu đồng từ  công trình: Cầu Drai (thuộc Đường giao thông nối trung tâm hành chính huyện với đường tuần tra biên giới khu vực Hồ Le) sang công trình: Trường Tiểu học - THCS Nguyễn Du, xã Ia Dom huyện Ia H’Drai (Phòng học, phòng bộ môn, thư viện, thiết bị)</t>
  </si>
  <si>
    <t>Điều chỉnh giảm kế hoạch vốn đã bố trí giai đoạn 2016-2020  số tiền  1.769,636 triệu đồng từ  Dự án chợ trung tâm huyện sang công trình: Công trình Đường ĐĐT37 (N7-N75)</t>
  </si>
  <si>
    <t>Chi nhiệm vụ đầu tư</t>
  </si>
  <si>
    <t>II.1</t>
  </si>
  <si>
    <t>II.2</t>
  </si>
  <si>
    <t>Quyết định số  304/QĐ-UBND ngày 06/10/2021</t>
  </si>
  <si>
    <t>Cắm mốc phân lô đất ở một số khu vực đã đấu giá quyền sử dụng đất</t>
  </si>
  <si>
    <t>Bổ sung mới</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</si>
  <si>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</si>
  <si>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Quyết định số  297/QĐ-UBND ngày 23/9/2021</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</si>
  <si>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</si>
  <si>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</si>
  <si>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</si>
  <si>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Điều chỉnh, bổ sung lần 1</t>
  </si>
  <si>
    <t xml:space="preserve"> Điều chuyển 725,832 triệu đồng sang công trình Công trình Đường ĐĐT37 (N7-N75)</t>
  </si>
  <si>
    <t xml:space="preserve">Phân bổ chi tiết trong  kế hoạch hằng năm </t>
  </si>
  <si>
    <t xml:space="preserve">Chi nhiệm vụ quy hoạch, quản lý đất đai </t>
  </si>
  <si>
    <t>Điều chỉnh giảm kế hoạch vốn bố trí 12 triệu đồng sang Công trình Đường ĐĐT37 (N7-N75)</t>
  </si>
  <si>
    <t>Điều chỉnh giảm kế hoạch vốn bố trí 71 triệu đồng sang Công trình Đường ĐĐT37 (N7-N75)</t>
  </si>
  <si>
    <t>Điều chỉnh giảm kế hoạch vốn bố trí 73 triệu đồng sang Công trình Đường ĐĐT37 (N7-N75)</t>
  </si>
  <si>
    <t>Điều chỉnh giảm kế hoạch vốn bố trí 72 triệu đồng sang Công trình Đường ĐĐT37 (N7-N75)</t>
  </si>
  <si>
    <t>2012-2025</t>
  </si>
  <si>
    <t>Điều chình 279 triệu đồng từ chuẩn bị đầu tư sang thực hiện dự án</t>
  </si>
  <si>
    <t>2018-2021</t>
  </si>
  <si>
    <t>2020-2021</t>
  </si>
  <si>
    <t>2020 -2025</t>
  </si>
  <si>
    <t>2019-2021</t>
  </si>
  <si>
    <t>Điều chỉnh giảm kế hoạch vốn bố trí từ 4.325 triệu đồng thành 1.986 triệu đồng</t>
  </si>
  <si>
    <t>Điều chình 606 triệu đồng từ chuẩn bị đầu tư sang thực hiện dự án</t>
  </si>
  <si>
    <t>Điều  chuyển sang nhiệm vụ quy hoạch</t>
  </si>
  <si>
    <t>Điều chỉnh 100 triệu sang nhiệm vụ chuẩn bị đầu tư</t>
  </si>
  <si>
    <t>Điều chỉnh 100 triệu sang  nhiệm vụ chuẩn bị đầu tư</t>
  </si>
  <si>
    <t xml:space="preserve">Bổ sung mới </t>
  </si>
  <si>
    <t>Vốn từ năm 2020 chuyển qua</t>
  </si>
  <si>
    <t>(Kèm theo Nghị quyết  số            /NQ-HĐND  ngày           /         /2021 của Hội đồng nhân dân huyện Ia H'Drai)</t>
  </si>
  <si>
    <t>Điều chỉnh giảm 1.316 triệu đồng kế hoạch vốn từ 7.500 triệu đồng thành 6.184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</si>
</sst>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quot;þ&quot;_-;\-* #,##0\ &quot;þ&quot;_-;_-* &quot;-&quot;\ &quot;þ&quot;_-;_-@_-"/>
    <numFmt numFmtId="167" formatCode="_-* #,##0.00\ _þ_-;\-* #,##0.00\ _þ_-;_-* &quot;-&quot;??\ _þ_-;_-@_-"/>
    <numFmt numFmtId="168" formatCode="_-* #,##0_-;\-* #,##0_-;_-* &quot;-&quot;_-;_-@_-"/>
    <numFmt numFmtId="169" formatCode="_-* #,##0.00_-;\-* #,##0.00_-;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 _₫_-;\-* #,##0.000\ _₫_-;_-* &quot;-&quot;???\ _₫_-;_-@_-"/>
    <numFmt numFmtId="335" formatCode="_(* #,##0.000_);_(* \(#,##0.000\);_(* &quot;-&quot;???_);_(@_)"/>
  </numFmts>
  <fonts count="262">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9"/>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b/>
      <sz val="10"/>
      <color rgb="FFFF0000"/>
      <name val="Times New Roman"/>
      <family val="1"/>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8"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69"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68"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69"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79" fontId="31" fillId="0" borderId="0" applyProtection="0"/>
    <xf numFmtId="179" fontId="31" fillId="0" borderId="0" applyProtection="0"/>
    <xf numFmtId="0" fontId="28" fillId="0" borderId="0" applyProtection="0"/>
    <xf numFmtId="170"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68"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69" fontId="31" fillId="0" borderId="0" applyFont="0" applyFill="0" applyBorder="0" applyAlignment="0" applyProtection="0"/>
    <xf numFmtId="41" fontId="98" fillId="0" borderId="0" applyFont="0" applyFill="0" applyBorder="0" applyAlignment="0" applyProtection="0"/>
    <xf numFmtId="168"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240"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69"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69"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69" fontId="9" fillId="0" borderId="0" applyFont="0" applyFill="0" applyBorder="0" applyAlignment="0" applyProtection="0"/>
    <xf numFmtId="169"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68" fontId="112" fillId="0" borderId="0" applyFont="0" applyFill="0" applyBorder="0" applyAlignment="0" applyProtection="0"/>
    <xf numFmtId="169"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68" fontId="112" fillId="0" borderId="0" applyFont="0" applyFill="0" applyBorder="0" applyAlignment="0" applyProtection="0"/>
    <xf numFmtId="168"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8"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8"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8"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2"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2" fontId="26" fillId="0" borderId="0" applyFont="0" applyFill="0" applyBorder="0" applyAlignment="0" applyProtection="0"/>
    <xf numFmtId="198" fontId="34" fillId="0" borderId="0" applyFont="0" applyFill="0" applyBorder="0" applyAlignment="0" applyProtection="0"/>
    <xf numFmtId="172"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64"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4" fontId="49" fillId="0" borderId="0" applyFont="0" applyFill="0" applyBorder="0" applyAlignment="0" applyProtection="0"/>
    <xf numFmtId="16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26"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8"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8"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68" fontId="31" fillId="0" borderId="0" applyFont="0" applyFill="0" applyBorder="0" applyAlignment="0" applyProtection="0"/>
    <xf numFmtId="169"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365">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54"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250" fillId="52" borderId="60" xfId="0" applyFont="1" applyFill="1" applyBorder="1" applyAlignment="1">
      <alignment horizontal="center" vertical="center" wrapText="1"/>
    </xf>
    <xf numFmtId="0" fontId="250" fillId="52" borderId="60" xfId="0" applyFont="1" applyFill="1" applyBorder="1" applyAlignment="1">
      <alignment horizontal="left" vertical="center" wrapText="1"/>
    </xf>
    <xf numFmtId="333" fontId="250" fillId="52" borderId="60" xfId="4261" applyNumberFormat="1" applyFont="1" applyFill="1" applyBorder="1" applyAlignment="1">
      <alignment horizontal="center" vertical="center" wrapText="1"/>
    </xf>
    <xf numFmtId="0" fontId="250" fillId="52" borderId="0" xfId="0" applyFont="1" applyFill="1"/>
    <xf numFmtId="333" fontId="54" fillId="52" borderId="60" xfId="4261" applyNumberFormat="1" applyFont="1" applyFill="1" applyBorder="1" applyAlignment="1">
      <alignment horizontal="center" vertical="center" wrapText="1"/>
    </xf>
    <xf numFmtId="0" fontId="252" fillId="52" borderId="60" xfId="2700" applyFont="1" applyFill="1" applyBorder="1" applyAlignment="1">
      <alignment horizontal="center" vertical="center" wrapText="1"/>
    </xf>
    <xf numFmtId="171" fontId="251" fillId="52" borderId="60" xfId="2700" applyNumberFormat="1" applyFont="1" applyFill="1" applyBorder="1" applyAlignment="1">
      <alignment horizontal="right" vertical="center" wrapText="1"/>
    </xf>
    <xf numFmtId="171" fontId="251" fillId="52" borderId="60" xfId="2700" applyNumberFormat="1" applyFont="1" applyFill="1" applyBorder="1" applyAlignment="1">
      <alignment horizontal="center" vertical="center" wrapText="1"/>
    </xf>
    <xf numFmtId="0" fontId="251" fillId="52" borderId="60" xfId="2700" applyFont="1" applyFill="1" applyBorder="1" applyAlignment="1">
      <alignment horizontal="justify" vertical="center" wrapText="1"/>
    </xf>
    <xf numFmtId="171" fontId="251"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1"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333" fontId="0" fillId="0" borderId="0" xfId="0" applyNumberFormat="1"/>
    <xf numFmtId="333" fontId="250" fillId="52" borderId="60" xfId="4261" applyNumberFormat="1" applyFont="1" applyFill="1" applyBorder="1" applyAlignment="1">
      <alignment horizontal="right" vertical="center" wrapText="1"/>
    </xf>
    <xf numFmtId="334" fontId="249" fillId="52" borderId="0" xfId="0" applyNumberFormat="1" applyFont="1" applyFill="1"/>
    <xf numFmtId="335" fontId="54" fillId="52" borderId="0" xfId="0" applyNumberFormat="1" applyFont="1" applyFill="1"/>
    <xf numFmtId="0" fontId="252" fillId="0" borderId="60" xfId="2700" applyFont="1" applyFill="1" applyBorder="1" applyAlignment="1">
      <alignment horizontal="center" vertical="center" wrapText="1"/>
    </xf>
    <xf numFmtId="0" fontId="0" fillId="0" borderId="0" xfId="0" applyFill="1"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3" fontId="54" fillId="52" borderId="60" xfId="4261" applyNumberFormat="1" applyFont="1" applyFill="1" applyBorder="1" applyAlignment="1">
      <alignment horizontal="center" vertical="center" wrapText="1"/>
    </xf>
    <xf numFmtId="0" fontId="54" fillId="53" borderId="0" xfId="0" applyFont="1" applyFill="1"/>
    <xf numFmtId="0" fontId="254" fillId="0" borderId="0" xfId="0" applyFont="1" applyAlignment="1">
      <alignment vertical="center"/>
    </xf>
    <xf numFmtId="0" fontId="254" fillId="0" borderId="0" xfId="0" applyFont="1" applyAlignment="1">
      <alignment horizontal="center" vertical="center"/>
    </xf>
    <xf numFmtId="0" fontId="255" fillId="0" borderId="0" xfId="0" applyFont="1" applyAlignment="1">
      <alignment vertical="center"/>
    </xf>
    <xf numFmtId="240" fontId="247" fillId="52" borderId="60" xfId="4261" applyNumberFormat="1" applyFont="1" applyFill="1" applyBorder="1" applyAlignment="1">
      <alignment horizontal="right" vertical="center" wrapText="1"/>
    </xf>
    <xf numFmtId="240" fontId="54" fillId="52" borderId="60" xfId="4261" applyNumberFormat="1" applyFont="1" applyFill="1" applyBorder="1" applyAlignment="1">
      <alignment horizontal="right" vertical="center" wrapText="1"/>
    </xf>
    <xf numFmtId="240" fontId="250" fillId="52" borderId="60" xfId="4261" applyNumberFormat="1" applyFont="1" applyFill="1" applyBorder="1" applyAlignment="1">
      <alignment horizontal="right" vertical="center" wrapText="1"/>
    </xf>
    <xf numFmtId="240" fontId="251" fillId="0" borderId="60" xfId="4261" applyNumberFormat="1" applyFont="1" applyFill="1" applyBorder="1" applyAlignment="1">
      <alignment horizontal="center" vertical="center" wrapText="1"/>
    </xf>
    <xf numFmtId="240" fontId="251" fillId="0"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right" vertical="center" wrapText="1"/>
    </xf>
    <xf numFmtId="240" fontId="168" fillId="52" borderId="60" xfId="4261" applyNumberFormat="1" applyFont="1" applyFill="1" applyBorder="1" applyAlignment="1">
      <alignment horizontal="center" vertical="center" wrapText="1"/>
    </xf>
    <xf numFmtId="240" fontId="168" fillId="52"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center" vertical="center" wrapText="1"/>
    </xf>
    <xf numFmtId="240" fontId="251" fillId="52" borderId="60" xfId="4261" applyNumberFormat="1" applyFont="1" applyFill="1" applyBorder="1" applyAlignment="1">
      <alignment horizontal="right" vertical="center" wrapText="1"/>
    </xf>
    <xf numFmtId="0" fontId="257" fillId="0" borderId="60" xfId="0" applyFont="1" applyBorder="1" applyAlignment="1">
      <alignment horizontal="center" vertical="center"/>
    </xf>
    <xf numFmtId="0" fontId="257" fillId="0" borderId="60" xfId="0" applyFont="1" applyBorder="1" applyAlignment="1">
      <alignment horizontal="center" vertical="center" wrapText="1"/>
    </xf>
    <xf numFmtId="240" fontId="257" fillId="0" borderId="60" xfId="4261" applyNumberFormat="1" applyFont="1" applyBorder="1" applyAlignment="1">
      <alignment horizontal="right" vertical="center"/>
    </xf>
    <xf numFmtId="0" fontId="257" fillId="0" borderId="60" xfId="0" applyFont="1" applyBorder="1" applyAlignment="1">
      <alignment vertical="center"/>
    </xf>
    <xf numFmtId="0" fontId="259" fillId="0" borderId="60" xfId="0" applyFont="1" applyBorder="1" applyAlignment="1">
      <alignment horizontal="center" vertical="center"/>
    </xf>
    <xf numFmtId="0" fontId="259" fillId="0" borderId="60" xfId="0" applyFont="1" applyBorder="1" applyAlignment="1">
      <alignment vertical="center"/>
    </xf>
    <xf numFmtId="240" fontId="259" fillId="0" borderId="60" xfId="4261" applyNumberFormat="1" applyFont="1" applyBorder="1" applyAlignment="1">
      <alignment horizontal="right" vertical="center"/>
    </xf>
    <xf numFmtId="0" fontId="247" fillId="52" borderId="60" xfId="0" applyFont="1" applyFill="1" applyBorder="1" applyAlignment="1">
      <alignment horizontal="center" vertical="center" wrapText="1"/>
    </xf>
    <xf numFmtId="0" fontId="260" fillId="52" borderId="60" xfId="0" applyFont="1" applyFill="1" applyBorder="1" applyAlignment="1">
      <alignment horizontal="center" vertical="center" wrapText="1"/>
    </xf>
    <xf numFmtId="240" fontId="260" fillId="52" borderId="60" xfId="4261" applyNumberFormat="1" applyFont="1" applyFill="1" applyBorder="1" applyAlignment="1">
      <alignment horizontal="right" vertical="center" wrapText="1"/>
    </xf>
    <xf numFmtId="240" fontId="261" fillId="52" borderId="60" xfId="4261" applyNumberFormat="1" applyFont="1" applyFill="1" applyBorder="1" applyAlignment="1">
      <alignment horizontal="right" vertical="center" wrapText="1"/>
    </xf>
    <xf numFmtId="0" fontId="251" fillId="52" borderId="60" xfId="2700" applyFont="1" applyFill="1" applyBorder="1" applyAlignment="1">
      <alignment horizontal="center" vertical="center" wrapText="1"/>
    </xf>
    <xf numFmtId="0" fontId="251" fillId="52" borderId="60" xfId="2700" applyFont="1" applyFill="1" applyBorder="1" applyAlignment="1">
      <alignment horizontal="center" vertical="center" wrapText="1"/>
    </xf>
    <xf numFmtId="0" fontId="251" fillId="0"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12" fillId="52" borderId="60" xfId="0" applyFont="1" applyFill="1" applyBorder="1" applyAlignment="1">
      <alignment horizontal="right" vertical="center"/>
    </xf>
    <xf numFmtId="0" fontId="251" fillId="0" borderId="60" xfId="2700" applyFont="1" applyFill="1" applyBorder="1" applyAlignment="1">
      <alignment horizontal="center" vertical="center"/>
    </xf>
    <xf numFmtId="3" fontId="260" fillId="52" borderId="60" xfId="4261" applyNumberFormat="1" applyFont="1" applyFill="1" applyBorder="1" applyAlignment="1">
      <alignment horizontal="center" vertical="center" wrapText="1"/>
    </xf>
    <xf numFmtId="333" fontId="260" fillId="52" borderId="60" xfId="4261" applyNumberFormat="1" applyFont="1" applyFill="1" applyBorder="1" applyAlignment="1">
      <alignment horizontal="right" vertical="center" wrapText="1"/>
    </xf>
    <xf numFmtId="0" fontId="247" fillId="53" borderId="0" xfId="0" applyFont="1" applyFill="1"/>
    <xf numFmtId="333" fontId="54" fillId="53" borderId="0" xfId="4261" applyNumberFormat="1" applyFont="1" applyFill="1"/>
    <xf numFmtId="240" fontId="247" fillId="53" borderId="0" xfId="4261" applyNumberFormat="1" applyFont="1" applyFill="1"/>
    <xf numFmtId="0" fontId="250" fillId="53" borderId="0" xfId="0" applyFont="1" applyFill="1"/>
    <xf numFmtId="240" fontId="54" fillId="53" borderId="0" xfId="0" applyNumberFormat="1" applyFont="1" applyFill="1"/>
    <xf numFmtId="240" fontId="54" fillId="53" borderId="0" xfId="4261" applyNumberFormat="1" applyFont="1" applyFill="1"/>
    <xf numFmtId="240" fontId="260" fillId="52" borderId="60" xfId="4261" applyNumberFormat="1" applyFont="1" applyFill="1" applyBorder="1" applyAlignment="1">
      <alignment horizontal="center" vertical="center" wrapText="1"/>
    </xf>
    <xf numFmtId="0" fontId="54" fillId="53" borderId="60" xfId="0" quotePrefix="1" applyFont="1" applyFill="1" applyBorder="1" applyAlignment="1">
      <alignment horizontal="center" vertical="center" wrapText="1"/>
    </xf>
    <xf numFmtId="0" fontId="54" fillId="53" borderId="60" xfId="0" applyFont="1" applyFill="1" applyBorder="1" applyAlignment="1">
      <alignment vertical="center" wrapText="1"/>
    </xf>
    <xf numFmtId="0" fontId="54" fillId="53" borderId="60" xfId="0" applyFont="1" applyFill="1" applyBorder="1" applyAlignment="1">
      <alignment horizontal="center" vertical="center" wrapText="1"/>
    </xf>
    <xf numFmtId="240" fontId="54" fillId="53" borderId="60" xfId="4261" applyNumberFormat="1" applyFont="1" applyFill="1" applyBorder="1" applyAlignment="1">
      <alignment horizontal="right" vertical="center" wrapText="1"/>
    </xf>
    <xf numFmtId="333" fontId="54" fillId="53" borderId="60" xfId="4261" applyNumberFormat="1" applyFont="1" applyFill="1" applyBorder="1" applyAlignment="1">
      <alignment horizontal="right" vertical="center" wrapText="1"/>
    </xf>
    <xf numFmtId="240" fontId="260" fillId="53" borderId="60" xfId="4261" applyNumberFormat="1" applyFont="1" applyFill="1" applyBorder="1" applyAlignment="1">
      <alignment horizontal="right" vertical="center" wrapText="1"/>
    </xf>
    <xf numFmtId="333" fontId="54" fillId="53" borderId="60" xfId="4261" applyNumberFormat="1" applyFont="1" applyFill="1" applyBorder="1" applyAlignment="1">
      <alignment horizontal="center" vertical="center" wrapText="1"/>
    </xf>
    <xf numFmtId="0" fontId="247" fillId="52" borderId="60" xfId="0" applyFont="1" applyFill="1" applyBorder="1" applyAlignment="1">
      <alignment horizontal="center" vertical="center" wrapText="1"/>
    </xf>
    <xf numFmtId="333" fontId="54" fillId="52" borderId="60" xfId="4261" quotePrefix="1" applyNumberFormat="1" applyFont="1" applyFill="1" applyBorder="1" applyAlignment="1">
      <alignment horizontal="center" vertical="center" wrapText="1"/>
    </xf>
    <xf numFmtId="240" fontId="54" fillId="52" borderId="60" xfId="4261" quotePrefix="1" applyNumberFormat="1" applyFont="1" applyFill="1" applyBorder="1" applyAlignment="1">
      <alignment horizontal="center" vertical="center" wrapText="1"/>
    </xf>
    <xf numFmtId="240" fontId="54" fillId="53" borderId="60" xfId="4261" applyNumberFormat="1" applyFont="1" applyFill="1" applyBorder="1" applyAlignment="1">
      <alignment horizontal="left" vertical="center" wrapText="1"/>
    </xf>
    <xf numFmtId="333" fontId="54" fillId="53" borderId="60" xfId="4261" quotePrefix="1" applyNumberFormat="1" applyFont="1" applyFill="1" applyBorder="1" applyAlignment="1">
      <alignment horizontal="center" vertical="center" wrapText="1"/>
    </xf>
    <xf numFmtId="0" fontId="260" fillId="53" borderId="60" xfId="0" applyFont="1" applyFill="1" applyBorder="1" applyAlignment="1">
      <alignment horizontal="center" vertical="center" wrapText="1"/>
    </xf>
    <xf numFmtId="0" fontId="251" fillId="53" borderId="60"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52" fillId="53" borderId="60" xfId="2700" applyFont="1" applyFill="1" applyBorder="1" applyAlignment="1">
      <alignment horizontal="center" vertical="center" wrapText="1"/>
    </xf>
    <xf numFmtId="240" fontId="251" fillId="53" borderId="60" xfId="4261" applyNumberFormat="1" applyFont="1" applyFill="1" applyBorder="1" applyAlignment="1">
      <alignment horizontal="center" vertical="center" wrapText="1"/>
    </xf>
    <xf numFmtId="240" fontId="251"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47" fillId="53" borderId="60" xfId="0" applyFont="1" applyFill="1" applyBorder="1" applyAlignment="1">
      <alignment horizontal="center" vertical="center" wrapText="1"/>
    </xf>
    <xf numFmtId="333" fontId="247" fillId="53" borderId="60" xfId="4261" applyNumberFormat="1" applyFont="1" applyFill="1" applyBorder="1" applyAlignment="1">
      <alignment horizontal="right" vertical="center" wrapText="1"/>
    </xf>
    <xf numFmtId="240" fontId="247" fillId="53" borderId="60" xfId="4261" applyNumberFormat="1" applyFont="1" applyFill="1" applyBorder="1" applyAlignment="1">
      <alignment horizontal="right" vertical="center" wrapText="1"/>
    </xf>
    <xf numFmtId="240" fontId="261"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0" fillId="53" borderId="60" xfId="0" applyFont="1" applyFill="1" applyBorder="1" applyAlignment="1">
      <alignment horizontal="center" vertical="center" wrapText="1"/>
    </xf>
    <xf numFmtId="240" fontId="250" fillId="53" borderId="60" xfId="4261" applyNumberFormat="1" applyFont="1" applyFill="1" applyBorder="1" applyAlignment="1">
      <alignment horizontal="right" vertical="center" wrapText="1"/>
    </xf>
    <xf numFmtId="333" fontId="250"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249" fillId="53" borderId="0" xfId="0" applyNumberFormat="1" applyFont="1" applyFill="1"/>
    <xf numFmtId="335" fontId="54" fillId="53" borderId="0" xfId="0" applyNumberFormat="1" applyFont="1" applyFill="1"/>
    <xf numFmtId="333" fontId="260" fillId="53" borderId="60" xfId="4261"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3" fillId="0" borderId="60" xfId="0" applyFont="1" applyBorder="1" applyAlignment="1">
      <alignment horizontal="center" vertical="center" wrapText="1"/>
    </xf>
    <xf numFmtId="0" fontId="242" fillId="0" borderId="0" xfId="0" applyFont="1" applyAlignment="1">
      <alignment horizontal="center"/>
    </xf>
    <xf numFmtId="0" fontId="244" fillId="0" borderId="0" xfId="0" applyFont="1" applyAlignment="1">
      <alignment horizontal="center"/>
    </xf>
    <xf numFmtId="0" fontId="243" fillId="0" borderId="2" xfId="0" applyFont="1" applyBorder="1" applyAlignment="1">
      <alignment horizontal="right"/>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9" fillId="0" borderId="1" xfId="2" applyFont="1" applyBorder="1"/>
    <xf numFmtId="3" fontId="21" fillId="0" borderId="1" xfId="1" applyNumberFormat="1" applyFont="1" applyFill="1" applyBorder="1" applyAlignment="1">
      <alignment horizontal="left"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0" fontId="251" fillId="52" borderId="67" xfId="2700" applyFont="1" applyFill="1" applyBorder="1" applyAlignment="1">
      <alignment horizontal="center" vertical="center" wrapText="1"/>
    </xf>
    <xf numFmtId="0" fontId="251" fillId="52" borderId="68" xfId="2700" applyFont="1" applyFill="1" applyBorder="1" applyAlignment="1">
      <alignment horizontal="center" vertical="center" wrapText="1"/>
    </xf>
    <xf numFmtId="0" fontId="251" fillId="52" borderId="69" xfId="2700" applyFont="1" applyFill="1" applyBorder="1" applyAlignment="1">
      <alignment horizontal="center" vertical="center" wrapText="1"/>
    </xf>
    <xf numFmtId="0" fontId="251" fillId="52" borderId="16" xfId="2700" applyFont="1" applyFill="1" applyBorder="1" applyAlignment="1">
      <alignment horizontal="center" vertical="center" wrapText="1"/>
    </xf>
    <xf numFmtId="0" fontId="251" fillId="52" borderId="2" xfId="2700" applyFont="1" applyFill="1" applyBorder="1" applyAlignment="1">
      <alignment horizontal="center" vertical="center" wrapText="1"/>
    </xf>
    <xf numFmtId="0" fontId="251" fillId="52" borderId="17" xfId="2700" applyFont="1" applyFill="1" applyBorder="1" applyAlignment="1">
      <alignment horizontal="center" vertical="center" wrapText="1"/>
    </xf>
    <xf numFmtId="0" fontId="23" fillId="52" borderId="63" xfId="2700" applyFont="1" applyFill="1" applyBorder="1" applyAlignment="1">
      <alignment horizontal="center" vertical="center" wrapText="1"/>
    </xf>
    <xf numFmtId="0" fontId="23" fillId="52" borderId="65" xfId="2700" applyFont="1" applyFill="1" applyBorder="1" applyAlignment="1">
      <alignment horizontal="center" vertical="center"/>
    </xf>
    <xf numFmtId="0" fontId="23" fillId="52" borderId="64" xfId="2700" applyFont="1" applyFill="1" applyBorder="1" applyAlignment="1">
      <alignment horizontal="center" vertical="center"/>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51" fillId="52" borderId="60" xfId="2700" applyFont="1" applyFill="1" applyBorder="1" applyAlignment="1">
      <alignment horizontal="center" vertical="center" wrapText="1"/>
    </xf>
    <xf numFmtId="0" fontId="23" fillId="52" borderId="0" xfId="2700" applyFont="1" applyFill="1" applyBorder="1" applyAlignment="1">
      <alignment horizontal="center" vertical="center" wrapText="1"/>
    </xf>
    <xf numFmtId="0" fontId="2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52" fillId="53" borderId="60" xfId="2700" applyFont="1" applyFill="1" applyBorder="1" applyAlignment="1">
      <alignment horizontal="center" vertical="center" wrapText="1"/>
    </xf>
    <xf numFmtId="0" fontId="252" fillId="0" borderId="60" xfId="2700" applyFont="1" applyFill="1" applyBorder="1" applyAlignment="1">
      <alignment horizontal="center" vertical="center" wrapText="1"/>
    </xf>
    <xf numFmtId="0" fontId="251" fillId="0" borderId="60" xfId="2700" applyFont="1" applyFill="1" applyBorder="1" applyAlignment="1">
      <alignment horizontal="center" vertical="center" wrapText="1"/>
    </xf>
    <xf numFmtId="0" fontId="251" fillId="52" borderId="62" xfId="2700" applyFont="1" applyFill="1" applyBorder="1" applyAlignment="1">
      <alignment horizontal="center" vertical="center" wrapText="1"/>
    </xf>
    <xf numFmtId="0" fontId="251" fillId="52" borderId="8" xfId="2700" applyFont="1" applyFill="1" applyBorder="1" applyAlignment="1">
      <alignment horizontal="center" vertical="center" wrapText="1"/>
    </xf>
    <xf numFmtId="0" fontId="251" fillId="52" borderId="7" xfId="270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60" fillId="52" borderId="62" xfId="0" applyFont="1" applyFill="1" applyBorder="1" applyAlignment="1">
      <alignment horizontal="center" vertical="center" wrapText="1"/>
    </xf>
    <xf numFmtId="0" fontId="260"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3" fillId="52" borderId="63" xfId="0" applyFont="1" applyFill="1" applyBorder="1" applyAlignment="1">
      <alignment horizontal="center" vertical="center" wrapText="1"/>
    </xf>
    <xf numFmtId="0" fontId="23" fillId="52" borderId="65" xfId="0" applyFont="1" applyFill="1" applyBorder="1" applyAlignment="1">
      <alignment horizontal="center" vertical="center"/>
    </xf>
    <xf numFmtId="0" fontId="23" fillId="52" borderId="64" xfId="0" applyFont="1" applyFill="1" applyBorder="1" applyAlignment="1">
      <alignment horizontal="center" vertical="center"/>
    </xf>
    <xf numFmtId="0" fontId="18" fillId="52" borderId="60" xfId="0" applyFont="1" applyFill="1" applyBorder="1"/>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3" fillId="53" borderId="63" xfId="0" applyFont="1" applyFill="1" applyBorder="1" applyAlignment="1">
      <alignment horizontal="center" vertical="center" wrapText="1"/>
    </xf>
    <xf numFmtId="0" fontId="23" fillId="53" borderId="65" xfId="0" applyFont="1" applyFill="1" applyBorder="1" applyAlignment="1">
      <alignment horizontal="center" vertical="center"/>
    </xf>
    <xf numFmtId="0" fontId="23" fillId="53" borderId="64" xfId="0" applyFont="1" applyFill="1" applyBorder="1" applyAlignment="1">
      <alignment horizontal="center" vertical="center"/>
    </xf>
    <xf numFmtId="0" fontId="18" fillId="53" borderId="60" xfId="0" applyFont="1" applyFill="1" applyBorder="1"/>
    <xf numFmtId="0" fontId="3" fillId="0" borderId="0" xfId="0" applyFont="1" applyAlignment="1">
      <alignment horizontal="center" vertical="center" wrapText="1"/>
    </xf>
    <xf numFmtId="0" fontId="4" fillId="0" borderId="2" xfId="0" applyFont="1" applyBorder="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257" fillId="0" borderId="60" xfId="0" applyFont="1" applyBorder="1" applyAlignment="1">
      <alignment horizontal="center" vertical="center"/>
    </xf>
    <xf numFmtId="0" fontId="3" fillId="0" borderId="0" xfId="0" applyFont="1" applyAlignment="1">
      <alignment horizontal="right" vertical="center"/>
    </xf>
    <xf numFmtId="0" fontId="257" fillId="0" borderId="60" xfId="0" applyFont="1" applyBorder="1" applyAlignment="1">
      <alignment horizontal="center" vertical="center" wrapText="1"/>
    </xf>
    <xf numFmtId="0" fontId="258" fillId="0" borderId="60" xfId="0" applyFont="1" applyBorder="1" applyAlignment="1">
      <alignment horizontal="center" vertical="center"/>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55" t="s">
        <v>103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row>
    <row r="2" spans="1:40" ht="21.95" customHeight="1">
      <c r="A2" s="257" t="s">
        <v>72</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0" ht="21.95" customHeight="1">
      <c r="A3" s="255" t="s">
        <v>230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0" ht="21.95" customHeight="1">
      <c r="A4" s="257" t="s">
        <v>129</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row>
    <row r="5" spans="1:40" ht="21.95" customHeight="1">
      <c r="A5" s="256" t="s">
        <v>0</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1:40" ht="38.25" customHeight="1">
      <c r="A6" s="258" t="s">
        <v>1</v>
      </c>
      <c r="B6" s="258" t="s">
        <v>2</v>
      </c>
      <c r="C6" s="258" t="s">
        <v>4</v>
      </c>
      <c r="D6" s="261" t="s">
        <v>87</v>
      </c>
      <c r="E6" s="263"/>
      <c r="F6" s="262"/>
      <c r="G6" s="261" t="s">
        <v>5</v>
      </c>
      <c r="H6" s="263"/>
      <c r="I6" s="263"/>
      <c r="J6" s="263"/>
      <c r="K6" s="263"/>
      <c r="L6" s="263"/>
      <c r="M6" s="263"/>
      <c r="N6" s="263"/>
      <c r="O6" s="263"/>
      <c r="P6" s="263"/>
      <c r="Q6" s="263"/>
      <c r="R6" s="263"/>
      <c r="S6" s="263"/>
      <c r="T6" s="263"/>
      <c r="U6" s="262"/>
      <c r="V6" s="261" t="s">
        <v>76</v>
      </c>
      <c r="W6" s="263"/>
      <c r="X6" s="263"/>
      <c r="Y6" s="263"/>
      <c r="Z6" s="263"/>
      <c r="AA6" s="263"/>
      <c r="AB6" s="263"/>
      <c r="AC6" s="263"/>
      <c r="AD6" s="263"/>
      <c r="AE6" s="263"/>
      <c r="AF6" s="263"/>
      <c r="AG6" s="263"/>
      <c r="AH6" s="263"/>
      <c r="AI6" s="263"/>
      <c r="AJ6" s="263"/>
      <c r="AK6" s="263"/>
      <c r="AL6" s="263"/>
      <c r="AM6" s="262"/>
      <c r="AN6" s="258" t="s">
        <v>3</v>
      </c>
    </row>
    <row r="7" spans="1:40" ht="29.25" customHeight="1">
      <c r="A7" s="259"/>
      <c r="B7" s="259"/>
      <c r="C7" s="259"/>
      <c r="D7" s="258" t="s">
        <v>27</v>
      </c>
      <c r="E7" s="261" t="s">
        <v>28</v>
      </c>
      <c r="F7" s="262"/>
      <c r="G7" s="261" t="s">
        <v>88</v>
      </c>
      <c r="H7" s="263"/>
      <c r="I7" s="262"/>
      <c r="J7" s="261" t="s">
        <v>89</v>
      </c>
      <c r="K7" s="263"/>
      <c r="L7" s="262"/>
      <c r="M7" s="261" t="s">
        <v>90</v>
      </c>
      <c r="N7" s="263"/>
      <c r="O7" s="262"/>
      <c r="P7" s="261" t="s">
        <v>91</v>
      </c>
      <c r="Q7" s="263"/>
      <c r="R7" s="262"/>
      <c r="S7" s="261" t="s">
        <v>92</v>
      </c>
      <c r="T7" s="263"/>
      <c r="U7" s="262"/>
      <c r="V7" s="261" t="s">
        <v>27</v>
      </c>
      <c r="W7" s="263"/>
      <c r="X7" s="262"/>
      <c r="Y7" s="261" t="s">
        <v>5</v>
      </c>
      <c r="Z7" s="263"/>
      <c r="AA7" s="263"/>
      <c r="AB7" s="263"/>
      <c r="AC7" s="263"/>
      <c r="AD7" s="263"/>
      <c r="AE7" s="263"/>
      <c r="AF7" s="263"/>
      <c r="AG7" s="263"/>
      <c r="AH7" s="263"/>
      <c r="AI7" s="263"/>
      <c r="AJ7" s="263"/>
      <c r="AK7" s="263"/>
      <c r="AL7" s="263"/>
      <c r="AM7" s="262"/>
      <c r="AN7" s="259"/>
    </row>
    <row r="8" spans="1:40" ht="31.5" customHeight="1">
      <c r="A8" s="259"/>
      <c r="B8" s="259"/>
      <c r="C8" s="259"/>
      <c r="D8" s="259"/>
      <c r="E8" s="258" t="s">
        <v>6</v>
      </c>
      <c r="F8" s="258" t="s">
        <v>7</v>
      </c>
      <c r="G8" s="258" t="s">
        <v>27</v>
      </c>
      <c r="H8" s="261" t="s">
        <v>28</v>
      </c>
      <c r="I8" s="262"/>
      <c r="J8" s="258" t="s">
        <v>27</v>
      </c>
      <c r="K8" s="261" t="s">
        <v>28</v>
      </c>
      <c r="L8" s="262"/>
      <c r="M8" s="258" t="s">
        <v>27</v>
      </c>
      <c r="N8" s="261" t="s">
        <v>28</v>
      </c>
      <c r="O8" s="262"/>
      <c r="P8" s="258" t="s">
        <v>27</v>
      </c>
      <c r="Q8" s="261" t="s">
        <v>28</v>
      </c>
      <c r="R8" s="262"/>
      <c r="S8" s="258" t="s">
        <v>27</v>
      </c>
      <c r="T8" s="261" t="s">
        <v>28</v>
      </c>
      <c r="U8" s="262"/>
      <c r="V8" s="258" t="s">
        <v>27</v>
      </c>
      <c r="W8" s="261" t="s">
        <v>28</v>
      </c>
      <c r="X8" s="262"/>
      <c r="Y8" s="261" t="s">
        <v>88</v>
      </c>
      <c r="Z8" s="263"/>
      <c r="AA8" s="262"/>
      <c r="AB8" s="261" t="s">
        <v>89</v>
      </c>
      <c r="AC8" s="263"/>
      <c r="AD8" s="262"/>
      <c r="AE8" s="261" t="s">
        <v>90</v>
      </c>
      <c r="AF8" s="263"/>
      <c r="AG8" s="262"/>
      <c r="AH8" s="261" t="s">
        <v>93</v>
      </c>
      <c r="AI8" s="263"/>
      <c r="AJ8" s="262"/>
      <c r="AK8" s="261" t="s">
        <v>94</v>
      </c>
      <c r="AL8" s="263"/>
      <c r="AM8" s="262"/>
      <c r="AN8" s="259"/>
    </row>
    <row r="9" spans="1:40" ht="21.95" customHeight="1">
      <c r="A9" s="259"/>
      <c r="B9" s="259"/>
      <c r="C9" s="259"/>
      <c r="D9" s="259"/>
      <c r="E9" s="259"/>
      <c r="F9" s="259"/>
      <c r="G9" s="259"/>
      <c r="H9" s="258" t="s">
        <v>6</v>
      </c>
      <c r="I9" s="258" t="s">
        <v>7</v>
      </c>
      <c r="J9" s="259"/>
      <c r="K9" s="258" t="s">
        <v>6</v>
      </c>
      <c r="L9" s="258" t="s">
        <v>7</v>
      </c>
      <c r="M9" s="259"/>
      <c r="N9" s="258" t="s">
        <v>6</v>
      </c>
      <c r="O9" s="258" t="s">
        <v>7</v>
      </c>
      <c r="P9" s="259"/>
      <c r="Q9" s="258" t="s">
        <v>6</v>
      </c>
      <c r="R9" s="258" t="s">
        <v>7</v>
      </c>
      <c r="S9" s="259"/>
      <c r="T9" s="258" t="s">
        <v>6</v>
      </c>
      <c r="U9" s="258" t="s">
        <v>7</v>
      </c>
      <c r="V9" s="259"/>
      <c r="W9" s="258" t="s">
        <v>6</v>
      </c>
      <c r="X9" s="258" t="s">
        <v>7</v>
      </c>
      <c r="Y9" s="258" t="s">
        <v>27</v>
      </c>
      <c r="Z9" s="261" t="s">
        <v>28</v>
      </c>
      <c r="AA9" s="262"/>
      <c r="AB9" s="258" t="s">
        <v>27</v>
      </c>
      <c r="AC9" s="261" t="s">
        <v>28</v>
      </c>
      <c r="AD9" s="262"/>
      <c r="AE9" s="258" t="s">
        <v>27</v>
      </c>
      <c r="AF9" s="261" t="s">
        <v>28</v>
      </c>
      <c r="AG9" s="262"/>
      <c r="AH9" s="258" t="s">
        <v>27</v>
      </c>
      <c r="AI9" s="261" t="s">
        <v>28</v>
      </c>
      <c r="AJ9" s="262"/>
      <c r="AK9" s="258" t="s">
        <v>27</v>
      </c>
      <c r="AL9" s="261" t="s">
        <v>28</v>
      </c>
      <c r="AM9" s="262"/>
      <c r="AN9" s="259"/>
    </row>
    <row r="10" spans="1:40" ht="30.75" customHeight="1">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1" t="s">
        <v>6</v>
      </c>
      <c r="AA10" s="1" t="s">
        <v>7</v>
      </c>
      <c r="AB10" s="260"/>
      <c r="AC10" s="1" t="s">
        <v>6</v>
      </c>
      <c r="AD10" s="1" t="s">
        <v>7</v>
      </c>
      <c r="AE10" s="260"/>
      <c r="AF10" s="1" t="s">
        <v>6</v>
      </c>
      <c r="AG10" s="1" t="s">
        <v>7</v>
      </c>
      <c r="AH10" s="260"/>
      <c r="AI10" s="1" t="s">
        <v>6</v>
      </c>
      <c r="AJ10" s="1" t="s">
        <v>7</v>
      </c>
      <c r="AK10" s="260"/>
      <c r="AL10" s="1" t="s">
        <v>6</v>
      </c>
      <c r="AM10" s="1" t="s">
        <v>7</v>
      </c>
      <c r="AN10" s="260"/>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S7:U7"/>
    <mergeCell ref="G6:U6"/>
    <mergeCell ref="D6:F6"/>
    <mergeCell ref="G7:I7"/>
    <mergeCell ref="J7:L7"/>
    <mergeCell ref="M7:O7"/>
    <mergeCell ref="P7:R7"/>
    <mergeCell ref="G8:G10"/>
    <mergeCell ref="H9:H10"/>
    <mergeCell ref="H8:I8"/>
    <mergeCell ref="K8:L8"/>
    <mergeCell ref="N8:O8"/>
    <mergeCell ref="I9:I10"/>
    <mergeCell ref="J8:J10"/>
    <mergeCell ref="K9:K10"/>
    <mergeCell ref="L9:L10"/>
    <mergeCell ref="AE8:AG8"/>
    <mergeCell ref="AE9:AE10"/>
    <mergeCell ref="AF9:AG9"/>
    <mergeCell ref="V7:X7"/>
    <mergeCell ref="V8:V10"/>
    <mergeCell ref="Y8:AA8"/>
    <mergeCell ref="Y9:Y10"/>
    <mergeCell ref="Z9:AA9"/>
    <mergeCell ref="Y7:AM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3:AN3"/>
    <mergeCell ref="A5:AN5"/>
    <mergeCell ref="A2:AN2"/>
    <mergeCell ref="A1:AN1"/>
    <mergeCell ref="A4:AN4"/>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65" t="s">
        <v>127</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row>
    <row r="2" spans="1:55">
      <c r="A2" s="266" t="s">
        <v>73</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row>
    <row r="3" spans="1:55">
      <c r="A3" s="265" t="s">
        <v>118</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row>
    <row r="4" spans="1:55">
      <c r="A4" s="266" t="str">
        <f>'Bieu 01 TH'!A4:AN4</f>
        <v>(Biểu mẫu kèm theo Công văn số              /SKHĐT-TH ngày           tháng       năm 2019 của Sở Kế hoạch và Đầu tư)</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row>
    <row r="5" spans="1:55">
      <c r="A5" s="267" t="s">
        <v>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row>
    <row r="6" spans="1:55" ht="105" customHeight="1">
      <c r="A6" s="264" t="s">
        <v>1</v>
      </c>
      <c r="B6" s="264" t="s">
        <v>21</v>
      </c>
      <c r="C6" s="264" t="s">
        <v>114</v>
      </c>
      <c r="D6" s="264" t="s">
        <v>104</v>
      </c>
      <c r="E6" s="264" t="s">
        <v>106</v>
      </c>
      <c r="F6" s="264" t="s">
        <v>113</v>
      </c>
      <c r="G6" s="264"/>
      <c r="H6" s="264"/>
      <c r="I6" s="264" t="s">
        <v>116</v>
      </c>
      <c r="J6" s="264"/>
      <c r="K6" s="264" t="s">
        <v>115</v>
      </c>
      <c r="L6" s="264"/>
      <c r="M6" s="264"/>
      <c r="N6" s="264"/>
      <c r="O6" s="264" t="s">
        <v>28</v>
      </c>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t="s">
        <v>117</v>
      </c>
      <c r="AZ6" s="264"/>
      <c r="BA6" s="264"/>
      <c r="BB6" s="264"/>
      <c r="BC6" s="264" t="s">
        <v>3</v>
      </c>
    </row>
    <row r="7" spans="1:55" ht="51.75" customHeight="1">
      <c r="A7" s="264"/>
      <c r="B7" s="264"/>
      <c r="C7" s="264"/>
      <c r="D7" s="264"/>
      <c r="E7" s="264"/>
      <c r="F7" s="264" t="s">
        <v>24</v>
      </c>
      <c r="G7" s="264" t="s">
        <v>25</v>
      </c>
      <c r="H7" s="264"/>
      <c r="I7" s="264" t="s">
        <v>26</v>
      </c>
      <c r="J7" s="264" t="s">
        <v>214</v>
      </c>
      <c r="K7" s="264" t="s">
        <v>26</v>
      </c>
      <c r="L7" s="264" t="s">
        <v>68</v>
      </c>
      <c r="M7" s="264"/>
      <c r="N7" s="264"/>
      <c r="O7" s="264" t="s">
        <v>200</v>
      </c>
      <c r="P7" s="264"/>
      <c r="Q7" s="264"/>
      <c r="R7" s="264"/>
      <c r="S7" s="264"/>
      <c r="T7" s="264"/>
      <c r="U7" s="264" t="s">
        <v>202</v>
      </c>
      <c r="V7" s="264"/>
      <c r="W7" s="264"/>
      <c r="X7" s="264"/>
      <c r="Y7" s="264"/>
      <c r="Z7" s="264"/>
      <c r="AA7" s="264"/>
      <c r="AB7" s="264"/>
      <c r="AC7" s="264"/>
      <c r="AD7" s="264"/>
      <c r="AE7" s="264" t="s">
        <v>203</v>
      </c>
      <c r="AF7" s="264"/>
      <c r="AG7" s="264"/>
      <c r="AH7" s="264"/>
      <c r="AI7" s="264"/>
      <c r="AJ7" s="264"/>
      <c r="AK7" s="264"/>
      <c r="AL7" s="264"/>
      <c r="AM7" s="264"/>
      <c r="AN7" s="264"/>
      <c r="AO7" s="264" t="s">
        <v>210</v>
      </c>
      <c r="AP7" s="264"/>
      <c r="AQ7" s="264"/>
      <c r="AR7" s="264"/>
      <c r="AS7" s="264"/>
      <c r="AT7" s="264"/>
      <c r="AU7" s="264"/>
      <c r="AV7" s="264"/>
      <c r="AW7" s="264"/>
      <c r="AX7" s="264"/>
      <c r="AY7" s="264" t="s">
        <v>26</v>
      </c>
      <c r="AZ7" s="264" t="s">
        <v>68</v>
      </c>
      <c r="BA7" s="264"/>
      <c r="BB7" s="264"/>
      <c r="BC7" s="264"/>
    </row>
    <row r="8" spans="1:55" ht="43.5" customHeight="1">
      <c r="A8" s="264"/>
      <c r="B8" s="264"/>
      <c r="C8" s="264"/>
      <c r="D8" s="264"/>
      <c r="E8" s="264"/>
      <c r="F8" s="264"/>
      <c r="G8" s="264" t="s">
        <v>26</v>
      </c>
      <c r="H8" s="264" t="s">
        <v>68</v>
      </c>
      <c r="I8" s="264"/>
      <c r="J8" s="264"/>
      <c r="K8" s="264"/>
      <c r="L8" s="264" t="s">
        <v>27</v>
      </c>
      <c r="M8" s="264" t="s">
        <v>28</v>
      </c>
      <c r="N8" s="264"/>
      <c r="O8" s="264" t="s">
        <v>199</v>
      </c>
      <c r="P8" s="264"/>
      <c r="Q8" s="264"/>
      <c r="R8" s="264"/>
      <c r="S8" s="264" t="s">
        <v>201</v>
      </c>
      <c r="T8" s="264"/>
      <c r="U8" s="264" t="s">
        <v>199</v>
      </c>
      <c r="V8" s="264"/>
      <c r="W8" s="264"/>
      <c r="X8" s="264"/>
      <c r="Y8" s="264" t="s">
        <v>206</v>
      </c>
      <c r="Z8" s="264"/>
      <c r="AA8" s="264"/>
      <c r="AB8" s="264"/>
      <c r="AC8" s="264"/>
      <c r="AD8" s="264"/>
      <c r="AE8" s="264" t="s">
        <v>199</v>
      </c>
      <c r="AF8" s="264"/>
      <c r="AG8" s="264"/>
      <c r="AH8" s="264"/>
      <c r="AI8" s="264" t="s">
        <v>208</v>
      </c>
      <c r="AJ8" s="264"/>
      <c r="AK8" s="264"/>
      <c r="AL8" s="264"/>
      <c r="AM8" s="264"/>
      <c r="AN8" s="264"/>
      <c r="AO8" s="264" t="s">
        <v>199</v>
      </c>
      <c r="AP8" s="264"/>
      <c r="AQ8" s="264"/>
      <c r="AR8" s="264"/>
      <c r="AS8" s="264" t="s">
        <v>211</v>
      </c>
      <c r="AT8" s="264"/>
      <c r="AU8" s="264"/>
      <c r="AV8" s="264"/>
      <c r="AW8" s="264"/>
      <c r="AX8" s="264"/>
      <c r="AY8" s="264"/>
      <c r="AZ8" s="264" t="s">
        <v>27</v>
      </c>
      <c r="BA8" s="264" t="s">
        <v>28</v>
      </c>
      <c r="BB8" s="264"/>
      <c r="BC8" s="264"/>
    </row>
    <row r="9" spans="1:55" ht="36" customHeight="1">
      <c r="A9" s="264"/>
      <c r="B9" s="264"/>
      <c r="C9" s="264"/>
      <c r="D9" s="264"/>
      <c r="E9" s="264"/>
      <c r="F9" s="264"/>
      <c r="G9" s="264"/>
      <c r="H9" s="264"/>
      <c r="I9" s="264"/>
      <c r="J9" s="264"/>
      <c r="K9" s="264"/>
      <c r="L9" s="264"/>
      <c r="M9" s="264" t="s">
        <v>29</v>
      </c>
      <c r="N9" s="264" t="s">
        <v>44</v>
      </c>
      <c r="O9" s="264" t="s">
        <v>26</v>
      </c>
      <c r="P9" s="264" t="s">
        <v>68</v>
      </c>
      <c r="Q9" s="264"/>
      <c r="R9" s="264"/>
      <c r="S9" s="264" t="s">
        <v>26</v>
      </c>
      <c r="T9" s="264" t="s">
        <v>68</v>
      </c>
      <c r="U9" s="264" t="s">
        <v>26</v>
      </c>
      <c r="V9" s="264" t="s">
        <v>68</v>
      </c>
      <c r="W9" s="264"/>
      <c r="X9" s="264"/>
      <c r="Y9" s="264" t="s">
        <v>26</v>
      </c>
      <c r="Z9" s="264" t="s">
        <v>68</v>
      </c>
      <c r="AA9" s="264" t="s">
        <v>28</v>
      </c>
      <c r="AB9" s="264"/>
      <c r="AC9" s="264"/>
      <c r="AD9" s="264"/>
      <c r="AE9" s="264" t="s">
        <v>26</v>
      </c>
      <c r="AF9" s="264" t="s">
        <v>68</v>
      </c>
      <c r="AG9" s="264"/>
      <c r="AH9" s="264"/>
      <c r="AI9" s="264" t="s">
        <v>26</v>
      </c>
      <c r="AJ9" s="264" t="s">
        <v>68</v>
      </c>
      <c r="AK9" s="264" t="s">
        <v>28</v>
      </c>
      <c r="AL9" s="264"/>
      <c r="AM9" s="264"/>
      <c r="AN9" s="264"/>
      <c r="AO9" s="264" t="s">
        <v>26</v>
      </c>
      <c r="AP9" s="264" t="s">
        <v>68</v>
      </c>
      <c r="AQ9" s="264"/>
      <c r="AR9" s="264"/>
      <c r="AS9" s="264" t="s">
        <v>26</v>
      </c>
      <c r="AT9" s="264" t="s">
        <v>68</v>
      </c>
      <c r="AU9" s="264" t="s">
        <v>28</v>
      </c>
      <c r="AV9" s="264"/>
      <c r="AW9" s="264"/>
      <c r="AX9" s="264"/>
      <c r="AY9" s="264"/>
      <c r="AZ9" s="264"/>
      <c r="BA9" s="264" t="s">
        <v>29</v>
      </c>
      <c r="BB9" s="264" t="s">
        <v>44</v>
      </c>
      <c r="BC9" s="264"/>
    </row>
    <row r="10" spans="1:55" ht="73.5" customHeight="1">
      <c r="A10" s="264"/>
      <c r="B10" s="264"/>
      <c r="C10" s="264"/>
      <c r="D10" s="264"/>
      <c r="E10" s="264"/>
      <c r="F10" s="264"/>
      <c r="G10" s="264"/>
      <c r="H10" s="264"/>
      <c r="I10" s="264"/>
      <c r="J10" s="264"/>
      <c r="K10" s="264"/>
      <c r="L10" s="264"/>
      <c r="M10" s="264"/>
      <c r="N10" s="264"/>
      <c r="O10" s="264"/>
      <c r="P10" s="264" t="s">
        <v>27</v>
      </c>
      <c r="Q10" s="264" t="s">
        <v>28</v>
      </c>
      <c r="R10" s="264"/>
      <c r="S10" s="264"/>
      <c r="T10" s="264"/>
      <c r="U10" s="264"/>
      <c r="V10" s="264" t="s">
        <v>27</v>
      </c>
      <c r="W10" s="264" t="s">
        <v>28</v>
      </c>
      <c r="X10" s="264"/>
      <c r="Y10" s="264"/>
      <c r="Z10" s="264"/>
      <c r="AA10" s="264" t="s">
        <v>207</v>
      </c>
      <c r="AB10" s="264"/>
      <c r="AC10" s="264" t="s">
        <v>204</v>
      </c>
      <c r="AD10" s="264"/>
      <c r="AE10" s="264"/>
      <c r="AF10" s="264" t="s">
        <v>27</v>
      </c>
      <c r="AG10" s="264" t="s">
        <v>28</v>
      </c>
      <c r="AH10" s="264"/>
      <c r="AI10" s="264"/>
      <c r="AJ10" s="264"/>
      <c r="AK10" s="264" t="s">
        <v>209</v>
      </c>
      <c r="AL10" s="264"/>
      <c r="AM10" s="264" t="s">
        <v>205</v>
      </c>
      <c r="AN10" s="264"/>
      <c r="AO10" s="264"/>
      <c r="AP10" s="264" t="s">
        <v>27</v>
      </c>
      <c r="AQ10" s="264" t="s">
        <v>28</v>
      </c>
      <c r="AR10" s="264"/>
      <c r="AS10" s="264"/>
      <c r="AT10" s="264"/>
      <c r="AU10" s="264" t="s">
        <v>212</v>
      </c>
      <c r="AV10" s="264"/>
      <c r="AW10" s="264" t="s">
        <v>213</v>
      </c>
      <c r="AX10" s="264"/>
      <c r="AY10" s="264"/>
      <c r="AZ10" s="264"/>
      <c r="BA10" s="264"/>
      <c r="BB10" s="264"/>
      <c r="BC10" s="264"/>
    </row>
    <row r="11" spans="1:55" ht="64.5" customHeight="1">
      <c r="A11" s="264"/>
      <c r="B11" s="264"/>
      <c r="C11" s="264"/>
      <c r="D11" s="264"/>
      <c r="E11" s="264"/>
      <c r="F11" s="264"/>
      <c r="G11" s="264"/>
      <c r="H11" s="264"/>
      <c r="I11" s="264"/>
      <c r="J11" s="264"/>
      <c r="K11" s="264"/>
      <c r="L11" s="264"/>
      <c r="M11" s="264"/>
      <c r="N11" s="264"/>
      <c r="O11" s="264"/>
      <c r="P11" s="264"/>
      <c r="Q11" s="111" t="s">
        <v>29</v>
      </c>
      <c r="R11" s="111" t="s">
        <v>44</v>
      </c>
      <c r="S11" s="264"/>
      <c r="T11" s="264"/>
      <c r="U11" s="264"/>
      <c r="V11" s="264"/>
      <c r="W11" s="111" t="s">
        <v>29</v>
      </c>
      <c r="X11" s="111" t="s">
        <v>44</v>
      </c>
      <c r="Y11" s="264"/>
      <c r="Z11" s="264"/>
      <c r="AA11" s="111" t="s">
        <v>26</v>
      </c>
      <c r="AB11" s="111" t="s">
        <v>68</v>
      </c>
      <c r="AC11" s="112" t="s">
        <v>26</v>
      </c>
      <c r="AD11" s="111" t="s">
        <v>68</v>
      </c>
      <c r="AE11" s="264"/>
      <c r="AF11" s="264"/>
      <c r="AG11" s="111" t="s">
        <v>29</v>
      </c>
      <c r="AH11" s="111" t="s">
        <v>44</v>
      </c>
      <c r="AI11" s="264"/>
      <c r="AJ11" s="264"/>
      <c r="AK11" s="111" t="s">
        <v>26</v>
      </c>
      <c r="AL11" s="111" t="s">
        <v>68</v>
      </c>
      <c r="AM11" s="111" t="s">
        <v>26</v>
      </c>
      <c r="AN11" s="111" t="s">
        <v>68</v>
      </c>
      <c r="AO11" s="264"/>
      <c r="AP11" s="264"/>
      <c r="AQ11" s="111" t="s">
        <v>29</v>
      </c>
      <c r="AR11" s="111" t="s">
        <v>44</v>
      </c>
      <c r="AS11" s="264"/>
      <c r="AT11" s="264"/>
      <c r="AU11" s="111" t="s">
        <v>26</v>
      </c>
      <c r="AV11" s="111" t="s">
        <v>68</v>
      </c>
      <c r="AW11" s="111" t="s">
        <v>26</v>
      </c>
      <c r="AX11" s="111" t="s">
        <v>68</v>
      </c>
      <c r="AY11" s="264"/>
      <c r="AZ11" s="264"/>
      <c r="BA11" s="264"/>
      <c r="BB11" s="264"/>
      <c r="BC11" s="264"/>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247</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242</v>
      </c>
      <c r="C17" s="112">
        <v>7653237</v>
      </c>
      <c r="D17" s="119" t="s">
        <v>241</v>
      </c>
      <c r="E17" s="120" t="s">
        <v>248</v>
      </c>
      <c r="F17" s="112" t="s">
        <v>250</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243</v>
      </c>
      <c r="C18" s="123">
        <v>7621054</v>
      </c>
      <c r="D18" s="119" t="s">
        <v>241</v>
      </c>
      <c r="E18" s="119" t="s">
        <v>248</v>
      </c>
      <c r="F18" s="124" t="s">
        <v>252</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244</v>
      </c>
      <c r="C19" s="119"/>
      <c r="D19" s="119"/>
      <c r="E19" s="119" t="s">
        <v>249</v>
      </c>
      <c r="F19" s="124" t="s">
        <v>253</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245</v>
      </c>
      <c r="C20" s="119">
        <v>7708106</v>
      </c>
      <c r="D20" s="119" t="s">
        <v>241</v>
      </c>
      <c r="E20" s="119" t="s">
        <v>248</v>
      </c>
      <c r="F20" s="119" t="s">
        <v>254</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246</v>
      </c>
      <c r="C21" s="119">
        <v>7658758</v>
      </c>
      <c r="D21" s="119" t="s">
        <v>241</v>
      </c>
      <c r="E21" s="119" t="s">
        <v>248</v>
      </c>
      <c r="F21" s="119" t="s">
        <v>255</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247</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256</v>
      </c>
      <c r="C74" s="123">
        <v>7557331</v>
      </c>
      <c r="D74" s="119" t="s">
        <v>241</v>
      </c>
      <c r="E74" s="119" t="s">
        <v>267</v>
      </c>
      <c r="F74" s="119" t="s">
        <v>270</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257</v>
      </c>
      <c r="C75" s="141">
        <v>7569889</v>
      </c>
      <c r="D75" s="119" t="s">
        <v>236</v>
      </c>
      <c r="E75" s="119" t="s">
        <v>268</v>
      </c>
      <c r="F75" s="119" t="s">
        <v>271</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258</v>
      </c>
      <c r="C76" s="141">
        <v>7569891</v>
      </c>
      <c r="D76" s="119" t="s">
        <v>236</v>
      </c>
      <c r="E76" s="119">
        <v>2016</v>
      </c>
      <c r="F76" s="119" t="s">
        <v>272</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259</v>
      </c>
      <c r="C77" s="141">
        <v>7576884</v>
      </c>
      <c r="D77" s="119" t="s">
        <v>241</v>
      </c>
      <c r="E77" s="119" t="s">
        <v>267</v>
      </c>
      <c r="F77" s="119" t="s">
        <v>273</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260</v>
      </c>
      <c r="C78" s="141">
        <v>7612160</v>
      </c>
      <c r="D78" s="119" t="s">
        <v>241</v>
      </c>
      <c r="E78" s="119" t="s">
        <v>251</v>
      </c>
      <c r="F78" s="119" t="s">
        <v>274</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261</v>
      </c>
      <c r="C79" s="141">
        <v>7621054</v>
      </c>
      <c r="D79" s="119" t="s">
        <v>236</v>
      </c>
      <c r="E79" s="119" t="s">
        <v>251</v>
      </c>
      <c r="F79" s="128" t="s">
        <v>275</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242</v>
      </c>
      <c r="C80" s="141">
        <v>7653237</v>
      </c>
      <c r="D80" s="119" t="s">
        <v>241</v>
      </c>
      <c r="E80" s="120" t="s">
        <v>248</v>
      </c>
      <c r="F80" s="139" t="s">
        <v>250</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243</v>
      </c>
      <c r="C81" s="141">
        <v>7654493</v>
      </c>
      <c r="D81" s="119" t="s">
        <v>241</v>
      </c>
      <c r="E81" s="119" t="s">
        <v>248</v>
      </c>
      <c r="F81" s="124" t="s">
        <v>252</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244</v>
      </c>
      <c r="C82" s="119"/>
      <c r="D82" s="119"/>
      <c r="E82" s="119" t="s">
        <v>249</v>
      </c>
      <c r="F82" s="124" t="s">
        <v>253</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245</v>
      </c>
      <c r="C83" s="119">
        <v>7708106</v>
      </c>
      <c r="D83" s="119" t="s">
        <v>241</v>
      </c>
      <c r="E83" s="119" t="s">
        <v>248</v>
      </c>
      <c r="F83" s="119" t="s">
        <v>254</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262</v>
      </c>
      <c r="C84" s="119">
        <v>7652357</v>
      </c>
      <c r="D84" s="119" t="s">
        <v>241</v>
      </c>
      <c r="E84" s="119" t="s">
        <v>248</v>
      </c>
      <c r="F84" s="128" t="s">
        <v>276</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246</v>
      </c>
      <c r="C85" s="141">
        <v>7658758</v>
      </c>
      <c r="D85" s="119" t="s">
        <v>241</v>
      </c>
      <c r="E85" s="119" t="s">
        <v>248</v>
      </c>
      <c r="F85" s="128" t="s">
        <v>276</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263</v>
      </c>
      <c r="C86" s="119">
        <v>7640768</v>
      </c>
      <c r="D86" s="119" t="s">
        <v>240</v>
      </c>
      <c r="E86" s="119" t="s">
        <v>251</v>
      </c>
      <c r="F86" s="128" t="s">
        <v>277</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264</v>
      </c>
      <c r="C87" s="119">
        <v>7733978</v>
      </c>
      <c r="D87" s="119" t="s">
        <v>241</v>
      </c>
      <c r="E87" s="128" t="s">
        <v>248</v>
      </c>
      <c r="F87" s="128" t="s">
        <v>278</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265</v>
      </c>
      <c r="C88" s="139"/>
      <c r="D88" s="119" t="s">
        <v>240</v>
      </c>
      <c r="E88" s="119" t="s">
        <v>269</v>
      </c>
      <c r="F88" s="128" t="s">
        <v>279</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266</v>
      </c>
      <c r="C89" s="119">
        <v>7733977</v>
      </c>
      <c r="D89" s="119" t="s">
        <v>241</v>
      </c>
      <c r="E89" s="128" t="s">
        <v>248</v>
      </c>
      <c r="F89" s="128" t="s">
        <v>280</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S8:T8"/>
    <mergeCell ref="AE7:AN7"/>
    <mergeCell ref="AE8:AH8"/>
    <mergeCell ref="AI8:AN8"/>
    <mergeCell ref="U8:X8"/>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AS9:AS11"/>
    <mergeCell ref="AT9:AT11"/>
    <mergeCell ref="AU9:AX9"/>
    <mergeCell ref="AP10:AP11"/>
    <mergeCell ref="AQ10:AR10"/>
    <mergeCell ref="AU10:AV10"/>
    <mergeCell ref="AW10:AX10"/>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Y7:AY11"/>
    <mergeCell ref="AZ7:BB7"/>
    <mergeCell ref="AZ8:AZ11"/>
    <mergeCell ref="BA8:BB8"/>
    <mergeCell ref="BA9:BA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69" t="s">
        <v>231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row>
    <row r="2" spans="1:56" s="13" customFormat="1" ht="18.75">
      <c r="A2" s="270" t="s">
        <v>71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row>
    <row r="3" spans="1:56" s="13" customFormat="1" ht="18.75">
      <c r="A3" s="269" t="s">
        <v>118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row>
    <row r="4" spans="1:56" s="13" customFormat="1" ht="18.75">
      <c r="A4" s="270" t="str">
        <f>'Bieu 01 TH'!A4:AN4</f>
        <v>(Biểu mẫu kèm theo Công văn số              /SKHĐT-TH ngày           tháng       năm 2019 của Sở Kế hoạch và Đầu tư)</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row>
    <row r="5" spans="1:56" s="13" customFormat="1" ht="18.75">
      <c r="A5" s="271" t="s">
        <v>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row>
    <row r="6" spans="1:56" ht="52.5" customHeight="1">
      <c r="A6" s="268" t="s">
        <v>1</v>
      </c>
      <c r="B6" s="268" t="s">
        <v>21</v>
      </c>
      <c r="C6" s="268" t="s">
        <v>114</v>
      </c>
      <c r="D6" s="268" t="s">
        <v>104</v>
      </c>
      <c r="E6" s="268" t="s">
        <v>105</v>
      </c>
      <c r="F6" s="268" t="s">
        <v>106</v>
      </c>
      <c r="G6" s="268" t="s">
        <v>113</v>
      </c>
      <c r="H6" s="268"/>
      <c r="I6" s="268"/>
      <c r="J6" s="268" t="s">
        <v>116</v>
      </c>
      <c r="K6" s="268"/>
      <c r="L6" s="268" t="s">
        <v>115</v>
      </c>
      <c r="M6" s="268"/>
      <c r="N6" s="268"/>
      <c r="O6" s="268"/>
      <c r="P6" s="268" t="s">
        <v>28</v>
      </c>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t="s">
        <v>117</v>
      </c>
      <c r="BA6" s="268"/>
      <c r="BB6" s="268"/>
      <c r="BC6" s="268"/>
      <c r="BD6" s="268" t="s">
        <v>3</v>
      </c>
    </row>
    <row r="7" spans="1:56" ht="25.5" customHeight="1">
      <c r="A7" s="268"/>
      <c r="B7" s="268"/>
      <c r="C7" s="268"/>
      <c r="D7" s="268"/>
      <c r="E7" s="268"/>
      <c r="F7" s="268"/>
      <c r="G7" s="268" t="s">
        <v>24</v>
      </c>
      <c r="H7" s="268" t="s">
        <v>25</v>
      </c>
      <c r="I7" s="268"/>
      <c r="J7" s="268" t="s">
        <v>26</v>
      </c>
      <c r="K7" s="268" t="s">
        <v>68</v>
      </c>
      <c r="L7" s="268" t="s">
        <v>26</v>
      </c>
      <c r="M7" s="268" t="s">
        <v>68</v>
      </c>
      <c r="N7" s="268"/>
      <c r="O7" s="268"/>
      <c r="P7" s="268" t="s">
        <v>200</v>
      </c>
      <c r="Q7" s="268"/>
      <c r="R7" s="268"/>
      <c r="S7" s="268"/>
      <c r="T7" s="268"/>
      <c r="U7" s="268"/>
      <c r="V7" s="268" t="s">
        <v>202</v>
      </c>
      <c r="W7" s="268"/>
      <c r="X7" s="268"/>
      <c r="Y7" s="268"/>
      <c r="Z7" s="268"/>
      <c r="AA7" s="268"/>
      <c r="AB7" s="268"/>
      <c r="AC7" s="268"/>
      <c r="AD7" s="268"/>
      <c r="AE7" s="268"/>
      <c r="AF7" s="268" t="s">
        <v>203</v>
      </c>
      <c r="AG7" s="268"/>
      <c r="AH7" s="268"/>
      <c r="AI7" s="268"/>
      <c r="AJ7" s="268"/>
      <c r="AK7" s="268"/>
      <c r="AL7" s="268"/>
      <c r="AM7" s="268"/>
      <c r="AN7" s="268"/>
      <c r="AO7" s="268"/>
      <c r="AP7" s="268" t="s">
        <v>210</v>
      </c>
      <c r="AQ7" s="268"/>
      <c r="AR7" s="268"/>
      <c r="AS7" s="268"/>
      <c r="AT7" s="268"/>
      <c r="AU7" s="268"/>
      <c r="AV7" s="268"/>
      <c r="AW7" s="268"/>
      <c r="AX7" s="268"/>
      <c r="AY7" s="268"/>
      <c r="AZ7" s="268" t="s">
        <v>26</v>
      </c>
      <c r="BA7" s="268" t="s">
        <v>68</v>
      </c>
      <c r="BB7" s="268"/>
      <c r="BC7" s="268"/>
      <c r="BD7" s="268"/>
    </row>
    <row r="8" spans="1:56" ht="28.5" customHeight="1">
      <c r="A8" s="268"/>
      <c r="B8" s="268"/>
      <c r="C8" s="268"/>
      <c r="D8" s="268"/>
      <c r="E8" s="268"/>
      <c r="F8" s="268"/>
      <c r="G8" s="268"/>
      <c r="H8" s="268" t="s">
        <v>26</v>
      </c>
      <c r="I8" s="268" t="s">
        <v>68</v>
      </c>
      <c r="J8" s="268"/>
      <c r="K8" s="268"/>
      <c r="L8" s="268"/>
      <c r="M8" s="268" t="s">
        <v>27</v>
      </c>
      <c r="N8" s="268" t="s">
        <v>28</v>
      </c>
      <c r="O8" s="268"/>
      <c r="P8" s="268" t="s">
        <v>199</v>
      </c>
      <c r="Q8" s="268"/>
      <c r="R8" s="268"/>
      <c r="S8" s="268"/>
      <c r="T8" s="268" t="s">
        <v>201</v>
      </c>
      <c r="U8" s="268"/>
      <c r="V8" s="268" t="s">
        <v>199</v>
      </c>
      <c r="W8" s="268"/>
      <c r="X8" s="268"/>
      <c r="Y8" s="268"/>
      <c r="Z8" s="268" t="s">
        <v>206</v>
      </c>
      <c r="AA8" s="268"/>
      <c r="AB8" s="268"/>
      <c r="AC8" s="268"/>
      <c r="AD8" s="268"/>
      <c r="AE8" s="268"/>
      <c r="AF8" s="268" t="s">
        <v>199</v>
      </c>
      <c r="AG8" s="268"/>
      <c r="AH8" s="268"/>
      <c r="AI8" s="268"/>
      <c r="AJ8" s="268" t="s">
        <v>208</v>
      </c>
      <c r="AK8" s="268"/>
      <c r="AL8" s="268"/>
      <c r="AM8" s="268"/>
      <c r="AN8" s="268"/>
      <c r="AO8" s="268"/>
      <c r="AP8" s="268" t="s">
        <v>199</v>
      </c>
      <c r="AQ8" s="268"/>
      <c r="AR8" s="268"/>
      <c r="AS8" s="268"/>
      <c r="AT8" s="268" t="s">
        <v>211</v>
      </c>
      <c r="AU8" s="268"/>
      <c r="AV8" s="268"/>
      <c r="AW8" s="268"/>
      <c r="AX8" s="268"/>
      <c r="AY8" s="268"/>
      <c r="AZ8" s="268"/>
      <c r="BA8" s="268" t="s">
        <v>27</v>
      </c>
      <c r="BB8" s="268" t="s">
        <v>28</v>
      </c>
      <c r="BC8" s="268"/>
      <c r="BD8" s="268"/>
    </row>
    <row r="9" spans="1:56" ht="21" customHeight="1">
      <c r="A9" s="268"/>
      <c r="B9" s="268"/>
      <c r="C9" s="268"/>
      <c r="D9" s="268"/>
      <c r="E9" s="268"/>
      <c r="F9" s="268"/>
      <c r="G9" s="268"/>
      <c r="H9" s="268"/>
      <c r="I9" s="268"/>
      <c r="J9" s="268"/>
      <c r="K9" s="268"/>
      <c r="L9" s="268"/>
      <c r="M9" s="268"/>
      <c r="N9" s="268" t="s">
        <v>29</v>
      </c>
      <c r="O9" s="268" t="s">
        <v>44</v>
      </c>
      <c r="P9" s="268" t="s">
        <v>26</v>
      </c>
      <c r="Q9" s="268" t="s">
        <v>68</v>
      </c>
      <c r="R9" s="268"/>
      <c r="S9" s="268"/>
      <c r="T9" s="268" t="s">
        <v>26</v>
      </c>
      <c r="U9" s="268" t="s">
        <v>68</v>
      </c>
      <c r="V9" s="268" t="s">
        <v>26</v>
      </c>
      <c r="W9" s="268" t="s">
        <v>68</v>
      </c>
      <c r="X9" s="268"/>
      <c r="Y9" s="268"/>
      <c r="Z9" s="268" t="s">
        <v>26</v>
      </c>
      <c r="AA9" s="268" t="s">
        <v>214</v>
      </c>
      <c r="AB9" s="268" t="s">
        <v>28</v>
      </c>
      <c r="AC9" s="268"/>
      <c r="AD9" s="268"/>
      <c r="AE9" s="268"/>
      <c r="AF9" s="268" t="s">
        <v>26</v>
      </c>
      <c r="AG9" s="268" t="s">
        <v>68</v>
      </c>
      <c r="AH9" s="268"/>
      <c r="AI9" s="268"/>
      <c r="AJ9" s="268" t="s">
        <v>26</v>
      </c>
      <c r="AK9" s="268" t="s">
        <v>68</v>
      </c>
      <c r="AL9" s="268" t="s">
        <v>28</v>
      </c>
      <c r="AM9" s="268"/>
      <c r="AN9" s="268"/>
      <c r="AO9" s="268"/>
      <c r="AP9" s="268" t="s">
        <v>26</v>
      </c>
      <c r="AQ9" s="268" t="s">
        <v>68</v>
      </c>
      <c r="AR9" s="268"/>
      <c r="AS9" s="268"/>
      <c r="AT9" s="268" t="s">
        <v>26</v>
      </c>
      <c r="AU9" s="268" t="s">
        <v>68</v>
      </c>
      <c r="AV9" s="268" t="s">
        <v>28</v>
      </c>
      <c r="AW9" s="268"/>
      <c r="AX9" s="268"/>
      <c r="AY9" s="268"/>
      <c r="AZ9" s="268"/>
      <c r="BA9" s="268"/>
      <c r="BB9" s="268" t="s">
        <v>29</v>
      </c>
      <c r="BC9" s="268" t="s">
        <v>44</v>
      </c>
      <c r="BD9" s="268"/>
    </row>
    <row r="10" spans="1:56" ht="39.75" customHeight="1">
      <c r="A10" s="268"/>
      <c r="B10" s="268"/>
      <c r="C10" s="268"/>
      <c r="D10" s="268"/>
      <c r="E10" s="268"/>
      <c r="F10" s="268"/>
      <c r="G10" s="268"/>
      <c r="H10" s="268"/>
      <c r="I10" s="268"/>
      <c r="J10" s="268"/>
      <c r="K10" s="268"/>
      <c r="L10" s="268"/>
      <c r="M10" s="268"/>
      <c r="N10" s="268"/>
      <c r="O10" s="268"/>
      <c r="P10" s="268"/>
      <c r="Q10" s="268" t="s">
        <v>27</v>
      </c>
      <c r="R10" s="268" t="s">
        <v>28</v>
      </c>
      <c r="S10" s="268"/>
      <c r="T10" s="268"/>
      <c r="U10" s="268"/>
      <c r="V10" s="268"/>
      <c r="W10" s="268" t="s">
        <v>27</v>
      </c>
      <c r="X10" s="268" t="s">
        <v>28</v>
      </c>
      <c r="Y10" s="268"/>
      <c r="Z10" s="268"/>
      <c r="AA10" s="268"/>
      <c r="AB10" s="268" t="s">
        <v>207</v>
      </c>
      <c r="AC10" s="268"/>
      <c r="AD10" s="268" t="s">
        <v>204</v>
      </c>
      <c r="AE10" s="268"/>
      <c r="AF10" s="268"/>
      <c r="AG10" s="268" t="s">
        <v>27</v>
      </c>
      <c r="AH10" s="268" t="s">
        <v>28</v>
      </c>
      <c r="AI10" s="268"/>
      <c r="AJ10" s="268"/>
      <c r="AK10" s="268"/>
      <c r="AL10" s="268" t="s">
        <v>209</v>
      </c>
      <c r="AM10" s="268"/>
      <c r="AN10" s="268" t="s">
        <v>205</v>
      </c>
      <c r="AO10" s="268"/>
      <c r="AP10" s="268"/>
      <c r="AQ10" s="268" t="s">
        <v>27</v>
      </c>
      <c r="AR10" s="268" t="s">
        <v>28</v>
      </c>
      <c r="AS10" s="268"/>
      <c r="AT10" s="268"/>
      <c r="AU10" s="268"/>
      <c r="AV10" s="268" t="s">
        <v>212</v>
      </c>
      <c r="AW10" s="268"/>
      <c r="AX10" s="268" t="s">
        <v>213</v>
      </c>
      <c r="AY10" s="268"/>
      <c r="AZ10" s="268"/>
      <c r="BA10" s="268"/>
      <c r="BB10" s="268"/>
      <c r="BC10" s="268"/>
      <c r="BD10" s="268"/>
    </row>
    <row r="11" spans="1:56" ht="64.5" customHeight="1">
      <c r="A11" s="268"/>
      <c r="B11" s="268"/>
      <c r="C11" s="268"/>
      <c r="D11" s="268"/>
      <c r="E11" s="268"/>
      <c r="F11" s="268"/>
      <c r="G11" s="268"/>
      <c r="H11" s="268"/>
      <c r="I11" s="268"/>
      <c r="J11" s="268"/>
      <c r="K11" s="268"/>
      <c r="L11" s="268"/>
      <c r="M11" s="268"/>
      <c r="N11" s="268"/>
      <c r="O11" s="268"/>
      <c r="P11" s="268"/>
      <c r="Q11" s="268"/>
      <c r="R11" s="94" t="s">
        <v>29</v>
      </c>
      <c r="S11" s="94" t="s">
        <v>44</v>
      </c>
      <c r="T11" s="268"/>
      <c r="U11" s="268"/>
      <c r="V11" s="268"/>
      <c r="W11" s="268"/>
      <c r="X11" s="94" t="s">
        <v>29</v>
      </c>
      <c r="Y11" s="94" t="s">
        <v>44</v>
      </c>
      <c r="Z11" s="268"/>
      <c r="AA11" s="268"/>
      <c r="AB11" s="94" t="s">
        <v>26</v>
      </c>
      <c r="AC11" s="94" t="s">
        <v>68</v>
      </c>
      <c r="AD11" s="94" t="s">
        <v>26</v>
      </c>
      <c r="AE11" s="94" t="s">
        <v>68</v>
      </c>
      <c r="AF11" s="268"/>
      <c r="AG11" s="268"/>
      <c r="AH11" s="94" t="s">
        <v>29</v>
      </c>
      <c r="AI11" s="94" t="s">
        <v>44</v>
      </c>
      <c r="AJ11" s="268"/>
      <c r="AK11" s="268"/>
      <c r="AL11" s="94" t="s">
        <v>26</v>
      </c>
      <c r="AM11" s="94" t="s">
        <v>68</v>
      </c>
      <c r="AN11" s="94" t="s">
        <v>26</v>
      </c>
      <c r="AO11" s="94" t="s">
        <v>68</v>
      </c>
      <c r="AP11" s="268"/>
      <c r="AQ11" s="268"/>
      <c r="AR11" s="94" t="s">
        <v>29</v>
      </c>
      <c r="AS11" s="94" t="s">
        <v>44</v>
      </c>
      <c r="AT11" s="268"/>
      <c r="AU11" s="268"/>
      <c r="AV11" s="94" t="s">
        <v>26</v>
      </c>
      <c r="AW11" s="94" t="s">
        <v>68</v>
      </c>
      <c r="AX11" s="94" t="s">
        <v>26</v>
      </c>
      <c r="AY11" s="94" t="s">
        <v>68</v>
      </c>
      <c r="AZ11" s="268"/>
      <c r="BA11" s="268"/>
      <c r="BB11" s="268"/>
      <c r="BC11" s="268"/>
      <c r="BD11" s="26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69" t="s">
        <v>128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row>
    <row r="2" spans="1:56" s="13" customFormat="1" ht="18.75">
      <c r="A2" s="270" t="s">
        <v>72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row>
    <row r="3" spans="1:56" s="13" customFormat="1" ht="18.75">
      <c r="A3" s="269" t="s">
        <v>232</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row>
    <row r="4" spans="1:56" s="13" customFormat="1" ht="18.75">
      <c r="A4" s="270" t="str">
        <f>'Bieu 01 TH'!A4:AN4</f>
        <v>(Biểu mẫu kèm theo Công văn số              /SKHĐT-TH ngày           tháng       năm 2019 của Sở Kế hoạch và Đầu tư)</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row>
    <row r="5" spans="1:56" s="13" customFormat="1" ht="18.75">
      <c r="A5" s="271" t="s">
        <v>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row>
    <row r="6" spans="1:56" ht="52.5" customHeight="1">
      <c r="A6" s="268" t="s">
        <v>1</v>
      </c>
      <c r="B6" s="268" t="s">
        <v>21</v>
      </c>
      <c r="C6" s="268" t="s">
        <v>114</v>
      </c>
      <c r="D6" s="268" t="s">
        <v>104</v>
      </c>
      <c r="E6" s="268" t="s">
        <v>105</v>
      </c>
      <c r="F6" s="268" t="s">
        <v>106</v>
      </c>
      <c r="G6" s="268" t="s">
        <v>113</v>
      </c>
      <c r="H6" s="268"/>
      <c r="I6" s="268"/>
      <c r="J6" s="268" t="s">
        <v>116</v>
      </c>
      <c r="K6" s="268"/>
      <c r="L6" s="268" t="s">
        <v>115</v>
      </c>
      <c r="M6" s="268"/>
      <c r="N6" s="268"/>
      <c r="O6" s="268"/>
      <c r="P6" s="268" t="s">
        <v>28</v>
      </c>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t="s">
        <v>117</v>
      </c>
      <c r="BA6" s="268"/>
      <c r="BB6" s="268"/>
      <c r="BC6" s="268"/>
      <c r="BD6" s="268" t="s">
        <v>3</v>
      </c>
    </row>
    <row r="7" spans="1:56" ht="25.5" customHeight="1">
      <c r="A7" s="268"/>
      <c r="B7" s="268"/>
      <c r="C7" s="268"/>
      <c r="D7" s="268"/>
      <c r="E7" s="268"/>
      <c r="F7" s="268"/>
      <c r="G7" s="268" t="s">
        <v>24</v>
      </c>
      <c r="H7" s="268" t="s">
        <v>25</v>
      </c>
      <c r="I7" s="268"/>
      <c r="J7" s="268" t="s">
        <v>26</v>
      </c>
      <c r="K7" s="268" t="s">
        <v>43</v>
      </c>
      <c r="L7" s="268" t="s">
        <v>26</v>
      </c>
      <c r="M7" s="268" t="s">
        <v>43</v>
      </c>
      <c r="N7" s="268"/>
      <c r="O7" s="268"/>
      <c r="P7" s="268" t="s">
        <v>200</v>
      </c>
      <c r="Q7" s="268"/>
      <c r="R7" s="268"/>
      <c r="S7" s="268"/>
      <c r="T7" s="268"/>
      <c r="U7" s="268"/>
      <c r="V7" s="268" t="s">
        <v>202</v>
      </c>
      <c r="W7" s="268"/>
      <c r="X7" s="268"/>
      <c r="Y7" s="268"/>
      <c r="Z7" s="268"/>
      <c r="AA7" s="268"/>
      <c r="AB7" s="268"/>
      <c r="AC7" s="268"/>
      <c r="AD7" s="268"/>
      <c r="AE7" s="268"/>
      <c r="AF7" s="268" t="s">
        <v>203</v>
      </c>
      <c r="AG7" s="268"/>
      <c r="AH7" s="268"/>
      <c r="AI7" s="268"/>
      <c r="AJ7" s="268"/>
      <c r="AK7" s="268"/>
      <c r="AL7" s="268"/>
      <c r="AM7" s="268"/>
      <c r="AN7" s="268"/>
      <c r="AO7" s="268"/>
      <c r="AP7" s="268" t="s">
        <v>210</v>
      </c>
      <c r="AQ7" s="268"/>
      <c r="AR7" s="268"/>
      <c r="AS7" s="268"/>
      <c r="AT7" s="268"/>
      <c r="AU7" s="268"/>
      <c r="AV7" s="268"/>
      <c r="AW7" s="268"/>
      <c r="AX7" s="268"/>
      <c r="AY7" s="268"/>
      <c r="AZ7" s="268" t="s">
        <v>26</v>
      </c>
      <c r="BA7" s="268" t="s">
        <v>43</v>
      </c>
      <c r="BB7" s="268"/>
      <c r="BC7" s="268"/>
      <c r="BD7" s="268"/>
    </row>
    <row r="8" spans="1:56" ht="28.5" customHeight="1">
      <c r="A8" s="268"/>
      <c r="B8" s="268"/>
      <c r="C8" s="268"/>
      <c r="D8" s="268"/>
      <c r="E8" s="268"/>
      <c r="F8" s="268"/>
      <c r="G8" s="268"/>
      <c r="H8" s="268" t="s">
        <v>26</v>
      </c>
      <c r="I8" s="268" t="s">
        <v>107</v>
      </c>
      <c r="J8" s="268"/>
      <c r="K8" s="268"/>
      <c r="L8" s="268"/>
      <c r="M8" s="268" t="s">
        <v>27</v>
      </c>
      <c r="N8" s="268" t="s">
        <v>28</v>
      </c>
      <c r="O8" s="268"/>
      <c r="P8" s="268" t="s">
        <v>199</v>
      </c>
      <c r="Q8" s="268"/>
      <c r="R8" s="268"/>
      <c r="S8" s="268"/>
      <c r="T8" s="268" t="s">
        <v>201</v>
      </c>
      <c r="U8" s="268"/>
      <c r="V8" s="268" t="s">
        <v>199</v>
      </c>
      <c r="W8" s="268"/>
      <c r="X8" s="268"/>
      <c r="Y8" s="268"/>
      <c r="Z8" s="268" t="s">
        <v>206</v>
      </c>
      <c r="AA8" s="268"/>
      <c r="AB8" s="268"/>
      <c r="AC8" s="268"/>
      <c r="AD8" s="268"/>
      <c r="AE8" s="268"/>
      <c r="AF8" s="268" t="s">
        <v>199</v>
      </c>
      <c r="AG8" s="268"/>
      <c r="AH8" s="268"/>
      <c r="AI8" s="268"/>
      <c r="AJ8" s="268" t="s">
        <v>208</v>
      </c>
      <c r="AK8" s="268"/>
      <c r="AL8" s="268"/>
      <c r="AM8" s="268"/>
      <c r="AN8" s="268"/>
      <c r="AO8" s="268"/>
      <c r="AP8" s="268" t="s">
        <v>199</v>
      </c>
      <c r="AQ8" s="268"/>
      <c r="AR8" s="268"/>
      <c r="AS8" s="268"/>
      <c r="AT8" s="268" t="s">
        <v>211</v>
      </c>
      <c r="AU8" s="268"/>
      <c r="AV8" s="268"/>
      <c r="AW8" s="268"/>
      <c r="AX8" s="268"/>
      <c r="AY8" s="268"/>
      <c r="AZ8" s="268"/>
      <c r="BA8" s="268" t="s">
        <v>27</v>
      </c>
      <c r="BB8" s="268" t="s">
        <v>28</v>
      </c>
      <c r="BC8" s="268"/>
      <c r="BD8" s="268"/>
    </row>
    <row r="9" spans="1:56" ht="21" customHeight="1">
      <c r="A9" s="268"/>
      <c r="B9" s="268"/>
      <c r="C9" s="268"/>
      <c r="D9" s="268"/>
      <c r="E9" s="268"/>
      <c r="F9" s="268"/>
      <c r="G9" s="268"/>
      <c r="H9" s="268"/>
      <c r="I9" s="268"/>
      <c r="J9" s="268"/>
      <c r="K9" s="268"/>
      <c r="L9" s="268"/>
      <c r="M9" s="268"/>
      <c r="N9" s="268" t="s">
        <v>29</v>
      </c>
      <c r="O9" s="268" t="s">
        <v>44</v>
      </c>
      <c r="P9" s="268" t="s">
        <v>26</v>
      </c>
      <c r="Q9" s="268" t="s">
        <v>43</v>
      </c>
      <c r="R9" s="268"/>
      <c r="S9" s="268"/>
      <c r="T9" s="268" t="s">
        <v>26</v>
      </c>
      <c r="U9" s="268" t="s">
        <v>43</v>
      </c>
      <c r="V9" s="268" t="s">
        <v>26</v>
      </c>
      <c r="W9" s="268" t="s">
        <v>43</v>
      </c>
      <c r="X9" s="268"/>
      <c r="Y9" s="268"/>
      <c r="Z9" s="268" t="s">
        <v>26</v>
      </c>
      <c r="AA9" s="268" t="s">
        <v>43</v>
      </c>
      <c r="AB9" s="268" t="s">
        <v>28</v>
      </c>
      <c r="AC9" s="268"/>
      <c r="AD9" s="268"/>
      <c r="AE9" s="268"/>
      <c r="AF9" s="268" t="s">
        <v>26</v>
      </c>
      <c r="AG9" s="268" t="s">
        <v>43</v>
      </c>
      <c r="AH9" s="268"/>
      <c r="AI9" s="268"/>
      <c r="AJ9" s="268" t="s">
        <v>26</v>
      </c>
      <c r="AK9" s="268" t="s">
        <v>43</v>
      </c>
      <c r="AL9" s="268" t="s">
        <v>28</v>
      </c>
      <c r="AM9" s="268"/>
      <c r="AN9" s="268"/>
      <c r="AO9" s="268"/>
      <c r="AP9" s="268" t="s">
        <v>26</v>
      </c>
      <c r="AQ9" s="268" t="s">
        <v>43</v>
      </c>
      <c r="AR9" s="268"/>
      <c r="AS9" s="268"/>
      <c r="AT9" s="268" t="s">
        <v>26</v>
      </c>
      <c r="AU9" s="268" t="s">
        <v>43</v>
      </c>
      <c r="AV9" s="268" t="s">
        <v>28</v>
      </c>
      <c r="AW9" s="268"/>
      <c r="AX9" s="268"/>
      <c r="AY9" s="268"/>
      <c r="AZ9" s="268"/>
      <c r="BA9" s="268"/>
      <c r="BB9" s="268" t="s">
        <v>29</v>
      </c>
      <c r="BC9" s="268" t="s">
        <v>44</v>
      </c>
      <c r="BD9" s="268"/>
    </row>
    <row r="10" spans="1:56" ht="39.75" customHeight="1">
      <c r="A10" s="268"/>
      <c r="B10" s="268"/>
      <c r="C10" s="268"/>
      <c r="D10" s="268"/>
      <c r="E10" s="268"/>
      <c r="F10" s="268"/>
      <c r="G10" s="268"/>
      <c r="H10" s="268"/>
      <c r="I10" s="268"/>
      <c r="J10" s="268"/>
      <c r="K10" s="268"/>
      <c r="L10" s="268"/>
      <c r="M10" s="268"/>
      <c r="N10" s="268"/>
      <c r="O10" s="268"/>
      <c r="P10" s="268"/>
      <c r="Q10" s="268" t="s">
        <v>27</v>
      </c>
      <c r="R10" s="268" t="s">
        <v>28</v>
      </c>
      <c r="S10" s="268"/>
      <c r="T10" s="268"/>
      <c r="U10" s="268"/>
      <c r="V10" s="268"/>
      <c r="W10" s="268" t="s">
        <v>27</v>
      </c>
      <c r="X10" s="268" t="s">
        <v>28</v>
      </c>
      <c r="Y10" s="268"/>
      <c r="Z10" s="268"/>
      <c r="AA10" s="268"/>
      <c r="AB10" s="268" t="s">
        <v>207</v>
      </c>
      <c r="AC10" s="268"/>
      <c r="AD10" s="268" t="s">
        <v>204</v>
      </c>
      <c r="AE10" s="268"/>
      <c r="AF10" s="268"/>
      <c r="AG10" s="268" t="s">
        <v>27</v>
      </c>
      <c r="AH10" s="268" t="s">
        <v>28</v>
      </c>
      <c r="AI10" s="268"/>
      <c r="AJ10" s="268"/>
      <c r="AK10" s="268"/>
      <c r="AL10" s="268" t="s">
        <v>209</v>
      </c>
      <c r="AM10" s="268"/>
      <c r="AN10" s="268" t="s">
        <v>205</v>
      </c>
      <c r="AO10" s="268"/>
      <c r="AP10" s="268"/>
      <c r="AQ10" s="268" t="s">
        <v>27</v>
      </c>
      <c r="AR10" s="268" t="s">
        <v>28</v>
      </c>
      <c r="AS10" s="268"/>
      <c r="AT10" s="268"/>
      <c r="AU10" s="268"/>
      <c r="AV10" s="268" t="s">
        <v>212</v>
      </c>
      <c r="AW10" s="268"/>
      <c r="AX10" s="268" t="s">
        <v>213</v>
      </c>
      <c r="AY10" s="268"/>
      <c r="AZ10" s="268"/>
      <c r="BA10" s="268"/>
      <c r="BB10" s="268"/>
      <c r="BC10" s="268"/>
      <c r="BD10" s="268"/>
    </row>
    <row r="11" spans="1:56" ht="64.5" customHeight="1">
      <c r="A11" s="268"/>
      <c r="B11" s="268"/>
      <c r="C11" s="268"/>
      <c r="D11" s="268"/>
      <c r="E11" s="268"/>
      <c r="F11" s="268"/>
      <c r="G11" s="268"/>
      <c r="H11" s="268"/>
      <c r="I11" s="268"/>
      <c r="J11" s="268"/>
      <c r="K11" s="268"/>
      <c r="L11" s="268"/>
      <c r="M11" s="268"/>
      <c r="N11" s="268"/>
      <c r="O11" s="268"/>
      <c r="P11" s="268"/>
      <c r="Q11" s="268"/>
      <c r="R11" s="94" t="s">
        <v>29</v>
      </c>
      <c r="S11" s="94" t="s">
        <v>44</v>
      </c>
      <c r="T11" s="268"/>
      <c r="U11" s="268"/>
      <c r="V11" s="268"/>
      <c r="W11" s="268"/>
      <c r="X11" s="94" t="s">
        <v>29</v>
      </c>
      <c r="Y11" s="94" t="s">
        <v>44</v>
      </c>
      <c r="Z11" s="268"/>
      <c r="AA11" s="268"/>
      <c r="AB11" s="94" t="s">
        <v>26</v>
      </c>
      <c r="AC11" s="94" t="s">
        <v>43</v>
      </c>
      <c r="AD11" s="94" t="s">
        <v>26</v>
      </c>
      <c r="AE11" s="94" t="s">
        <v>43</v>
      </c>
      <c r="AF11" s="268"/>
      <c r="AG11" s="268"/>
      <c r="AH11" s="94" t="s">
        <v>29</v>
      </c>
      <c r="AI11" s="94" t="s">
        <v>44</v>
      </c>
      <c r="AJ11" s="268"/>
      <c r="AK11" s="268"/>
      <c r="AL11" s="94" t="s">
        <v>26</v>
      </c>
      <c r="AM11" s="94" t="s">
        <v>43</v>
      </c>
      <c r="AN11" s="94" t="s">
        <v>26</v>
      </c>
      <c r="AO11" s="94" t="s">
        <v>43</v>
      </c>
      <c r="AP11" s="268"/>
      <c r="AQ11" s="268"/>
      <c r="AR11" s="94" t="s">
        <v>29</v>
      </c>
      <c r="AS11" s="94" t="s">
        <v>44</v>
      </c>
      <c r="AT11" s="268"/>
      <c r="AU11" s="268"/>
      <c r="AV11" s="94" t="s">
        <v>26</v>
      </c>
      <c r="AW11" s="94" t="s">
        <v>43</v>
      </c>
      <c r="AX11" s="94" t="s">
        <v>26</v>
      </c>
      <c r="AY11" s="94" t="s">
        <v>43</v>
      </c>
      <c r="AZ11" s="268"/>
      <c r="BA11" s="268"/>
      <c r="BB11" s="268"/>
      <c r="BC11" s="268"/>
      <c r="BD11" s="26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69" t="s">
        <v>130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row>
    <row r="2" spans="1:56" s="13" customFormat="1" ht="18.75">
      <c r="A2" s="270" t="s">
        <v>72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row>
    <row r="3" spans="1:56" s="13" customFormat="1" ht="18.75">
      <c r="A3" s="269" t="s">
        <v>180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row>
    <row r="4" spans="1:56" s="13" customFormat="1" ht="18.75">
      <c r="A4" s="270" t="str">
        <f>'Bieu 01 TH'!A4:AN4</f>
        <v>(Biểu mẫu kèm theo Công văn số              /SKHĐT-TH ngày           tháng       năm 2019 của Sở Kế hoạch và Đầu tư)</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row>
    <row r="5" spans="1:56" s="13" customFormat="1" ht="18.75">
      <c r="A5" s="271" t="s">
        <v>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row>
    <row r="6" spans="1:56" ht="52.5" customHeight="1">
      <c r="A6" s="268" t="s">
        <v>1</v>
      </c>
      <c r="B6" s="268" t="s">
        <v>21</v>
      </c>
      <c r="C6" s="268" t="s">
        <v>114</v>
      </c>
      <c r="D6" s="268" t="s">
        <v>104</v>
      </c>
      <c r="E6" s="268" t="s">
        <v>105</v>
      </c>
      <c r="F6" s="268" t="s">
        <v>106</v>
      </c>
      <c r="G6" s="268" t="s">
        <v>113</v>
      </c>
      <c r="H6" s="268"/>
      <c r="I6" s="268"/>
      <c r="J6" s="268" t="s">
        <v>116</v>
      </c>
      <c r="K6" s="268"/>
      <c r="L6" s="268" t="s">
        <v>115</v>
      </c>
      <c r="M6" s="268"/>
      <c r="N6" s="268"/>
      <c r="O6" s="268"/>
      <c r="P6" s="268" t="s">
        <v>28</v>
      </c>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t="s">
        <v>117</v>
      </c>
      <c r="BA6" s="268"/>
      <c r="BB6" s="268"/>
      <c r="BC6" s="268"/>
      <c r="BD6" s="268" t="s">
        <v>3</v>
      </c>
    </row>
    <row r="7" spans="1:56" ht="25.5" customHeight="1">
      <c r="A7" s="268"/>
      <c r="B7" s="268"/>
      <c r="C7" s="268"/>
      <c r="D7" s="268"/>
      <c r="E7" s="268"/>
      <c r="F7" s="268"/>
      <c r="G7" s="268" t="s">
        <v>24</v>
      </c>
      <c r="H7" s="268" t="s">
        <v>25</v>
      </c>
      <c r="I7" s="268"/>
      <c r="J7" s="268" t="s">
        <v>26</v>
      </c>
      <c r="K7" s="268" t="s">
        <v>214</v>
      </c>
      <c r="L7" s="268" t="s">
        <v>26</v>
      </c>
      <c r="M7" s="268" t="s">
        <v>68</v>
      </c>
      <c r="N7" s="268"/>
      <c r="O7" s="268"/>
      <c r="P7" s="268" t="s">
        <v>200</v>
      </c>
      <c r="Q7" s="268"/>
      <c r="R7" s="268"/>
      <c r="S7" s="268"/>
      <c r="T7" s="268"/>
      <c r="U7" s="268"/>
      <c r="V7" s="268" t="s">
        <v>202</v>
      </c>
      <c r="W7" s="268"/>
      <c r="X7" s="268"/>
      <c r="Y7" s="268"/>
      <c r="Z7" s="268"/>
      <c r="AA7" s="268"/>
      <c r="AB7" s="268"/>
      <c r="AC7" s="268"/>
      <c r="AD7" s="268"/>
      <c r="AE7" s="268"/>
      <c r="AF7" s="268" t="s">
        <v>203</v>
      </c>
      <c r="AG7" s="268"/>
      <c r="AH7" s="268"/>
      <c r="AI7" s="268"/>
      <c r="AJ7" s="268"/>
      <c r="AK7" s="268"/>
      <c r="AL7" s="268"/>
      <c r="AM7" s="268"/>
      <c r="AN7" s="268"/>
      <c r="AO7" s="268"/>
      <c r="AP7" s="268" t="s">
        <v>210</v>
      </c>
      <c r="AQ7" s="268"/>
      <c r="AR7" s="268"/>
      <c r="AS7" s="268"/>
      <c r="AT7" s="268"/>
      <c r="AU7" s="268"/>
      <c r="AV7" s="268"/>
      <c r="AW7" s="268"/>
      <c r="AX7" s="268"/>
      <c r="AY7" s="268"/>
      <c r="AZ7" s="268" t="s">
        <v>26</v>
      </c>
      <c r="BA7" s="268" t="s">
        <v>68</v>
      </c>
      <c r="BB7" s="268"/>
      <c r="BC7" s="268"/>
      <c r="BD7" s="268"/>
    </row>
    <row r="8" spans="1:56" ht="28.5" customHeight="1">
      <c r="A8" s="268"/>
      <c r="B8" s="268"/>
      <c r="C8" s="268"/>
      <c r="D8" s="268"/>
      <c r="E8" s="268"/>
      <c r="F8" s="268"/>
      <c r="G8" s="268"/>
      <c r="H8" s="268" t="s">
        <v>26</v>
      </c>
      <c r="I8" s="268" t="s">
        <v>68</v>
      </c>
      <c r="J8" s="268"/>
      <c r="K8" s="268"/>
      <c r="L8" s="268"/>
      <c r="M8" s="268" t="s">
        <v>27</v>
      </c>
      <c r="N8" s="268" t="s">
        <v>28</v>
      </c>
      <c r="O8" s="268"/>
      <c r="P8" s="268" t="s">
        <v>199</v>
      </c>
      <c r="Q8" s="268"/>
      <c r="R8" s="268"/>
      <c r="S8" s="268"/>
      <c r="T8" s="268" t="s">
        <v>201</v>
      </c>
      <c r="U8" s="268"/>
      <c r="V8" s="268" t="s">
        <v>199</v>
      </c>
      <c r="W8" s="268"/>
      <c r="X8" s="268"/>
      <c r="Y8" s="268"/>
      <c r="Z8" s="268" t="s">
        <v>206</v>
      </c>
      <c r="AA8" s="268"/>
      <c r="AB8" s="268"/>
      <c r="AC8" s="268"/>
      <c r="AD8" s="268"/>
      <c r="AE8" s="268"/>
      <c r="AF8" s="268" t="s">
        <v>199</v>
      </c>
      <c r="AG8" s="268"/>
      <c r="AH8" s="268"/>
      <c r="AI8" s="268"/>
      <c r="AJ8" s="268" t="s">
        <v>208</v>
      </c>
      <c r="AK8" s="268"/>
      <c r="AL8" s="268"/>
      <c r="AM8" s="268"/>
      <c r="AN8" s="268"/>
      <c r="AO8" s="268"/>
      <c r="AP8" s="268" t="s">
        <v>199</v>
      </c>
      <c r="AQ8" s="268"/>
      <c r="AR8" s="268"/>
      <c r="AS8" s="268"/>
      <c r="AT8" s="268" t="s">
        <v>211</v>
      </c>
      <c r="AU8" s="268"/>
      <c r="AV8" s="268"/>
      <c r="AW8" s="268"/>
      <c r="AX8" s="268"/>
      <c r="AY8" s="268"/>
      <c r="AZ8" s="268"/>
      <c r="BA8" s="268" t="s">
        <v>27</v>
      </c>
      <c r="BB8" s="268" t="s">
        <v>28</v>
      </c>
      <c r="BC8" s="268"/>
      <c r="BD8" s="268"/>
    </row>
    <row r="9" spans="1:56" ht="21" customHeight="1">
      <c r="A9" s="268"/>
      <c r="B9" s="268"/>
      <c r="C9" s="268"/>
      <c r="D9" s="268"/>
      <c r="E9" s="268"/>
      <c r="F9" s="268"/>
      <c r="G9" s="268"/>
      <c r="H9" s="268"/>
      <c r="I9" s="268"/>
      <c r="J9" s="268"/>
      <c r="K9" s="268"/>
      <c r="L9" s="268"/>
      <c r="M9" s="268"/>
      <c r="N9" s="268" t="s">
        <v>29</v>
      </c>
      <c r="O9" s="268" t="s">
        <v>44</v>
      </c>
      <c r="P9" s="268" t="s">
        <v>26</v>
      </c>
      <c r="Q9" s="268" t="s">
        <v>68</v>
      </c>
      <c r="R9" s="268"/>
      <c r="S9" s="268"/>
      <c r="T9" s="268" t="s">
        <v>26</v>
      </c>
      <c r="U9" s="268" t="s">
        <v>68</v>
      </c>
      <c r="V9" s="268" t="s">
        <v>26</v>
      </c>
      <c r="W9" s="268" t="s">
        <v>68</v>
      </c>
      <c r="X9" s="268"/>
      <c r="Y9" s="268"/>
      <c r="Z9" s="268" t="s">
        <v>26</v>
      </c>
      <c r="AA9" s="268" t="s">
        <v>68</v>
      </c>
      <c r="AB9" s="268" t="s">
        <v>28</v>
      </c>
      <c r="AC9" s="268"/>
      <c r="AD9" s="268"/>
      <c r="AE9" s="268"/>
      <c r="AF9" s="268" t="s">
        <v>26</v>
      </c>
      <c r="AG9" s="268" t="s">
        <v>68</v>
      </c>
      <c r="AH9" s="268"/>
      <c r="AI9" s="268"/>
      <c r="AJ9" s="268" t="s">
        <v>26</v>
      </c>
      <c r="AK9" s="268" t="s">
        <v>68</v>
      </c>
      <c r="AL9" s="268" t="s">
        <v>28</v>
      </c>
      <c r="AM9" s="268"/>
      <c r="AN9" s="268"/>
      <c r="AO9" s="268"/>
      <c r="AP9" s="268" t="s">
        <v>26</v>
      </c>
      <c r="AQ9" s="268" t="s">
        <v>68</v>
      </c>
      <c r="AR9" s="268"/>
      <c r="AS9" s="268"/>
      <c r="AT9" s="268" t="s">
        <v>26</v>
      </c>
      <c r="AU9" s="268" t="s">
        <v>68</v>
      </c>
      <c r="AV9" s="268" t="s">
        <v>28</v>
      </c>
      <c r="AW9" s="268"/>
      <c r="AX9" s="268"/>
      <c r="AY9" s="268"/>
      <c r="AZ9" s="268"/>
      <c r="BA9" s="268"/>
      <c r="BB9" s="268" t="s">
        <v>29</v>
      </c>
      <c r="BC9" s="268" t="s">
        <v>44</v>
      </c>
      <c r="BD9" s="268"/>
    </row>
    <row r="10" spans="1:56" ht="39.75" customHeight="1">
      <c r="A10" s="268"/>
      <c r="B10" s="268"/>
      <c r="C10" s="268"/>
      <c r="D10" s="268"/>
      <c r="E10" s="268"/>
      <c r="F10" s="268"/>
      <c r="G10" s="268"/>
      <c r="H10" s="268"/>
      <c r="I10" s="268"/>
      <c r="J10" s="268"/>
      <c r="K10" s="268"/>
      <c r="L10" s="268"/>
      <c r="M10" s="268"/>
      <c r="N10" s="268"/>
      <c r="O10" s="268"/>
      <c r="P10" s="268"/>
      <c r="Q10" s="268" t="s">
        <v>27</v>
      </c>
      <c r="R10" s="268" t="s">
        <v>28</v>
      </c>
      <c r="S10" s="268"/>
      <c r="T10" s="268"/>
      <c r="U10" s="268"/>
      <c r="V10" s="268"/>
      <c r="W10" s="268" t="s">
        <v>27</v>
      </c>
      <c r="X10" s="268" t="s">
        <v>28</v>
      </c>
      <c r="Y10" s="268"/>
      <c r="Z10" s="268"/>
      <c r="AA10" s="268"/>
      <c r="AB10" s="268" t="s">
        <v>207</v>
      </c>
      <c r="AC10" s="268"/>
      <c r="AD10" s="268" t="s">
        <v>204</v>
      </c>
      <c r="AE10" s="268"/>
      <c r="AF10" s="268"/>
      <c r="AG10" s="268" t="s">
        <v>27</v>
      </c>
      <c r="AH10" s="268" t="s">
        <v>28</v>
      </c>
      <c r="AI10" s="268"/>
      <c r="AJ10" s="268"/>
      <c r="AK10" s="268"/>
      <c r="AL10" s="268" t="s">
        <v>209</v>
      </c>
      <c r="AM10" s="268"/>
      <c r="AN10" s="268" t="s">
        <v>205</v>
      </c>
      <c r="AO10" s="268"/>
      <c r="AP10" s="268"/>
      <c r="AQ10" s="268" t="s">
        <v>27</v>
      </c>
      <c r="AR10" s="268" t="s">
        <v>28</v>
      </c>
      <c r="AS10" s="268"/>
      <c r="AT10" s="268"/>
      <c r="AU10" s="268"/>
      <c r="AV10" s="268" t="s">
        <v>212</v>
      </c>
      <c r="AW10" s="268"/>
      <c r="AX10" s="268" t="s">
        <v>213</v>
      </c>
      <c r="AY10" s="268"/>
      <c r="AZ10" s="268"/>
      <c r="BA10" s="268"/>
      <c r="BB10" s="268"/>
      <c r="BC10" s="268"/>
      <c r="BD10" s="268"/>
    </row>
    <row r="11" spans="1:56" ht="64.5" customHeight="1">
      <c r="A11" s="268"/>
      <c r="B11" s="268"/>
      <c r="C11" s="268"/>
      <c r="D11" s="268"/>
      <c r="E11" s="268"/>
      <c r="F11" s="268"/>
      <c r="G11" s="268"/>
      <c r="H11" s="268"/>
      <c r="I11" s="268"/>
      <c r="J11" s="268"/>
      <c r="K11" s="268"/>
      <c r="L11" s="268"/>
      <c r="M11" s="268"/>
      <c r="N11" s="268"/>
      <c r="O11" s="268"/>
      <c r="P11" s="268"/>
      <c r="Q11" s="268"/>
      <c r="R11" s="94" t="s">
        <v>29</v>
      </c>
      <c r="S11" s="94" t="s">
        <v>44</v>
      </c>
      <c r="T11" s="268"/>
      <c r="U11" s="268"/>
      <c r="V11" s="268"/>
      <c r="W11" s="268"/>
      <c r="X11" s="94" t="s">
        <v>29</v>
      </c>
      <c r="Y11" s="94" t="s">
        <v>44</v>
      </c>
      <c r="Z11" s="268"/>
      <c r="AA11" s="268"/>
      <c r="AB11" s="94" t="s">
        <v>26</v>
      </c>
      <c r="AC11" s="94" t="s">
        <v>68</v>
      </c>
      <c r="AD11" s="99" t="s">
        <v>26</v>
      </c>
      <c r="AE11" s="94" t="s">
        <v>68</v>
      </c>
      <c r="AF11" s="268"/>
      <c r="AG11" s="268"/>
      <c r="AH11" s="94" t="s">
        <v>29</v>
      </c>
      <c r="AI11" s="94" t="s">
        <v>44</v>
      </c>
      <c r="AJ11" s="268"/>
      <c r="AK11" s="268"/>
      <c r="AL11" s="94" t="s">
        <v>26</v>
      </c>
      <c r="AM11" s="94" t="s">
        <v>68</v>
      </c>
      <c r="AN11" s="94" t="s">
        <v>26</v>
      </c>
      <c r="AO11" s="94" t="s">
        <v>68</v>
      </c>
      <c r="AP11" s="268"/>
      <c r="AQ11" s="268"/>
      <c r="AR11" s="94" t="s">
        <v>29</v>
      </c>
      <c r="AS11" s="94" t="s">
        <v>44</v>
      </c>
      <c r="AT11" s="268"/>
      <c r="AU11" s="268"/>
      <c r="AV11" s="94" t="s">
        <v>26</v>
      </c>
      <c r="AW11" s="94" t="s">
        <v>68</v>
      </c>
      <c r="AX11" s="94" t="s">
        <v>26</v>
      </c>
      <c r="AY11" s="94" t="s">
        <v>68</v>
      </c>
      <c r="AZ11" s="268"/>
      <c r="BA11" s="268"/>
      <c r="BB11" s="268"/>
      <c r="BC11" s="268"/>
      <c r="BD11" s="268"/>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282" t="s">
        <v>132</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row>
    <row r="2" spans="1:95" s="38" customFormat="1" ht="24.95" customHeight="1">
      <c r="A2" s="285" t="s">
        <v>72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row>
    <row r="3" spans="1:95" ht="24.95" customHeight="1">
      <c r="A3" s="283" t="s">
        <v>197</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row>
    <row r="4" spans="1:95" ht="24.95" customHeight="1">
      <c r="A4" s="286" t="str">
        <f>'Bieu 01 TH'!A4:AN4</f>
        <v>(Biểu mẫu kèm theo Công văn số              /SKHĐT-TH ngày           tháng       năm 2019 của Sở Kế hoạch và Đầu tư)</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row>
    <row r="5" spans="1:95" s="39" customFormat="1" ht="24.95" customHeight="1">
      <c r="A5" s="284" t="s">
        <v>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row>
    <row r="6" spans="1:95" s="40" customFormat="1" ht="27" customHeight="1">
      <c r="A6" s="278" t="s">
        <v>133</v>
      </c>
      <c r="B6" s="278" t="s">
        <v>21</v>
      </c>
      <c r="C6" s="278" t="s">
        <v>22</v>
      </c>
      <c r="D6" s="278" t="s">
        <v>104</v>
      </c>
      <c r="E6" s="278" t="s">
        <v>105</v>
      </c>
      <c r="F6" s="278" t="s">
        <v>106</v>
      </c>
      <c r="G6" s="279" t="s">
        <v>184</v>
      </c>
      <c r="H6" s="279"/>
      <c r="I6" s="279"/>
      <c r="J6" s="279"/>
      <c r="K6" s="279"/>
      <c r="L6" s="278" t="s">
        <v>185</v>
      </c>
      <c r="M6" s="278"/>
      <c r="N6" s="278" t="s">
        <v>186</v>
      </c>
      <c r="O6" s="278"/>
      <c r="P6" s="278"/>
      <c r="Q6" s="278"/>
      <c r="R6" s="278"/>
      <c r="S6" s="278"/>
      <c r="T6" s="278"/>
      <c r="U6" s="278" t="s">
        <v>28</v>
      </c>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t="s">
        <v>117</v>
      </c>
      <c r="CK6" s="278"/>
      <c r="CL6" s="278"/>
      <c r="CM6" s="278"/>
      <c r="CN6" s="278"/>
      <c r="CO6" s="278"/>
      <c r="CP6" s="278"/>
      <c r="CQ6" s="278"/>
    </row>
    <row r="7" spans="1:95" s="40" customFormat="1" ht="27" customHeight="1">
      <c r="A7" s="278"/>
      <c r="B7" s="278"/>
      <c r="C7" s="278"/>
      <c r="D7" s="278"/>
      <c r="E7" s="278"/>
      <c r="F7" s="278"/>
      <c r="G7" s="279" t="s">
        <v>24</v>
      </c>
      <c r="H7" s="279" t="s">
        <v>25</v>
      </c>
      <c r="I7" s="279"/>
      <c r="J7" s="279"/>
      <c r="K7" s="279"/>
      <c r="L7" s="278"/>
      <c r="M7" s="278"/>
      <c r="N7" s="279" t="s">
        <v>26</v>
      </c>
      <c r="O7" s="278" t="s">
        <v>28</v>
      </c>
      <c r="P7" s="278"/>
      <c r="Q7" s="278"/>
      <c r="R7" s="278"/>
      <c r="S7" s="278"/>
      <c r="T7" s="278"/>
      <c r="U7" s="278" t="s">
        <v>200</v>
      </c>
      <c r="V7" s="278"/>
      <c r="W7" s="278"/>
      <c r="X7" s="278"/>
      <c r="Y7" s="278"/>
      <c r="Z7" s="278"/>
      <c r="AA7" s="278"/>
      <c r="AB7" s="278"/>
      <c r="AC7" s="278"/>
      <c r="AD7" s="278"/>
      <c r="AE7" s="278"/>
      <c r="AF7" s="278"/>
      <c r="AG7" s="278"/>
      <c r="AH7" s="278" t="s">
        <v>202</v>
      </c>
      <c r="AI7" s="278"/>
      <c r="AJ7" s="278"/>
      <c r="AK7" s="278"/>
      <c r="AL7" s="278"/>
      <c r="AM7" s="278"/>
      <c r="AN7" s="278"/>
      <c r="AO7" s="278"/>
      <c r="AP7" s="278"/>
      <c r="AQ7" s="278"/>
      <c r="AR7" s="278"/>
      <c r="AS7" s="278"/>
      <c r="AT7" s="278"/>
      <c r="AU7" s="278"/>
      <c r="AV7" s="278"/>
      <c r="AW7" s="278"/>
      <c r="AX7" s="278"/>
      <c r="AY7" s="278"/>
      <c r="AZ7" s="278" t="s">
        <v>203</v>
      </c>
      <c r="BA7" s="278"/>
      <c r="BB7" s="278"/>
      <c r="BC7" s="278"/>
      <c r="BD7" s="278"/>
      <c r="BE7" s="278"/>
      <c r="BF7" s="278"/>
      <c r="BG7" s="278"/>
      <c r="BH7" s="278"/>
      <c r="BI7" s="278"/>
      <c r="BJ7" s="278"/>
      <c r="BK7" s="278"/>
      <c r="BL7" s="278"/>
      <c r="BM7" s="278"/>
      <c r="BN7" s="278"/>
      <c r="BO7" s="278"/>
      <c r="BP7" s="278"/>
      <c r="BQ7" s="278"/>
      <c r="BR7" s="278" t="s">
        <v>210</v>
      </c>
      <c r="BS7" s="278"/>
      <c r="BT7" s="278"/>
      <c r="BU7" s="278"/>
      <c r="BV7" s="278"/>
      <c r="BW7" s="278"/>
      <c r="BX7" s="278"/>
      <c r="BY7" s="278"/>
      <c r="BZ7" s="278"/>
      <c r="CA7" s="278"/>
      <c r="CB7" s="278"/>
      <c r="CC7" s="278"/>
      <c r="CD7" s="278"/>
      <c r="CE7" s="278"/>
      <c r="CF7" s="278"/>
      <c r="CG7" s="278"/>
      <c r="CH7" s="278"/>
      <c r="CI7" s="278"/>
      <c r="CJ7" s="279" t="s">
        <v>26</v>
      </c>
      <c r="CK7" s="279" t="s">
        <v>5</v>
      </c>
      <c r="CL7" s="279"/>
      <c r="CM7" s="279"/>
      <c r="CN7" s="279"/>
      <c r="CO7" s="279"/>
      <c r="CP7" s="279"/>
      <c r="CQ7" s="278"/>
    </row>
    <row r="8" spans="1:95" s="40" customFormat="1" ht="27" customHeight="1">
      <c r="A8" s="278"/>
      <c r="B8" s="278"/>
      <c r="C8" s="278"/>
      <c r="D8" s="278"/>
      <c r="E8" s="278"/>
      <c r="F8" s="278"/>
      <c r="G8" s="279"/>
      <c r="H8" s="279" t="s">
        <v>26</v>
      </c>
      <c r="I8" s="279" t="s">
        <v>10</v>
      </c>
      <c r="J8" s="279"/>
      <c r="K8" s="279"/>
      <c r="L8" s="279" t="s">
        <v>26</v>
      </c>
      <c r="M8" s="279" t="s">
        <v>190</v>
      </c>
      <c r="N8" s="279"/>
      <c r="O8" s="279" t="s">
        <v>220</v>
      </c>
      <c r="P8" s="279"/>
      <c r="Q8" s="279"/>
      <c r="R8" s="279"/>
      <c r="S8" s="279"/>
      <c r="T8" s="279" t="s">
        <v>221</v>
      </c>
      <c r="U8" s="278" t="s">
        <v>222</v>
      </c>
      <c r="V8" s="278"/>
      <c r="W8" s="278"/>
      <c r="X8" s="278"/>
      <c r="Y8" s="278"/>
      <c r="Z8" s="278"/>
      <c r="AA8" s="278"/>
      <c r="AB8" s="278" t="s">
        <v>201</v>
      </c>
      <c r="AC8" s="278"/>
      <c r="AD8" s="278"/>
      <c r="AE8" s="278"/>
      <c r="AF8" s="278"/>
      <c r="AG8" s="278"/>
      <c r="AH8" s="278" t="s">
        <v>222</v>
      </c>
      <c r="AI8" s="278"/>
      <c r="AJ8" s="278"/>
      <c r="AK8" s="278"/>
      <c r="AL8" s="278"/>
      <c r="AM8" s="278"/>
      <c r="AN8" s="278"/>
      <c r="AO8" s="278" t="s">
        <v>206</v>
      </c>
      <c r="AP8" s="278"/>
      <c r="AQ8" s="278"/>
      <c r="AR8" s="278"/>
      <c r="AS8" s="278"/>
      <c r="AT8" s="278"/>
      <c r="AU8" s="278"/>
      <c r="AV8" s="278"/>
      <c r="AW8" s="278"/>
      <c r="AX8" s="278"/>
      <c r="AY8" s="278"/>
      <c r="AZ8" s="278" t="s">
        <v>222</v>
      </c>
      <c r="BA8" s="278"/>
      <c r="BB8" s="278"/>
      <c r="BC8" s="278"/>
      <c r="BD8" s="278"/>
      <c r="BE8" s="278"/>
      <c r="BF8" s="278"/>
      <c r="BG8" s="278" t="s">
        <v>208</v>
      </c>
      <c r="BH8" s="278"/>
      <c r="BI8" s="278"/>
      <c r="BJ8" s="278"/>
      <c r="BK8" s="278"/>
      <c r="BL8" s="278"/>
      <c r="BM8" s="278"/>
      <c r="BN8" s="278"/>
      <c r="BO8" s="278"/>
      <c r="BP8" s="278"/>
      <c r="BQ8" s="278"/>
      <c r="BR8" s="278" t="s">
        <v>222</v>
      </c>
      <c r="BS8" s="278"/>
      <c r="BT8" s="278"/>
      <c r="BU8" s="278"/>
      <c r="BV8" s="278"/>
      <c r="BW8" s="278"/>
      <c r="BX8" s="278"/>
      <c r="BY8" s="278" t="s">
        <v>211</v>
      </c>
      <c r="BZ8" s="278"/>
      <c r="CA8" s="278"/>
      <c r="CB8" s="278"/>
      <c r="CC8" s="278"/>
      <c r="CD8" s="278"/>
      <c r="CE8" s="278"/>
      <c r="CF8" s="278"/>
      <c r="CG8" s="278"/>
      <c r="CH8" s="278"/>
      <c r="CI8" s="278"/>
      <c r="CJ8" s="279"/>
      <c r="CK8" s="281" t="s">
        <v>228</v>
      </c>
      <c r="CL8" s="281"/>
      <c r="CM8" s="281"/>
      <c r="CN8" s="281"/>
      <c r="CO8" s="281"/>
      <c r="CP8" s="279" t="s">
        <v>224</v>
      </c>
      <c r="CQ8" s="278"/>
    </row>
    <row r="9" spans="1:95" s="40" customFormat="1" ht="27" customHeight="1">
      <c r="A9" s="278"/>
      <c r="B9" s="278"/>
      <c r="C9" s="278"/>
      <c r="D9" s="278"/>
      <c r="E9" s="278"/>
      <c r="F9" s="278"/>
      <c r="G9" s="279"/>
      <c r="H9" s="279"/>
      <c r="I9" s="279" t="s">
        <v>187</v>
      </c>
      <c r="J9" s="279" t="s">
        <v>188</v>
      </c>
      <c r="K9" s="279" t="s">
        <v>189</v>
      </c>
      <c r="L9" s="279"/>
      <c r="M9" s="279"/>
      <c r="N9" s="279"/>
      <c r="O9" s="281" t="s">
        <v>187</v>
      </c>
      <c r="P9" s="281"/>
      <c r="Q9" s="281"/>
      <c r="R9" s="279" t="s">
        <v>188</v>
      </c>
      <c r="S9" s="279" t="s">
        <v>189</v>
      </c>
      <c r="T9" s="279"/>
      <c r="U9" s="272" t="s">
        <v>26</v>
      </c>
      <c r="V9" s="275" t="s">
        <v>28</v>
      </c>
      <c r="W9" s="276"/>
      <c r="X9" s="276"/>
      <c r="Y9" s="276"/>
      <c r="Z9" s="276"/>
      <c r="AA9" s="277"/>
      <c r="AB9" s="272" t="s">
        <v>27</v>
      </c>
      <c r="AC9" s="275" t="s">
        <v>28</v>
      </c>
      <c r="AD9" s="276"/>
      <c r="AE9" s="276"/>
      <c r="AF9" s="276"/>
      <c r="AG9" s="277"/>
      <c r="AH9" s="279" t="s">
        <v>26</v>
      </c>
      <c r="AI9" s="278" t="s">
        <v>28</v>
      </c>
      <c r="AJ9" s="278"/>
      <c r="AK9" s="278"/>
      <c r="AL9" s="278"/>
      <c r="AM9" s="278"/>
      <c r="AN9" s="278"/>
      <c r="AO9" s="279" t="s">
        <v>225</v>
      </c>
      <c r="AP9" s="279"/>
      <c r="AQ9" s="279"/>
      <c r="AR9" s="279"/>
      <c r="AS9" s="279"/>
      <c r="AT9" s="279"/>
      <c r="AU9" s="278" t="s">
        <v>204</v>
      </c>
      <c r="AV9" s="278"/>
      <c r="AW9" s="278"/>
      <c r="AX9" s="278"/>
      <c r="AY9" s="278"/>
      <c r="AZ9" s="279" t="s">
        <v>26</v>
      </c>
      <c r="BA9" s="278" t="s">
        <v>28</v>
      </c>
      <c r="BB9" s="278"/>
      <c r="BC9" s="278"/>
      <c r="BD9" s="278"/>
      <c r="BE9" s="278"/>
      <c r="BF9" s="278"/>
      <c r="BG9" s="279" t="s">
        <v>226</v>
      </c>
      <c r="BH9" s="279"/>
      <c r="BI9" s="279"/>
      <c r="BJ9" s="279"/>
      <c r="BK9" s="279"/>
      <c r="BL9" s="279"/>
      <c r="BM9" s="278" t="s">
        <v>205</v>
      </c>
      <c r="BN9" s="278"/>
      <c r="BO9" s="278"/>
      <c r="BP9" s="278"/>
      <c r="BQ9" s="278"/>
      <c r="BR9" s="279" t="s">
        <v>26</v>
      </c>
      <c r="BS9" s="278" t="s">
        <v>28</v>
      </c>
      <c r="BT9" s="278"/>
      <c r="BU9" s="278"/>
      <c r="BV9" s="278"/>
      <c r="BW9" s="278"/>
      <c r="BX9" s="278"/>
      <c r="BY9" s="279" t="s">
        <v>227</v>
      </c>
      <c r="BZ9" s="279"/>
      <c r="CA9" s="279"/>
      <c r="CB9" s="279"/>
      <c r="CC9" s="279"/>
      <c r="CD9" s="279"/>
      <c r="CE9" s="278" t="s">
        <v>213</v>
      </c>
      <c r="CF9" s="278"/>
      <c r="CG9" s="278"/>
      <c r="CH9" s="278"/>
      <c r="CI9" s="278"/>
      <c r="CJ9" s="279"/>
      <c r="CK9" s="281" t="s">
        <v>187</v>
      </c>
      <c r="CL9" s="281"/>
      <c r="CM9" s="281"/>
      <c r="CN9" s="279" t="s">
        <v>188</v>
      </c>
      <c r="CO9" s="279" t="s">
        <v>189</v>
      </c>
      <c r="CP9" s="279"/>
      <c r="CQ9" s="278"/>
    </row>
    <row r="10" spans="1:95" s="40" customFormat="1" ht="33.75" customHeight="1">
      <c r="A10" s="278"/>
      <c r="B10" s="278"/>
      <c r="C10" s="278"/>
      <c r="D10" s="278"/>
      <c r="E10" s="278"/>
      <c r="F10" s="278"/>
      <c r="G10" s="279"/>
      <c r="H10" s="279"/>
      <c r="I10" s="279"/>
      <c r="J10" s="279"/>
      <c r="K10" s="279"/>
      <c r="L10" s="279"/>
      <c r="M10" s="279"/>
      <c r="N10" s="279"/>
      <c r="O10" s="279" t="s">
        <v>27</v>
      </c>
      <c r="P10" s="280" t="s">
        <v>229</v>
      </c>
      <c r="Q10" s="281" t="s">
        <v>44</v>
      </c>
      <c r="R10" s="279"/>
      <c r="S10" s="279"/>
      <c r="T10" s="279"/>
      <c r="U10" s="273"/>
      <c r="V10" s="279" t="s">
        <v>220</v>
      </c>
      <c r="W10" s="279"/>
      <c r="X10" s="279"/>
      <c r="Y10" s="279"/>
      <c r="Z10" s="279"/>
      <c r="AA10" s="279" t="s">
        <v>221</v>
      </c>
      <c r="AB10" s="273"/>
      <c r="AC10" s="279" t="s">
        <v>220</v>
      </c>
      <c r="AD10" s="279"/>
      <c r="AE10" s="279"/>
      <c r="AF10" s="279"/>
      <c r="AG10" s="279" t="s">
        <v>224</v>
      </c>
      <c r="AH10" s="279"/>
      <c r="AI10" s="279" t="s">
        <v>220</v>
      </c>
      <c r="AJ10" s="279"/>
      <c r="AK10" s="279"/>
      <c r="AL10" s="279"/>
      <c r="AM10" s="279"/>
      <c r="AN10" s="279" t="s">
        <v>221</v>
      </c>
      <c r="AO10" s="279" t="s">
        <v>27</v>
      </c>
      <c r="AP10" s="279" t="s">
        <v>220</v>
      </c>
      <c r="AQ10" s="279"/>
      <c r="AR10" s="279"/>
      <c r="AS10" s="279"/>
      <c r="AT10" s="279" t="s">
        <v>224</v>
      </c>
      <c r="AU10" s="279" t="s">
        <v>27</v>
      </c>
      <c r="AV10" s="279" t="s">
        <v>220</v>
      </c>
      <c r="AW10" s="279"/>
      <c r="AX10" s="279"/>
      <c r="AY10" s="279"/>
      <c r="AZ10" s="279"/>
      <c r="BA10" s="279" t="s">
        <v>220</v>
      </c>
      <c r="BB10" s="279"/>
      <c r="BC10" s="279"/>
      <c r="BD10" s="279"/>
      <c r="BE10" s="279"/>
      <c r="BF10" s="279" t="s">
        <v>221</v>
      </c>
      <c r="BG10" s="279" t="s">
        <v>27</v>
      </c>
      <c r="BH10" s="279" t="s">
        <v>220</v>
      </c>
      <c r="BI10" s="279"/>
      <c r="BJ10" s="279"/>
      <c r="BK10" s="279"/>
      <c r="BL10" s="279" t="s">
        <v>224</v>
      </c>
      <c r="BM10" s="279" t="s">
        <v>27</v>
      </c>
      <c r="BN10" s="279" t="s">
        <v>220</v>
      </c>
      <c r="BO10" s="279"/>
      <c r="BP10" s="279"/>
      <c r="BQ10" s="279"/>
      <c r="BR10" s="279"/>
      <c r="BS10" s="279" t="s">
        <v>220</v>
      </c>
      <c r="BT10" s="279"/>
      <c r="BU10" s="279"/>
      <c r="BV10" s="279"/>
      <c r="BW10" s="279"/>
      <c r="BX10" s="279" t="s">
        <v>221</v>
      </c>
      <c r="BY10" s="279" t="s">
        <v>27</v>
      </c>
      <c r="BZ10" s="279" t="s">
        <v>220</v>
      </c>
      <c r="CA10" s="279"/>
      <c r="CB10" s="279"/>
      <c r="CC10" s="279"/>
      <c r="CD10" s="279" t="s">
        <v>224</v>
      </c>
      <c r="CE10" s="279" t="s">
        <v>27</v>
      </c>
      <c r="CF10" s="279" t="s">
        <v>220</v>
      </c>
      <c r="CG10" s="279"/>
      <c r="CH10" s="279"/>
      <c r="CI10" s="279"/>
      <c r="CJ10" s="279"/>
      <c r="CK10" s="279" t="s">
        <v>27</v>
      </c>
      <c r="CL10" s="280" t="s">
        <v>229</v>
      </c>
      <c r="CM10" s="281" t="s">
        <v>44</v>
      </c>
      <c r="CN10" s="279"/>
      <c r="CO10" s="279"/>
      <c r="CP10" s="279"/>
      <c r="CQ10" s="278"/>
    </row>
    <row r="11" spans="1:95" s="40" customFormat="1" ht="33.75" customHeight="1">
      <c r="A11" s="278"/>
      <c r="B11" s="278"/>
      <c r="C11" s="278"/>
      <c r="D11" s="278"/>
      <c r="E11" s="278"/>
      <c r="F11" s="278"/>
      <c r="G11" s="279"/>
      <c r="H11" s="279"/>
      <c r="I11" s="279"/>
      <c r="J11" s="279"/>
      <c r="K11" s="279"/>
      <c r="L11" s="279"/>
      <c r="M11" s="279"/>
      <c r="N11" s="279"/>
      <c r="O11" s="279"/>
      <c r="P11" s="280"/>
      <c r="Q11" s="281"/>
      <c r="R11" s="279"/>
      <c r="S11" s="279"/>
      <c r="T11" s="279"/>
      <c r="U11" s="273"/>
      <c r="V11" s="281" t="s">
        <v>187</v>
      </c>
      <c r="W11" s="281"/>
      <c r="X11" s="281"/>
      <c r="Y11" s="279" t="s">
        <v>188</v>
      </c>
      <c r="Z11" s="279" t="s">
        <v>189</v>
      </c>
      <c r="AA11" s="279"/>
      <c r="AB11" s="273"/>
      <c r="AC11" s="279" t="s">
        <v>27</v>
      </c>
      <c r="AD11" s="279" t="s">
        <v>28</v>
      </c>
      <c r="AE11" s="279"/>
      <c r="AF11" s="279"/>
      <c r="AG11" s="279"/>
      <c r="AH11" s="279"/>
      <c r="AI11" s="281" t="s">
        <v>187</v>
      </c>
      <c r="AJ11" s="281"/>
      <c r="AK11" s="281"/>
      <c r="AL11" s="279" t="s">
        <v>188</v>
      </c>
      <c r="AM11" s="279" t="s">
        <v>189</v>
      </c>
      <c r="AN11" s="279"/>
      <c r="AO11" s="279"/>
      <c r="AP11" s="279" t="s">
        <v>27</v>
      </c>
      <c r="AQ11" s="279" t="s">
        <v>28</v>
      </c>
      <c r="AR11" s="279"/>
      <c r="AS11" s="279"/>
      <c r="AT11" s="279"/>
      <c r="AU11" s="279"/>
      <c r="AV11" s="279" t="s">
        <v>27</v>
      </c>
      <c r="AW11" s="279" t="s">
        <v>28</v>
      </c>
      <c r="AX11" s="279"/>
      <c r="AY11" s="279"/>
      <c r="AZ11" s="279"/>
      <c r="BA11" s="281" t="s">
        <v>187</v>
      </c>
      <c r="BB11" s="281"/>
      <c r="BC11" s="281"/>
      <c r="BD11" s="279" t="s">
        <v>188</v>
      </c>
      <c r="BE11" s="279" t="s">
        <v>189</v>
      </c>
      <c r="BF11" s="279"/>
      <c r="BG11" s="279"/>
      <c r="BH11" s="279" t="s">
        <v>27</v>
      </c>
      <c r="BI11" s="279" t="s">
        <v>28</v>
      </c>
      <c r="BJ11" s="279"/>
      <c r="BK11" s="279"/>
      <c r="BL11" s="279"/>
      <c r="BM11" s="279"/>
      <c r="BN11" s="279" t="s">
        <v>27</v>
      </c>
      <c r="BO11" s="279" t="s">
        <v>28</v>
      </c>
      <c r="BP11" s="279"/>
      <c r="BQ11" s="279"/>
      <c r="BR11" s="279"/>
      <c r="BS11" s="281" t="s">
        <v>187</v>
      </c>
      <c r="BT11" s="281"/>
      <c r="BU11" s="281"/>
      <c r="BV11" s="279" t="s">
        <v>188</v>
      </c>
      <c r="BW11" s="279" t="s">
        <v>189</v>
      </c>
      <c r="BX11" s="279"/>
      <c r="BY11" s="279"/>
      <c r="BZ11" s="279" t="s">
        <v>27</v>
      </c>
      <c r="CA11" s="279" t="s">
        <v>28</v>
      </c>
      <c r="CB11" s="279"/>
      <c r="CC11" s="279"/>
      <c r="CD11" s="279"/>
      <c r="CE11" s="279"/>
      <c r="CF11" s="279" t="s">
        <v>27</v>
      </c>
      <c r="CG11" s="279" t="s">
        <v>28</v>
      </c>
      <c r="CH11" s="279"/>
      <c r="CI11" s="279"/>
      <c r="CJ11" s="279"/>
      <c r="CK11" s="279"/>
      <c r="CL11" s="280"/>
      <c r="CM11" s="281"/>
      <c r="CN11" s="279"/>
      <c r="CO11" s="279"/>
      <c r="CP11" s="279"/>
      <c r="CQ11" s="278"/>
    </row>
    <row r="12" spans="1:95" s="40" customFormat="1" ht="78" customHeight="1">
      <c r="A12" s="278"/>
      <c r="B12" s="278"/>
      <c r="C12" s="278"/>
      <c r="D12" s="278"/>
      <c r="E12" s="278"/>
      <c r="F12" s="278"/>
      <c r="G12" s="279"/>
      <c r="H12" s="279"/>
      <c r="I12" s="279"/>
      <c r="J12" s="279"/>
      <c r="K12" s="279"/>
      <c r="L12" s="279"/>
      <c r="M12" s="279"/>
      <c r="N12" s="279"/>
      <c r="O12" s="279"/>
      <c r="P12" s="280"/>
      <c r="Q12" s="281"/>
      <c r="R12" s="279"/>
      <c r="S12" s="279"/>
      <c r="T12" s="279"/>
      <c r="U12" s="274"/>
      <c r="V12" s="102" t="s">
        <v>27</v>
      </c>
      <c r="W12" s="106" t="s">
        <v>229</v>
      </c>
      <c r="X12" s="107" t="s">
        <v>44</v>
      </c>
      <c r="Y12" s="279"/>
      <c r="Z12" s="279"/>
      <c r="AA12" s="279"/>
      <c r="AB12" s="274"/>
      <c r="AC12" s="279"/>
      <c r="AD12" s="102" t="s">
        <v>159</v>
      </c>
      <c r="AE12" s="102" t="s">
        <v>223</v>
      </c>
      <c r="AF12" s="102" t="s">
        <v>189</v>
      </c>
      <c r="AG12" s="279"/>
      <c r="AH12" s="279"/>
      <c r="AI12" s="102" t="s">
        <v>27</v>
      </c>
      <c r="AJ12" s="106" t="s">
        <v>229</v>
      </c>
      <c r="AK12" s="107" t="s">
        <v>44</v>
      </c>
      <c r="AL12" s="279"/>
      <c r="AM12" s="279"/>
      <c r="AN12" s="279"/>
      <c r="AO12" s="279"/>
      <c r="AP12" s="279"/>
      <c r="AQ12" s="102" t="s">
        <v>159</v>
      </c>
      <c r="AR12" s="102" t="s">
        <v>223</v>
      </c>
      <c r="AS12" s="102" t="s">
        <v>189</v>
      </c>
      <c r="AT12" s="279"/>
      <c r="AU12" s="279"/>
      <c r="AV12" s="279"/>
      <c r="AW12" s="102" t="s">
        <v>159</v>
      </c>
      <c r="AX12" s="102" t="s">
        <v>223</v>
      </c>
      <c r="AY12" s="102" t="s">
        <v>189</v>
      </c>
      <c r="AZ12" s="279"/>
      <c r="BA12" s="102" t="s">
        <v>27</v>
      </c>
      <c r="BB12" s="106" t="s">
        <v>229</v>
      </c>
      <c r="BC12" s="107" t="s">
        <v>44</v>
      </c>
      <c r="BD12" s="279"/>
      <c r="BE12" s="279"/>
      <c r="BF12" s="279"/>
      <c r="BG12" s="279"/>
      <c r="BH12" s="279"/>
      <c r="BI12" s="102" t="s">
        <v>159</v>
      </c>
      <c r="BJ12" s="102" t="s">
        <v>223</v>
      </c>
      <c r="BK12" s="102" t="s">
        <v>189</v>
      </c>
      <c r="BL12" s="279"/>
      <c r="BM12" s="279"/>
      <c r="BN12" s="279"/>
      <c r="BO12" s="102" t="s">
        <v>159</v>
      </c>
      <c r="BP12" s="102" t="s">
        <v>223</v>
      </c>
      <c r="BQ12" s="102" t="s">
        <v>189</v>
      </c>
      <c r="BR12" s="279"/>
      <c r="BS12" s="102" t="s">
        <v>27</v>
      </c>
      <c r="BT12" s="106" t="s">
        <v>229</v>
      </c>
      <c r="BU12" s="107" t="s">
        <v>44</v>
      </c>
      <c r="BV12" s="279"/>
      <c r="BW12" s="279"/>
      <c r="BX12" s="279"/>
      <c r="BY12" s="279"/>
      <c r="BZ12" s="279"/>
      <c r="CA12" s="102" t="s">
        <v>159</v>
      </c>
      <c r="CB12" s="102" t="s">
        <v>223</v>
      </c>
      <c r="CC12" s="102" t="s">
        <v>189</v>
      </c>
      <c r="CD12" s="279"/>
      <c r="CE12" s="279"/>
      <c r="CF12" s="279"/>
      <c r="CG12" s="102" t="s">
        <v>159</v>
      </c>
      <c r="CH12" s="102" t="s">
        <v>223</v>
      </c>
      <c r="CI12" s="102" t="s">
        <v>189</v>
      </c>
      <c r="CJ12" s="279"/>
      <c r="CK12" s="279"/>
      <c r="CL12" s="280"/>
      <c r="CM12" s="281"/>
      <c r="CN12" s="279"/>
      <c r="CO12" s="279"/>
      <c r="CP12" s="279"/>
      <c r="CQ12" s="278"/>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sheetData>
  <mergeCells count="125">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AB9:AB12"/>
    <mergeCell ref="AC9:AG9"/>
    <mergeCell ref="A6:A12"/>
    <mergeCell ref="L8:L12"/>
    <mergeCell ref="M8:M12"/>
    <mergeCell ref="U9:U12"/>
    <mergeCell ref="V9:AA9"/>
    <mergeCell ref="F6:F12"/>
    <mergeCell ref="E6:E12"/>
    <mergeCell ref="D6:D12"/>
    <mergeCell ref="C6:C12"/>
    <mergeCell ref="B6:B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287" t="s">
        <v>198</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row>
    <row r="2" spans="1:94" s="38" customFormat="1" ht="34.5" customHeight="1">
      <c r="A2" s="307" t="s">
        <v>72</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row>
    <row r="3" spans="1:94" ht="33.75" customHeight="1">
      <c r="A3" s="288" t="s">
        <v>179</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row>
    <row r="4" spans="1:94" ht="33.75" customHeight="1">
      <c r="A4" s="308" t="str">
        <f>'Bieu 01 TH'!A4:AN4</f>
        <v>(Biểu mẫu kèm theo Công văn số              /SKHĐT-TH ngày           tháng       năm 2019 của Sở Kế hoạch và Đầu tư)</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row>
    <row r="5" spans="1:94" s="39" customFormat="1" ht="30" customHeight="1">
      <c r="A5" s="284" t="s">
        <v>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row>
    <row r="6" spans="1:94" s="40" customFormat="1" ht="24.95" customHeight="1">
      <c r="A6" s="289" t="s">
        <v>133</v>
      </c>
      <c r="B6" s="289" t="s">
        <v>21</v>
      </c>
      <c r="C6" s="289" t="s">
        <v>22</v>
      </c>
      <c r="D6" s="289" t="s">
        <v>104</v>
      </c>
      <c r="E6" s="289" t="s">
        <v>105</v>
      </c>
      <c r="F6" s="289" t="s">
        <v>106</v>
      </c>
      <c r="G6" s="289" t="s">
        <v>134</v>
      </c>
      <c r="H6" s="289" t="s">
        <v>135</v>
      </c>
      <c r="I6" s="289" t="s">
        <v>136</v>
      </c>
      <c r="J6" s="292" t="s">
        <v>137</v>
      </c>
      <c r="K6" s="292"/>
      <c r="L6" s="292"/>
      <c r="M6" s="292"/>
      <c r="N6" s="292"/>
      <c r="O6" s="292"/>
      <c r="P6" s="292"/>
      <c r="Q6" s="292"/>
      <c r="R6" s="292"/>
      <c r="S6" s="293" t="s">
        <v>138</v>
      </c>
      <c r="T6" s="293"/>
      <c r="U6" s="293"/>
      <c r="V6" s="293"/>
      <c r="W6" s="293"/>
      <c r="X6" s="293" t="s">
        <v>139</v>
      </c>
      <c r="Y6" s="301"/>
      <c r="Z6" s="301"/>
      <c r="AA6" s="301"/>
      <c r="AB6" s="301"/>
      <c r="AC6" s="293" t="s">
        <v>140</v>
      </c>
      <c r="AD6" s="301"/>
      <c r="AE6" s="301"/>
      <c r="AF6" s="301"/>
      <c r="AG6" s="301"/>
      <c r="AH6" s="301"/>
      <c r="AI6" s="301"/>
      <c r="AJ6" s="293" t="s">
        <v>141</v>
      </c>
      <c r="AK6" s="293"/>
      <c r="AL6" s="293"/>
      <c r="AM6" s="293"/>
      <c r="AN6" s="293"/>
      <c r="AO6" s="293" t="s">
        <v>142</v>
      </c>
      <c r="AP6" s="293"/>
      <c r="AQ6" s="293"/>
      <c r="AR6" s="293"/>
      <c r="AS6" s="293"/>
      <c r="AT6" s="293"/>
      <c r="AU6" s="293"/>
      <c r="AV6" s="293" t="s">
        <v>143</v>
      </c>
      <c r="AW6" s="301"/>
      <c r="AX6" s="301"/>
      <c r="AY6" s="301"/>
      <c r="AZ6" s="301"/>
      <c r="BA6" s="292" t="s">
        <v>144</v>
      </c>
      <c r="BB6" s="292"/>
      <c r="BC6" s="292"/>
      <c r="BD6" s="292"/>
      <c r="BE6" s="292"/>
      <c r="BF6" s="292"/>
      <c r="BG6" s="292"/>
      <c r="BH6" s="292"/>
      <c r="BI6" s="292"/>
      <c r="BJ6" s="293" t="s">
        <v>145</v>
      </c>
      <c r="BK6" s="293"/>
      <c r="BL6" s="293"/>
      <c r="BM6" s="293"/>
      <c r="BN6" s="293"/>
      <c r="BO6" s="293"/>
      <c r="BP6" s="293"/>
      <c r="BQ6" s="295" t="s">
        <v>146</v>
      </c>
      <c r="BR6" s="296"/>
      <c r="BS6" s="296"/>
      <c r="BT6" s="296"/>
      <c r="BU6" s="296"/>
      <c r="BV6" s="296"/>
      <c r="BW6" s="296"/>
      <c r="BX6" s="296"/>
      <c r="BY6" s="297"/>
      <c r="BZ6" s="295" t="s">
        <v>147</v>
      </c>
      <c r="CA6" s="296"/>
      <c r="CB6" s="296"/>
      <c r="CC6" s="296"/>
      <c r="CD6" s="296"/>
      <c r="CE6" s="296"/>
      <c r="CF6" s="296"/>
      <c r="CG6" s="296"/>
      <c r="CH6" s="297"/>
      <c r="CI6" s="295" t="s">
        <v>117</v>
      </c>
      <c r="CJ6" s="296"/>
      <c r="CK6" s="296"/>
      <c r="CL6" s="296"/>
      <c r="CM6" s="296"/>
      <c r="CN6" s="296"/>
      <c r="CO6" s="297"/>
      <c r="CP6" s="289" t="s">
        <v>3</v>
      </c>
    </row>
    <row r="7" spans="1:94" s="40" customFormat="1" ht="24.95" customHeight="1">
      <c r="A7" s="290"/>
      <c r="B7" s="290"/>
      <c r="C7" s="290"/>
      <c r="D7" s="290"/>
      <c r="E7" s="290"/>
      <c r="F7" s="290"/>
      <c r="G7" s="290"/>
      <c r="H7" s="290"/>
      <c r="I7" s="290"/>
      <c r="J7" s="292" t="s">
        <v>148</v>
      </c>
      <c r="K7" s="292" t="s">
        <v>25</v>
      </c>
      <c r="L7" s="292"/>
      <c r="M7" s="292"/>
      <c r="N7" s="292"/>
      <c r="O7" s="292"/>
      <c r="P7" s="292"/>
      <c r="Q7" s="292"/>
      <c r="R7" s="292"/>
      <c r="S7" s="293"/>
      <c r="T7" s="293"/>
      <c r="U7" s="293"/>
      <c r="V7" s="293"/>
      <c r="W7" s="293"/>
      <c r="X7" s="301"/>
      <c r="Y7" s="301"/>
      <c r="Z7" s="301"/>
      <c r="AA7" s="301"/>
      <c r="AB7" s="301"/>
      <c r="AC7" s="301"/>
      <c r="AD7" s="301"/>
      <c r="AE7" s="301"/>
      <c r="AF7" s="301"/>
      <c r="AG7" s="301"/>
      <c r="AH7" s="301"/>
      <c r="AI7" s="301"/>
      <c r="AJ7" s="293"/>
      <c r="AK7" s="293"/>
      <c r="AL7" s="293"/>
      <c r="AM7" s="293"/>
      <c r="AN7" s="293"/>
      <c r="AO7" s="293"/>
      <c r="AP7" s="293"/>
      <c r="AQ7" s="293"/>
      <c r="AR7" s="293"/>
      <c r="AS7" s="293"/>
      <c r="AT7" s="293"/>
      <c r="AU7" s="293"/>
      <c r="AV7" s="301"/>
      <c r="AW7" s="301"/>
      <c r="AX7" s="301"/>
      <c r="AY7" s="301"/>
      <c r="AZ7" s="301"/>
      <c r="BA7" s="292" t="s">
        <v>148</v>
      </c>
      <c r="BB7" s="292" t="s">
        <v>25</v>
      </c>
      <c r="BC7" s="292"/>
      <c r="BD7" s="292"/>
      <c r="BE7" s="292"/>
      <c r="BF7" s="292"/>
      <c r="BG7" s="292"/>
      <c r="BH7" s="292"/>
      <c r="BI7" s="292"/>
      <c r="BJ7" s="293"/>
      <c r="BK7" s="293"/>
      <c r="BL7" s="293"/>
      <c r="BM7" s="293"/>
      <c r="BN7" s="293"/>
      <c r="BO7" s="293"/>
      <c r="BP7" s="293"/>
      <c r="BQ7" s="298"/>
      <c r="BR7" s="299"/>
      <c r="BS7" s="299"/>
      <c r="BT7" s="299"/>
      <c r="BU7" s="299"/>
      <c r="BV7" s="299"/>
      <c r="BW7" s="299"/>
      <c r="BX7" s="299"/>
      <c r="BY7" s="300"/>
      <c r="BZ7" s="298"/>
      <c r="CA7" s="299"/>
      <c r="CB7" s="299"/>
      <c r="CC7" s="299"/>
      <c r="CD7" s="299"/>
      <c r="CE7" s="299"/>
      <c r="CF7" s="299"/>
      <c r="CG7" s="299"/>
      <c r="CH7" s="300"/>
      <c r="CI7" s="298"/>
      <c r="CJ7" s="299"/>
      <c r="CK7" s="299"/>
      <c r="CL7" s="299"/>
      <c r="CM7" s="299"/>
      <c r="CN7" s="299"/>
      <c r="CO7" s="300"/>
      <c r="CP7" s="290"/>
    </row>
    <row r="8" spans="1:94" s="40" customFormat="1" ht="24.95" customHeight="1">
      <c r="A8" s="290"/>
      <c r="B8" s="290"/>
      <c r="C8" s="290"/>
      <c r="D8" s="290"/>
      <c r="E8" s="290"/>
      <c r="F8" s="290"/>
      <c r="G8" s="290"/>
      <c r="H8" s="290"/>
      <c r="I8" s="290"/>
      <c r="J8" s="292"/>
      <c r="K8" s="292" t="s">
        <v>26</v>
      </c>
      <c r="L8" s="294" t="s">
        <v>10</v>
      </c>
      <c r="M8" s="294"/>
      <c r="N8" s="294"/>
      <c r="O8" s="294"/>
      <c r="P8" s="294"/>
      <c r="Q8" s="294"/>
      <c r="R8" s="294"/>
      <c r="S8" s="292" t="s">
        <v>26</v>
      </c>
      <c r="T8" s="294" t="s">
        <v>10</v>
      </c>
      <c r="U8" s="294"/>
      <c r="V8" s="294"/>
      <c r="W8" s="294"/>
      <c r="X8" s="292" t="s">
        <v>26</v>
      </c>
      <c r="Y8" s="302" t="s">
        <v>10</v>
      </c>
      <c r="Z8" s="302"/>
      <c r="AA8" s="302"/>
      <c r="AB8" s="302"/>
      <c r="AC8" s="292" t="s">
        <v>26</v>
      </c>
      <c r="AD8" s="302" t="s">
        <v>10</v>
      </c>
      <c r="AE8" s="302"/>
      <c r="AF8" s="302"/>
      <c r="AG8" s="302"/>
      <c r="AH8" s="302"/>
      <c r="AI8" s="302"/>
      <c r="AJ8" s="292" t="s">
        <v>26</v>
      </c>
      <c r="AK8" s="302" t="s">
        <v>10</v>
      </c>
      <c r="AL8" s="302"/>
      <c r="AM8" s="302"/>
      <c r="AN8" s="302"/>
      <c r="AO8" s="292" t="s">
        <v>26</v>
      </c>
      <c r="AP8" s="302" t="s">
        <v>10</v>
      </c>
      <c r="AQ8" s="302"/>
      <c r="AR8" s="302"/>
      <c r="AS8" s="302"/>
      <c r="AT8" s="302"/>
      <c r="AU8" s="302"/>
      <c r="AV8" s="292" t="s">
        <v>26</v>
      </c>
      <c r="AW8" s="302" t="s">
        <v>10</v>
      </c>
      <c r="AX8" s="302"/>
      <c r="AY8" s="302"/>
      <c r="AZ8" s="302"/>
      <c r="BA8" s="292"/>
      <c r="BB8" s="292" t="s">
        <v>26</v>
      </c>
      <c r="BC8" s="302" t="s">
        <v>10</v>
      </c>
      <c r="BD8" s="302"/>
      <c r="BE8" s="302"/>
      <c r="BF8" s="302"/>
      <c r="BG8" s="302"/>
      <c r="BH8" s="302"/>
      <c r="BI8" s="302"/>
      <c r="BJ8" s="292" t="s">
        <v>26</v>
      </c>
      <c r="BK8" s="294" t="s">
        <v>10</v>
      </c>
      <c r="BL8" s="294"/>
      <c r="BM8" s="294"/>
      <c r="BN8" s="294"/>
      <c r="BO8" s="294"/>
      <c r="BP8" s="294"/>
      <c r="BQ8" s="292" t="s">
        <v>26</v>
      </c>
      <c r="BR8" s="303" t="s">
        <v>10</v>
      </c>
      <c r="BS8" s="304"/>
      <c r="BT8" s="304"/>
      <c r="BU8" s="304"/>
      <c r="BV8" s="304"/>
      <c r="BW8" s="304"/>
      <c r="BX8" s="304"/>
      <c r="BY8" s="305"/>
      <c r="BZ8" s="292" t="s">
        <v>26</v>
      </c>
      <c r="CA8" s="303" t="s">
        <v>10</v>
      </c>
      <c r="CB8" s="304"/>
      <c r="CC8" s="304"/>
      <c r="CD8" s="304"/>
      <c r="CE8" s="304"/>
      <c r="CF8" s="304"/>
      <c r="CG8" s="304"/>
      <c r="CH8" s="305"/>
      <c r="CI8" s="292" t="s">
        <v>26</v>
      </c>
      <c r="CJ8" s="303" t="s">
        <v>10</v>
      </c>
      <c r="CK8" s="304"/>
      <c r="CL8" s="304"/>
      <c r="CM8" s="304"/>
      <c r="CN8" s="304"/>
      <c r="CO8" s="305"/>
      <c r="CP8" s="290"/>
    </row>
    <row r="9" spans="1:94" s="40" customFormat="1" ht="24.95" customHeight="1">
      <c r="A9" s="290"/>
      <c r="B9" s="290"/>
      <c r="C9" s="290"/>
      <c r="D9" s="290"/>
      <c r="E9" s="290"/>
      <c r="F9" s="290"/>
      <c r="G9" s="290"/>
      <c r="H9" s="290"/>
      <c r="I9" s="290"/>
      <c r="J9" s="292"/>
      <c r="K9" s="292"/>
      <c r="L9" s="293" t="s">
        <v>149</v>
      </c>
      <c r="M9" s="293"/>
      <c r="N9" s="41"/>
      <c r="O9" s="292" t="s">
        <v>150</v>
      </c>
      <c r="P9" s="292"/>
      <c r="Q9" s="292"/>
      <c r="R9" s="292"/>
      <c r="S9" s="292"/>
      <c r="T9" s="293" t="s">
        <v>151</v>
      </c>
      <c r="U9" s="293"/>
      <c r="V9" s="293"/>
      <c r="W9" s="292" t="s">
        <v>152</v>
      </c>
      <c r="X9" s="292"/>
      <c r="Y9" s="293" t="s">
        <v>151</v>
      </c>
      <c r="Z9" s="293"/>
      <c r="AA9" s="293"/>
      <c r="AB9" s="292" t="s">
        <v>152</v>
      </c>
      <c r="AC9" s="292"/>
      <c r="AD9" s="293" t="s">
        <v>151</v>
      </c>
      <c r="AE9" s="293"/>
      <c r="AF9" s="293"/>
      <c r="AG9" s="292" t="s">
        <v>153</v>
      </c>
      <c r="AH9" s="292"/>
      <c r="AI9" s="292"/>
      <c r="AJ9" s="292"/>
      <c r="AK9" s="293" t="s">
        <v>151</v>
      </c>
      <c r="AL9" s="293"/>
      <c r="AM9" s="293"/>
      <c r="AN9" s="292" t="s">
        <v>152</v>
      </c>
      <c r="AO9" s="292"/>
      <c r="AP9" s="293" t="s">
        <v>151</v>
      </c>
      <c r="AQ9" s="293"/>
      <c r="AR9" s="293"/>
      <c r="AS9" s="292" t="s">
        <v>153</v>
      </c>
      <c r="AT9" s="292"/>
      <c r="AU9" s="292"/>
      <c r="AV9" s="292"/>
      <c r="AW9" s="293" t="s">
        <v>151</v>
      </c>
      <c r="AX9" s="293"/>
      <c r="AY9" s="293"/>
      <c r="AZ9" s="292" t="s">
        <v>152</v>
      </c>
      <c r="BA9" s="292"/>
      <c r="BB9" s="292"/>
      <c r="BC9" s="293" t="s">
        <v>154</v>
      </c>
      <c r="BD9" s="293"/>
      <c r="BE9" s="293"/>
      <c r="BF9" s="292" t="s">
        <v>155</v>
      </c>
      <c r="BG9" s="292"/>
      <c r="BH9" s="292"/>
      <c r="BI9" s="292"/>
      <c r="BJ9" s="292"/>
      <c r="BK9" s="293" t="s">
        <v>151</v>
      </c>
      <c r="BL9" s="293"/>
      <c r="BM9" s="293"/>
      <c r="BN9" s="292" t="s">
        <v>152</v>
      </c>
      <c r="BO9" s="292"/>
      <c r="BP9" s="292"/>
      <c r="BQ9" s="292"/>
      <c r="BR9" s="293" t="s">
        <v>151</v>
      </c>
      <c r="BS9" s="293"/>
      <c r="BT9" s="293"/>
      <c r="BU9" s="293"/>
      <c r="BV9" s="293"/>
      <c r="BW9" s="292" t="s">
        <v>152</v>
      </c>
      <c r="BX9" s="292"/>
      <c r="BY9" s="292"/>
      <c r="BZ9" s="292"/>
      <c r="CA9" s="293" t="s">
        <v>151</v>
      </c>
      <c r="CB9" s="293"/>
      <c r="CC9" s="293"/>
      <c r="CD9" s="293"/>
      <c r="CE9" s="293"/>
      <c r="CF9" s="292" t="s">
        <v>152</v>
      </c>
      <c r="CG9" s="292"/>
      <c r="CH9" s="292"/>
      <c r="CI9" s="292"/>
      <c r="CJ9" s="293" t="s">
        <v>151</v>
      </c>
      <c r="CK9" s="293"/>
      <c r="CL9" s="293"/>
      <c r="CM9" s="292" t="s">
        <v>152</v>
      </c>
      <c r="CN9" s="292"/>
      <c r="CO9" s="292"/>
      <c r="CP9" s="290"/>
    </row>
    <row r="10" spans="1:94" s="40" customFormat="1" ht="24.95" customHeight="1">
      <c r="A10" s="290"/>
      <c r="B10" s="290"/>
      <c r="C10" s="290"/>
      <c r="D10" s="290"/>
      <c r="E10" s="290"/>
      <c r="F10" s="290"/>
      <c r="G10" s="290"/>
      <c r="H10" s="290"/>
      <c r="I10" s="290"/>
      <c r="J10" s="292"/>
      <c r="K10" s="292"/>
      <c r="L10" s="292" t="s">
        <v>27</v>
      </c>
      <c r="M10" s="292" t="s">
        <v>156</v>
      </c>
      <c r="N10" s="41"/>
      <c r="O10" s="292" t="s">
        <v>157</v>
      </c>
      <c r="P10" s="292" t="s">
        <v>158</v>
      </c>
      <c r="Q10" s="292"/>
      <c r="R10" s="292"/>
      <c r="S10" s="292"/>
      <c r="T10" s="293"/>
      <c r="U10" s="293"/>
      <c r="V10" s="293"/>
      <c r="W10" s="292"/>
      <c r="X10" s="292"/>
      <c r="Y10" s="292" t="s">
        <v>27</v>
      </c>
      <c r="Z10" s="292" t="s">
        <v>28</v>
      </c>
      <c r="AA10" s="292"/>
      <c r="AB10" s="292"/>
      <c r="AC10" s="292"/>
      <c r="AD10" s="292" t="s">
        <v>27</v>
      </c>
      <c r="AE10" s="292" t="s">
        <v>156</v>
      </c>
      <c r="AF10" s="42"/>
      <c r="AG10" s="293" t="s">
        <v>27</v>
      </c>
      <c r="AH10" s="293" t="s">
        <v>28</v>
      </c>
      <c r="AI10" s="293"/>
      <c r="AJ10" s="292"/>
      <c r="AK10" s="292" t="s">
        <v>27</v>
      </c>
      <c r="AL10" s="292" t="s">
        <v>28</v>
      </c>
      <c r="AM10" s="292"/>
      <c r="AN10" s="292"/>
      <c r="AO10" s="292"/>
      <c r="AP10" s="292" t="s">
        <v>27</v>
      </c>
      <c r="AQ10" s="292" t="s">
        <v>156</v>
      </c>
      <c r="AR10" s="42"/>
      <c r="AS10" s="293" t="s">
        <v>27</v>
      </c>
      <c r="AT10" s="293" t="s">
        <v>28</v>
      </c>
      <c r="AU10" s="293"/>
      <c r="AV10" s="292"/>
      <c r="AW10" s="292" t="s">
        <v>27</v>
      </c>
      <c r="AX10" s="292" t="s">
        <v>28</v>
      </c>
      <c r="AY10" s="292"/>
      <c r="AZ10" s="292"/>
      <c r="BA10" s="292"/>
      <c r="BB10" s="292"/>
      <c r="BC10" s="293"/>
      <c r="BD10" s="293"/>
      <c r="BE10" s="293"/>
      <c r="BF10" s="292"/>
      <c r="BG10" s="292"/>
      <c r="BH10" s="292"/>
      <c r="BI10" s="292"/>
      <c r="BJ10" s="292"/>
      <c r="BK10" s="292" t="s">
        <v>27</v>
      </c>
      <c r="BL10" s="292" t="s">
        <v>39</v>
      </c>
      <c r="BM10" s="292"/>
      <c r="BN10" s="293" t="s">
        <v>27</v>
      </c>
      <c r="BO10" s="293" t="s">
        <v>28</v>
      </c>
      <c r="BP10" s="293"/>
      <c r="BQ10" s="292"/>
      <c r="BR10" s="292" t="s">
        <v>27</v>
      </c>
      <c r="BS10" s="292" t="s">
        <v>39</v>
      </c>
      <c r="BT10" s="292"/>
      <c r="BU10" s="42"/>
      <c r="BV10" s="42"/>
      <c r="BW10" s="289" t="s">
        <v>27</v>
      </c>
      <c r="BX10" s="293" t="s">
        <v>28</v>
      </c>
      <c r="BY10" s="293"/>
      <c r="BZ10" s="292"/>
      <c r="CA10" s="292" t="s">
        <v>27</v>
      </c>
      <c r="CB10" s="292" t="s">
        <v>39</v>
      </c>
      <c r="CC10" s="292"/>
      <c r="CD10" s="42"/>
      <c r="CE10" s="42"/>
      <c r="CF10" s="289" t="s">
        <v>27</v>
      </c>
      <c r="CG10" s="293" t="s">
        <v>28</v>
      </c>
      <c r="CH10" s="293"/>
      <c r="CI10" s="292"/>
      <c r="CJ10" s="292" t="s">
        <v>27</v>
      </c>
      <c r="CK10" s="292" t="s">
        <v>39</v>
      </c>
      <c r="CL10" s="292"/>
      <c r="CM10" s="289" t="s">
        <v>27</v>
      </c>
      <c r="CN10" s="293" t="s">
        <v>28</v>
      </c>
      <c r="CO10" s="293"/>
      <c r="CP10" s="290"/>
    </row>
    <row r="11" spans="1:94" s="40" customFormat="1" ht="24.95" customHeight="1">
      <c r="A11" s="290"/>
      <c r="B11" s="290"/>
      <c r="C11" s="290"/>
      <c r="D11" s="290"/>
      <c r="E11" s="290"/>
      <c r="F11" s="290"/>
      <c r="G11" s="290"/>
      <c r="H11" s="290"/>
      <c r="I11" s="290"/>
      <c r="J11" s="292"/>
      <c r="K11" s="292"/>
      <c r="L11" s="292"/>
      <c r="M11" s="292"/>
      <c r="N11" s="42"/>
      <c r="O11" s="292"/>
      <c r="P11" s="292" t="s">
        <v>27</v>
      </c>
      <c r="Q11" s="292" t="s">
        <v>5</v>
      </c>
      <c r="R11" s="292"/>
      <c r="S11" s="292"/>
      <c r="T11" s="292" t="s">
        <v>27</v>
      </c>
      <c r="U11" s="292" t="s">
        <v>5</v>
      </c>
      <c r="V11" s="292"/>
      <c r="W11" s="292"/>
      <c r="X11" s="292"/>
      <c r="Y11" s="292"/>
      <c r="Z11" s="292" t="s">
        <v>159</v>
      </c>
      <c r="AA11" s="292" t="s">
        <v>160</v>
      </c>
      <c r="AB11" s="292"/>
      <c r="AC11" s="292"/>
      <c r="AD11" s="292"/>
      <c r="AE11" s="292"/>
      <c r="AF11" s="292" t="s">
        <v>160</v>
      </c>
      <c r="AG11" s="293"/>
      <c r="AH11" s="292" t="s">
        <v>161</v>
      </c>
      <c r="AI11" s="292" t="s">
        <v>162</v>
      </c>
      <c r="AJ11" s="292"/>
      <c r="AK11" s="292"/>
      <c r="AL11" s="292" t="s">
        <v>159</v>
      </c>
      <c r="AM11" s="292" t="s">
        <v>160</v>
      </c>
      <c r="AN11" s="292"/>
      <c r="AO11" s="292"/>
      <c r="AP11" s="292"/>
      <c r="AQ11" s="292"/>
      <c r="AR11" s="292" t="s">
        <v>160</v>
      </c>
      <c r="AS11" s="293"/>
      <c r="AT11" s="292" t="s">
        <v>161</v>
      </c>
      <c r="AU11" s="292" t="s">
        <v>162</v>
      </c>
      <c r="AV11" s="292"/>
      <c r="AW11" s="292"/>
      <c r="AX11" s="292" t="s">
        <v>159</v>
      </c>
      <c r="AY11" s="292" t="s">
        <v>160</v>
      </c>
      <c r="AZ11" s="292"/>
      <c r="BA11" s="292"/>
      <c r="BB11" s="292"/>
      <c r="BC11" s="292" t="s">
        <v>27</v>
      </c>
      <c r="BD11" s="292" t="s">
        <v>156</v>
      </c>
      <c r="BE11" s="42"/>
      <c r="BF11" s="292" t="s">
        <v>157</v>
      </c>
      <c r="BG11" s="292" t="s">
        <v>158</v>
      </c>
      <c r="BH11" s="292"/>
      <c r="BI11" s="292"/>
      <c r="BJ11" s="292"/>
      <c r="BK11" s="292"/>
      <c r="BL11" s="292" t="s">
        <v>27</v>
      </c>
      <c r="BM11" s="294" t="s">
        <v>163</v>
      </c>
      <c r="BN11" s="293"/>
      <c r="BO11" s="292" t="s">
        <v>161</v>
      </c>
      <c r="BP11" s="292" t="s">
        <v>162</v>
      </c>
      <c r="BQ11" s="292"/>
      <c r="BR11" s="292"/>
      <c r="BS11" s="292" t="s">
        <v>27</v>
      </c>
      <c r="BT11" s="294" t="s">
        <v>163</v>
      </c>
      <c r="BU11" s="292" t="s">
        <v>160</v>
      </c>
      <c r="BV11" s="292"/>
      <c r="BW11" s="290"/>
      <c r="BX11" s="306" t="s">
        <v>161</v>
      </c>
      <c r="BY11" s="306" t="s">
        <v>162</v>
      </c>
      <c r="BZ11" s="292"/>
      <c r="CA11" s="292"/>
      <c r="CB11" s="292" t="s">
        <v>27</v>
      </c>
      <c r="CC11" s="294" t="s">
        <v>163</v>
      </c>
      <c r="CD11" s="292" t="s">
        <v>160</v>
      </c>
      <c r="CE11" s="292"/>
      <c r="CF11" s="290"/>
      <c r="CG11" s="306" t="s">
        <v>161</v>
      </c>
      <c r="CH11" s="306" t="s">
        <v>162</v>
      </c>
      <c r="CI11" s="292"/>
      <c r="CJ11" s="292"/>
      <c r="CK11" s="292" t="s">
        <v>27</v>
      </c>
      <c r="CL11" s="294" t="s">
        <v>163</v>
      </c>
      <c r="CM11" s="290"/>
      <c r="CN11" s="306" t="s">
        <v>161</v>
      </c>
      <c r="CO11" s="306" t="s">
        <v>162</v>
      </c>
      <c r="CP11" s="290"/>
    </row>
    <row r="12" spans="1:94" s="40" customFormat="1" ht="24.95" customHeight="1">
      <c r="A12" s="290"/>
      <c r="B12" s="290"/>
      <c r="C12" s="290"/>
      <c r="D12" s="290"/>
      <c r="E12" s="290"/>
      <c r="F12" s="290"/>
      <c r="G12" s="290"/>
      <c r="H12" s="290"/>
      <c r="I12" s="290"/>
      <c r="J12" s="292"/>
      <c r="K12" s="292"/>
      <c r="L12" s="292"/>
      <c r="M12" s="292"/>
      <c r="N12" s="292" t="s">
        <v>160</v>
      </c>
      <c r="O12" s="292"/>
      <c r="P12" s="292"/>
      <c r="Q12" s="292" t="s">
        <v>161</v>
      </c>
      <c r="R12" s="292" t="s">
        <v>162</v>
      </c>
      <c r="S12" s="292"/>
      <c r="T12" s="292"/>
      <c r="U12" s="43"/>
      <c r="V12" s="43"/>
      <c r="W12" s="292"/>
      <c r="X12" s="292"/>
      <c r="Y12" s="292"/>
      <c r="Z12" s="292"/>
      <c r="AA12" s="292"/>
      <c r="AB12" s="292"/>
      <c r="AC12" s="292"/>
      <c r="AD12" s="292"/>
      <c r="AE12" s="292"/>
      <c r="AF12" s="292"/>
      <c r="AG12" s="293"/>
      <c r="AH12" s="292"/>
      <c r="AI12" s="292"/>
      <c r="AJ12" s="292"/>
      <c r="AK12" s="292"/>
      <c r="AL12" s="292"/>
      <c r="AM12" s="292"/>
      <c r="AN12" s="292"/>
      <c r="AO12" s="292"/>
      <c r="AP12" s="292"/>
      <c r="AQ12" s="292"/>
      <c r="AR12" s="292"/>
      <c r="AS12" s="293"/>
      <c r="AT12" s="292"/>
      <c r="AU12" s="292"/>
      <c r="AV12" s="292"/>
      <c r="AW12" s="292"/>
      <c r="AX12" s="292"/>
      <c r="AY12" s="292"/>
      <c r="AZ12" s="292"/>
      <c r="BA12" s="292"/>
      <c r="BB12" s="292"/>
      <c r="BC12" s="292"/>
      <c r="BD12" s="292"/>
      <c r="BE12" s="292" t="s">
        <v>160</v>
      </c>
      <c r="BF12" s="292"/>
      <c r="BG12" s="292" t="s">
        <v>27</v>
      </c>
      <c r="BH12" s="292" t="s">
        <v>5</v>
      </c>
      <c r="BI12" s="292"/>
      <c r="BJ12" s="292"/>
      <c r="BK12" s="292"/>
      <c r="BL12" s="292"/>
      <c r="BM12" s="294"/>
      <c r="BN12" s="293"/>
      <c r="BO12" s="292"/>
      <c r="BP12" s="292"/>
      <c r="BQ12" s="292"/>
      <c r="BR12" s="292"/>
      <c r="BS12" s="292"/>
      <c r="BT12" s="294"/>
      <c r="BU12" s="292" t="s">
        <v>27</v>
      </c>
      <c r="BV12" s="294" t="s">
        <v>163</v>
      </c>
      <c r="BW12" s="290"/>
      <c r="BX12" s="273"/>
      <c r="BY12" s="273"/>
      <c r="BZ12" s="292"/>
      <c r="CA12" s="292"/>
      <c r="CB12" s="292"/>
      <c r="CC12" s="294"/>
      <c r="CD12" s="292" t="s">
        <v>27</v>
      </c>
      <c r="CE12" s="294" t="s">
        <v>163</v>
      </c>
      <c r="CF12" s="290"/>
      <c r="CG12" s="273"/>
      <c r="CH12" s="273"/>
      <c r="CI12" s="292"/>
      <c r="CJ12" s="292"/>
      <c r="CK12" s="292"/>
      <c r="CL12" s="294"/>
      <c r="CM12" s="290"/>
      <c r="CN12" s="273"/>
      <c r="CO12" s="273"/>
      <c r="CP12" s="290"/>
    </row>
    <row r="13" spans="1:94" s="40" customFormat="1" ht="39.75" customHeight="1">
      <c r="A13" s="291"/>
      <c r="B13" s="291"/>
      <c r="C13" s="291"/>
      <c r="D13" s="291"/>
      <c r="E13" s="291"/>
      <c r="F13" s="291"/>
      <c r="G13" s="291"/>
      <c r="H13" s="291"/>
      <c r="I13" s="291"/>
      <c r="J13" s="292"/>
      <c r="K13" s="292"/>
      <c r="L13" s="292"/>
      <c r="M13" s="292"/>
      <c r="N13" s="292"/>
      <c r="O13" s="292"/>
      <c r="P13" s="292"/>
      <c r="Q13" s="292"/>
      <c r="R13" s="292"/>
      <c r="S13" s="292"/>
      <c r="T13" s="292"/>
      <c r="U13" s="43" t="s">
        <v>164</v>
      </c>
      <c r="V13" s="43" t="s">
        <v>160</v>
      </c>
      <c r="W13" s="292"/>
      <c r="X13" s="292"/>
      <c r="Y13" s="292"/>
      <c r="Z13" s="292"/>
      <c r="AA13" s="292"/>
      <c r="AB13" s="292"/>
      <c r="AC13" s="292"/>
      <c r="AD13" s="292"/>
      <c r="AE13" s="292"/>
      <c r="AF13" s="292"/>
      <c r="AG13" s="293"/>
      <c r="AH13" s="292"/>
      <c r="AI13" s="292"/>
      <c r="AJ13" s="292"/>
      <c r="AK13" s="292"/>
      <c r="AL13" s="292"/>
      <c r="AM13" s="292"/>
      <c r="AN13" s="292"/>
      <c r="AO13" s="292"/>
      <c r="AP13" s="292"/>
      <c r="AQ13" s="292"/>
      <c r="AR13" s="292"/>
      <c r="AS13" s="293"/>
      <c r="AT13" s="292"/>
      <c r="AU13" s="292"/>
      <c r="AV13" s="292"/>
      <c r="AW13" s="292"/>
      <c r="AX13" s="292"/>
      <c r="AY13" s="292"/>
      <c r="AZ13" s="292"/>
      <c r="BA13" s="292"/>
      <c r="BB13" s="292"/>
      <c r="BC13" s="292"/>
      <c r="BD13" s="292"/>
      <c r="BE13" s="292"/>
      <c r="BF13" s="292"/>
      <c r="BG13" s="292"/>
      <c r="BH13" s="43" t="s">
        <v>161</v>
      </c>
      <c r="BI13" s="43" t="s">
        <v>162</v>
      </c>
      <c r="BJ13" s="292"/>
      <c r="BK13" s="292"/>
      <c r="BL13" s="292"/>
      <c r="BM13" s="294"/>
      <c r="BN13" s="293"/>
      <c r="BO13" s="292"/>
      <c r="BP13" s="292"/>
      <c r="BQ13" s="292"/>
      <c r="BR13" s="292"/>
      <c r="BS13" s="292"/>
      <c r="BT13" s="294"/>
      <c r="BU13" s="292"/>
      <c r="BV13" s="294"/>
      <c r="BW13" s="291"/>
      <c r="BX13" s="274"/>
      <c r="BY13" s="274"/>
      <c r="BZ13" s="292"/>
      <c r="CA13" s="292"/>
      <c r="CB13" s="292"/>
      <c r="CC13" s="294"/>
      <c r="CD13" s="292"/>
      <c r="CE13" s="294"/>
      <c r="CF13" s="291"/>
      <c r="CG13" s="274"/>
      <c r="CH13" s="274"/>
      <c r="CI13" s="292"/>
      <c r="CJ13" s="292"/>
      <c r="CK13" s="292"/>
      <c r="CL13" s="294"/>
      <c r="CM13" s="291"/>
      <c r="CN13" s="274"/>
      <c r="CO13" s="274"/>
      <c r="CP13" s="291"/>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sheetData>
  <mergeCells count="161">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
  <sheetViews>
    <sheetView view="pageBreakPreview" zoomScale="85" zoomScaleSheetLayoutView="85" workbookViewId="0">
      <selection activeCell="J10" sqref="J10"/>
    </sheetView>
  </sheetViews>
  <sheetFormatPr defaultRowHeight="12.75"/>
  <cols>
    <col min="1" max="1" width="6.1640625" customWidth="1"/>
    <col min="2" max="2" width="49.33203125" style="167" customWidth="1"/>
    <col min="3" max="5" width="21.33203125" style="167" customWidth="1"/>
    <col min="6" max="6" width="23.33203125" style="240" hidden="1" customWidth="1"/>
    <col min="7" max="7" width="21.83203125" style="241" hidden="1" customWidth="1"/>
    <col min="8" max="8" width="21.33203125" style="240" hidden="1" customWidth="1"/>
    <col min="9" max="9" width="23.33203125" style="101" customWidth="1"/>
    <col min="10" max="10" width="21.83203125" style="174" customWidth="1"/>
    <col min="11" max="11" width="21.33203125" style="101" customWidth="1"/>
    <col min="12" max="12" width="18.6640625" customWidth="1"/>
    <col min="14" max="14" width="22" customWidth="1"/>
  </cols>
  <sheetData>
    <row r="2" spans="1:14" ht="17.25" customHeight="1">
      <c r="A2" s="318" t="s">
        <v>285</v>
      </c>
      <c r="B2" s="318"/>
      <c r="C2" s="318"/>
      <c r="D2" s="318"/>
      <c r="E2" s="318"/>
      <c r="F2" s="318"/>
      <c r="G2" s="318"/>
      <c r="H2" s="318"/>
      <c r="I2" s="318"/>
      <c r="J2" s="318"/>
      <c r="K2" s="318"/>
      <c r="L2" s="318"/>
    </row>
    <row r="3" spans="1:14" ht="40.5" customHeight="1">
      <c r="A3" s="321" t="s">
        <v>408</v>
      </c>
      <c r="B3" s="322"/>
      <c r="C3" s="322"/>
      <c r="D3" s="322"/>
      <c r="E3" s="322"/>
      <c r="F3" s="322"/>
      <c r="G3" s="322"/>
      <c r="H3" s="322"/>
      <c r="I3" s="322"/>
      <c r="J3" s="322"/>
      <c r="K3" s="322"/>
      <c r="L3" s="322"/>
    </row>
    <row r="4" spans="1:14" ht="29.25" customHeight="1">
      <c r="A4" s="323" t="s">
        <v>451</v>
      </c>
      <c r="B4" s="324"/>
      <c r="C4" s="324"/>
      <c r="D4" s="324"/>
      <c r="E4" s="324"/>
      <c r="F4" s="324"/>
      <c r="G4" s="324"/>
      <c r="H4" s="324"/>
      <c r="I4" s="324"/>
      <c r="J4" s="324"/>
      <c r="K4" s="324"/>
      <c r="L4" s="324"/>
    </row>
    <row r="5" spans="1:14" ht="18.75">
      <c r="A5" s="319" t="s">
        <v>0</v>
      </c>
      <c r="B5" s="319"/>
      <c r="C5" s="319"/>
      <c r="D5" s="319"/>
      <c r="E5" s="319"/>
      <c r="F5" s="319"/>
      <c r="G5" s="319"/>
      <c r="H5" s="319"/>
      <c r="I5" s="319"/>
      <c r="J5" s="319"/>
      <c r="K5" s="319"/>
      <c r="L5" s="319"/>
    </row>
    <row r="6" spans="1:14" ht="65.25" customHeight="1">
      <c r="A6" s="329" t="s">
        <v>133</v>
      </c>
      <c r="B6" s="329" t="s">
        <v>296</v>
      </c>
      <c r="C6" s="309" t="s">
        <v>392</v>
      </c>
      <c r="D6" s="310"/>
      <c r="E6" s="311"/>
      <c r="F6" s="315" t="s">
        <v>413</v>
      </c>
      <c r="G6" s="316"/>
      <c r="H6" s="316"/>
      <c r="I6" s="316"/>
      <c r="J6" s="316"/>
      <c r="K6" s="317"/>
      <c r="L6" s="329" t="s">
        <v>3</v>
      </c>
    </row>
    <row r="7" spans="1:14" ht="45.75" customHeight="1">
      <c r="A7" s="330"/>
      <c r="B7" s="330"/>
      <c r="C7" s="312"/>
      <c r="D7" s="313"/>
      <c r="E7" s="314"/>
      <c r="F7" s="326" t="s">
        <v>411</v>
      </c>
      <c r="G7" s="325"/>
      <c r="H7" s="325"/>
      <c r="I7" s="327" t="s">
        <v>412</v>
      </c>
      <c r="J7" s="328"/>
      <c r="K7" s="328"/>
      <c r="L7" s="330"/>
    </row>
    <row r="8" spans="1:14" ht="21.75" customHeight="1">
      <c r="A8" s="330"/>
      <c r="B8" s="330"/>
      <c r="C8" s="320" t="s">
        <v>395</v>
      </c>
      <c r="D8" s="320" t="s">
        <v>28</v>
      </c>
      <c r="E8" s="320"/>
      <c r="F8" s="325" t="s">
        <v>395</v>
      </c>
      <c r="G8" s="325" t="s">
        <v>28</v>
      </c>
      <c r="H8" s="325"/>
      <c r="I8" s="328" t="s">
        <v>395</v>
      </c>
      <c r="J8" s="328" t="s">
        <v>28</v>
      </c>
      <c r="K8" s="328"/>
      <c r="L8" s="330"/>
    </row>
    <row r="9" spans="1:14" ht="32.25" customHeight="1">
      <c r="A9" s="331"/>
      <c r="B9" s="331"/>
      <c r="C9" s="320"/>
      <c r="D9" s="206" t="s">
        <v>393</v>
      </c>
      <c r="E9" s="206" t="s">
        <v>297</v>
      </c>
      <c r="F9" s="325"/>
      <c r="G9" s="233" t="s">
        <v>394</v>
      </c>
      <c r="H9" s="234" t="s">
        <v>297</v>
      </c>
      <c r="I9" s="328"/>
      <c r="J9" s="210" t="s">
        <v>394</v>
      </c>
      <c r="K9" s="207" t="s">
        <v>297</v>
      </c>
      <c r="L9" s="331"/>
    </row>
    <row r="10" spans="1:14" ht="17.25">
      <c r="A10" s="159">
        <v>1</v>
      </c>
      <c r="B10" s="159">
        <v>2</v>
      </c>
      <c r="C10" s="159">
        <v>3</v>
      </c>
      <c r="D10" s="159">
        <v>4</v>
      </c>
      <c r="E10" s="159">
        <v>5</v>
      </c>
      <c r="F10" s="235">
        <v>6</v>
      </c>
      <c r="G10" s="235">
        <v>7</v>
      </c>
      <c r="H10" s="235">
        <v>8</v>
      </c>
      <c r="I10" s="173">
        <v>9</v>
      </c>
      <c r="J10" s="173">
        <v>10</v>
      </c>
      <c r="K10" s="173">
        <v>11</v>
      </c>
      <c r="L10" s="159">
        <v>12</v>
      </c>
    </row>
    <row r="11" spans="1:14" ht="20.25" customHeight="1">
      <c r="A11" s="205"/>
      <c r="B11" s="205" t="s">
        <v>298</v>
      </c>
      <c r="C11" s="187">
        <f t="shared" ref="C11:E11" si="0">C12</f>
        <v>155130</v>
      </c>
      <c r="D11" s="187">
        <f t="shared" si="0"/>
        <v>155130</v>
      </c>
      <c r="E11" s="188">
        <f t="shared" si="0"/>
        <v>0</v>
      </c>
      <c r="F11" s="236">
        <f t="shared" ref="F11:K11" si="1">F12</f>
        <v>215076.56827969226</v>
      </c>
      <c r="G11" s="236">
        <f t="shared" si="1"/>
        <v>215076.56827969226</v>
      </c>
      <c r="H11" s="237">
        <f t="shared" si="1"/>
        <v>0</v>
      </c>
      <c r="I11" s="187">
        <f t="shared" si="1"/>
        <v>214674.74146799996</v>
      </c>
      <c r="J11" s="187">
        <f t="shared" si="1"/>
        <v>213358.74146799996</v>
      </c>
      <c r="K11" s="188">
        <f t="shared" si="1"/>
        <v>1316</v>
      </c>
      <c r="L11" s="160"/>
      <c r="N11" s="169"/>
    </row>
    <row r="12" spans="1:14" ht="23.25" customHeight="1">
      <c r="A12" s="205" t="s">
        <v>65</v>
      </c>
      <c r="B12" s="205" t="s">
        <v>299</v>
      </c>
      <c r="C12" s="187">
        <f t="shared" ref="C12:E12" si="2">C13+C17+C20+C21+C22+C23</f>
        <v>155130</v>
      </c>
      <c r="D12" s="187">
        <f t="shared" si="2"/>
        <v>155130</v>
      </c>
      <c r="E12" s="188">
        <f t="shared" si="2"/>
        <v>0</v>
      </c>
      <c r="F12" s="236">
        <f t="shared" ref="F12:K12" si="3">F13+F17+F20+F21+F22+F23</f>
        <v>215076.56827969226</v>
      </c>
      <c r="G12" s="236">
        <f t="shared" si="3"/>
        <v>215076.56827969226</v>
      </c>
      <c r="H12" s="237">
        <f t="shared" si="3"/>
        <v>0</v>
      </c>
      <c r="I12" s="187">
        <f t="shared" si="3"/>
        <v>214674.74146799996</v>
      </c>
      <c r="J12" s="187">
        <f t="shared" si="3"/>
        <v>213358.74146799996</v>
      </c>
      <c r="K12" s="188">
        <f t="shared" si="3"/>
        <v>1316</v>
      </c>
      <c r="L12" s="161"/>
    </row>
    <row r="13" spans="1:14" ht="52.5" customHeight="1">
      <c r="A13" s="205" t="s">
        <v>19</v>
      </c>
      <c r="B13" s="162" t="str">
        <f>'Biểu 2'!B13</f>
        <v>Nguồn vốn cân đối NSĐP theo tiêu chí quy định tại Quyết định số 26/2020/QĐ-TTg</v>
      </c>
      <c r="C13" s="187">
        <f t="shared" ref="C13:E13" si="4">C14+C15+C16</f>
        <v>52790</v>
      </c>
      <c r="D13" s="187">
        <f t="shared" si="4"/>
        <v>52790</v>
      </c>
      <c r="E13" s="189">
        <f t="shared" si="4"/>
        <v>0</v>
      </c>
      <c r="F13" s="236">
        <f t="shared" ref="F13:K13" si="5">F14+F15+F16</f>
        <v>52790</v>
      </c>
      <c r="G13" s="236">
        <f t="shared" si="5"/>
        <v>52790</v>
      </c>
      <c r="H13" s="238">
        <f t="shared" si="5"/>
        <v>0</v>
      </c>
      <c r="I13" s="187">
        <f t="shared" si="5"/>
        <v>52790</v>
      </c>
      <c r="J13" s="187">
        <f t="shared" si="5"/>
        <v>51474</v>
      </c>
      <c r="K13" s="189">
        <f t="shared" si="5"/>
        <v>1316</v>
      </c>
      <c r="L13" s="163"/>
    </row>
    <row r="14" spans="1:14" s="168" customFormat="1" ht="55.5" customHeight="1">
      <c r="A14" s="164">
        <v>1</v>
      </c>
      <c r="B14" s="165" t="str">
        <f>'Biểu 2'!B14</f>
        <v>Phân cấp cân đối theo tiêu chí theo quy định tại Nghị quyết 63/2020/NQ-HĐND ngày 08/12/2020</v>
      </c>
      <c r="C14" s="190">
        <f>D14+E14</f>
        <v>29630</v>
      </c>
      <c r="D14" s="190">
        <v>29630</v>
      </c>
      <c r="E14" s="191">
        <v>0</v>
      </c>
      <c r="F14" s="238">
        <f>G14</f>
        <v>29630</v>
      </c>
      <c r="G14" s="239">
        <f>'Biểu 2'!L14</f>
        <v>29630</v>
      </c>
      <c r="H14" s="238">
        <v>0</v>
      </c>
      <c r="I14" s="189">
        <f>J14</f>
        <v>29630</v>
      </c>
      <c r="J14" s="192">
        <f>'Biểu 2'!U14</f>
        <v>29630</v>
      </c>
      <c r="K14" s="189">
        <v>0</v>
      </c>
      <c r="L14" s="166"/>
    </row>
    <row r="15" spans="1:14" s="168" customFormat="1" ht="47.25" customHeight="1">
      <c r="A15" s="164">
        <v>2</v>
      </c>
      <c r="B15" s="165" t="str">
        <f>'Biểu 2'!B47</f>
        <v>Phân cấp hỗ trợ xây dựng nông thôn mới (Ưu tiên đầu tư các công trình GD-ĐT)</v>
      </c>
      <c r="C15" s="190">
        <f>D15</f>
        <v>13160</v>
      </c>
      <c r="D15" s="190">
        <v>13160</v>
      </c>
      <c r="E15" s="191"/>
      <c r="F15" s="238">
        <f>G15</f>
        <v>13160</v>
      </c>
      <c r="G15" s="239">
        <f>'Biểu 2'!L47</f>
        <v>13160</v>
      </c>
      <c r="H15" s="238">
        <v>0</v>
      </c>
      <c r="I15" s="189">
        <f>J15+K15</f>
        <v>13160</v>
      </c>
      <c r="J15" s="192">
        <f>'Biểu 2'!U47</f>
        <v>11844</v>
      </c>
      <c r="K15" s="189">
        <f>C15-J15</f>
        <v>1316</v>
      </c>
      <c r="L15" s="166"/>
    </row>
    <row r="16" spans="1:14" s="168" customFormat="1" ht="47.25" customHeight="1">
      <c r="A16" s="164">
        <v>3</v>
      </c>
      <c r="B16" s="165" t="str">
        <f>'Biểu 2'!B54</f>
        <v>Phân cấp hỗ trợ đầu tư các công trình cấp bách</v>
      </c>
      <c r="C16" s="190">
        <f>D16</f>
        <v>10000</v>
      </c>
      <c r="D16" s="190">
        <v>10000</v>
      </c>
      <c r="E16" s="191"/>
      <c r="F16" s="238">
        <f>G16</f>
        <v>10000</v>
      </c>
      <c r="G16" s="239">
        <f>'Biểu 2'!L54</f>
        <v>10000</v>
      </c>
      <c r="H16" s="238">
        <v>0</v>
      </c>
      <c r="I16" s="189">
        <f>J16</f>
        <v>10000</v>
      </c>
      <c r="J16" s="192">
        <f>'Biểu 2'!U54</f>
        <v>10000</v>
      </c>
      <c r="K16" s="189">
        <v>0</v>
      </c>
      <c r="L16" s="166"/>
    </row>
    <row r="17" spans="1:12" s="14" customFormat="1" ht="38.25" customHeight="1">
      <c r="A17" s="205" t="s">
        <v>20</v>
      </c>
      <c r="B17" s="162" t="str">
        <f>'Biểu 2'!B60</f>
        <v>Phân cấp đầu tư từ nguồn thu tiền sử dụng đất trong cân đối</v>
      </c>
      <c r="C17" s="187">
        <f>D17</f>
        <v>98000</v>
      </c>
      <c r="D17" s="187">
        <v>98000</v>
      </c>
      <c r="E17" s="193"/>
      <c r="F17" s="236">
        <f>F18+F19</f>
        <v>154237.76827969227</v>
      </c>
      <c r="G17" s="236">
        <f>G18+G19</f>
        <v>154237.76827969227</v>
      </c>
      <c r="H17" s="237">
        <v>0</v>
      </c>
      <c r="I17" s="187">
        <f>I18+I19</f>
        <v>153835.94146799998</v>
      </c>
      <c r="J17" s="187">
        <f>J18+J19</f>
        <v>153835.94146799998</v>
      </c>
      <c r="K17" s="188">
        <v>0</v>
      </c>
      <c r="L17" s="163"/>
    </row>
    <row r="18" spans="1:12" s="168" customFormat="1" ht="25.5" customHeight="1">
      <c r="A18" s="164">
        <v>1</v>
      </c>
      <c r="B18" s="165" t="str">
        <f>'Biểu 2'!B61</f>
        <v>Phân cấp ngân sách các xã được hưởng</v>
      </c>
      <c r="C18" s="192"/>
      <c r="D18" s="192"/>
      <c r="E18" s="191"/>
      <c r="F18" s="238">
        <f t="shared" ref="F18:F23" si="6">G18</f>
        <v>17527.019122692305</v>
      </c>
      <c r="G18" s="239">
        <f>'Biểu 2'!M61</f>
        <v>17527.019122692305</v>
      </c>
      <c r="H18" s="238"/>
      <c r="I18" s="189">
        <f t="shared" ref="I18:I23" si="7">J18</f>
        <v>17481.356984999999</v>
      </c>
      <c r="J18" s="192">
        <f>'Biểu 2'!U61</f>
        <v>17481.356984999999</v>
      </c>
      <c r="K18" s="189"/>
      <c r="L18" s="166"/>
    </row>
    <row r="19" spans="1:12" s="168" customFormat="1" ht="40.5" customHeight="1">
      <c r="A19" s="164">
        <v>2</v>
      </c>
      <c r="B19" s="165" t="str">
        <f>'Biểu 2'!B62</f>
        <v>Phân cấp ngân sách cấp huyện được hưởng</v>
      </c>
      <c r="C19" s="192"/>
      <c r="D19" s="192"/>
      <c r="E19" s="191"/>
      <c r="F19" s="238">
        <f t="shared" si="6"/>
        <v>136710.74915699998</v>
      </c>
      <c r="G19" s="239">
        <f>'Biểu 2'!M62</f>
        <v>136710.74915699998</v>
      </c>
      <c r="H19" s="238"/>
      <c r="I19" s="189">
        <f t="shared" si="7"/>
        <v>136354.58448299998</v>
      </c>
      <c r="J19" s="192">
        <f>'Biểu 2'!U62</f>
        <v>136354.58448299998</v>
      </c>
      <c r="K19" s="189"/>
      <c r="L19" s="166"/>
    </row>
    <row r="20" spans="1:12" s="14" customFormat="1" ht="49.5">
      <c r="A20" s="205" t="s">
        <v>66</v>
      </c>
      <c r="B20" s="162" t="str">
        <f>'Biểu 2'!B96</f>
        <v>Phân cấp đầu tư từ nguồn thu XSKT (lồng ghép thực hiện CT MTQG xây dựng nông thôn mới)</v>
      </c>
      <c r="C20" s="187">
        <f>D20</f>
        <v>4340</v>
      </c>
      <c r="D20" s="187">
        <v>4340</v>
      </c>
      <c r="E20" s="193"/>
      <c r="F20" s="237">
        <f t="shared" si="6"/>
        <v>4340</v>
      </c>
      <c r="G20" s="236">
        <f>'Biểu 2'!L96</f>
        <v>4340</v>
      </c>
      <c r="H20" s="237">
        <v>0</v>
      </c>
      <c r="I20" s="188">
        <f t="shared" si="7"/>
        <v>4340</v>
      </c>
      <c r="J20" s="187">
        <f>'Biểu 2'!U96</f>
        <v>4340</v>
      </c>
      <c r="K20" s="188">
        <v>0</v>
      </c>
      <c r="L20" s="163"/>
    </row>
    <row r="21" spans="1:12" s="14" customFormat="1" ht="33">
      <c r="A21" s="205" t="s">
        <v>333</v>
      </c>
      <c r="B21" s="162" t="str">
        <f>'Biểu 2'!B102</f>
        <v>Nguồn tăng thu ngân sách huyện năm 2020</v>
      </c>
      <c r="C21" s="193"/>
      <c r="D21" s="193"/>
      <c r="E21" s="193"/>
      <c r="F21" s="237">
        <f t="shared" si="6"/>
        <v>2926</v>
      </c>
      <c r="G21" s="236">
        <f>'Biểu 2'!L102</f>
        <v>2926</v>
      </c>
      <c r="H21" s="237">
        <v>0</v>
      </c>
      <c r="I21" s="188">
        <f t="shared" si="7"/>
        <v>2926</v>
      </c>
      <c r="J21" s="187">
        <f>'Biểu 2'!U102</f>
        <v>2926</v>
      </c>
      <c r="K21" s="188">
        <v>0</v>
      </c>
      <c r="L21" s="163"/>
    </row>
    <row r="22" spans="1:12" s="14" customFormat="1" ht="43.5" customHeight="1">
      <c r="A22" s="205" t="s">
        <v>334</v>
      </c>
      <c r="B22" s="162" t="str">
        <f>'Biểu 2'!B109</f>
        <v>Nguồn tiết kiệm, cắt giảm theo Nghị quyết 84/NQ-CP của Chính phủ</v>
      </c>
      <c r="C22" s="193"/>
      <c r="D22" s="193"/>
      <c r="E22" s="193"/>
      <c r="F22" s="237">
        <f t="shared" si="6"/>
        <v>632.79999999999995</v>
      </c>
      <c r="G22" s="236">
        <f>'Biểu 2'!L109</f>
        <v>632.79999999999995</v>
      </c>
      <c r="H22" s="237">
        <v>0</v>
      </c>
      <c r="I22" s="188">
        <f t="shared" si="7"/>
        <v>632.79999999999995</v>
      </c>
      <c r="J22" s="187">
        <f>'Biểu 2'!U109</f>
        <v>632.79999999999995</v>
      </c>
      <c r="K22" s="188">
        <v>0</v>
      </c>
      <c r="L22" s="163"/>
    </row>
    <row r="23" spans="1:12" s="14" customFormat="1" ht="26.25" customHeight="1">
      <c r="A23" s="205" t="s">
        <v>369</v>
      </c>
      <c r="B23" s="162" t="str">
        <f>'Biểu 2'!B115</f>
        <v>Nguồn Kết dư ngân sách huyện</v>
      </c>
      <c r="C23" s="193"/>
      <c r="D23" s="193"/>
      <c r="E23" s="193"/>
      <c r="F23" s="237">
        <f t="shared" si="6"/>
        <v>150</v>
      </c>
      <c r="G23" s="236">
        <f>'Biểu 2'!L115</f>
        <v>150</v>
      </c>
      <c r="H23" s="237">
        <v>0</v>
      </c>
      <c r="I23" s="188">
        <f t="shared" si="7"/>
        <v>150</v>
      </c>
      <c r="J23" s="187">
        <f>'Biểu 2'!U115</f>
        <v>150</v>
      </c>
      <c r="K23" s="188">
        <v>0</v>
      </c>
      <c r="L23" s="163"/>
    </row>
  </sheetData>
  <mergeCells count="17">
    <mergeCell ref="B6:B9"/>
    <mergeCell ref="C6:E7"/>
    <mergeCell ref="F6:K6"/>
    <mergeCell ref="A2:L2"/>
    <mergeCell ref="A5:L5"/>
    <mergeCell ref="C8:C9"/>
    <mergeCell ref="D8:E8"/>
    <mergeCell ref="A3:L3"/>
    <mergeCell ref="A4:L4"/>
    <mergeCell ref="F8:F9"/>
    <mergeCell ref="G8:H8"/>
    <mergeCell ref="F7:H7"/>
    <mergeCell ref="I7:K7"/>
    <mergeCell ref="I8:I9"/>
    <mergeCell ref="L6:L9"/>
    <mergeCell ref="J8:K8"/>
    <mergeCell ref="A6:A9"/>
  </mergeCells>
  <pageMargins left="0.43" right="0.23622047244094499" top="0.74803149606299202" bottom="0.74803149606299202" header="0.31496062992126" footer="0.31496062992126"/>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7"/>
  <sheetViews>
    <sheetView view="pageBreakPreview" zoomScale="70" zoomScaleNormal="115" zoomScaleSheetLayoutView="70" workbookViewId="0">
      <pane xSplit="2" ySplit="11" topLeftCell="C47" activePane="bottomRight" state="frozen"/>
      <selection pane="topRight" activeCell="C1" sqref="C1"/>
      <selection pane="bottomLeft" activeCell="A12" sqref="A12"/>
      <selection pane="bottomRight" activeCell="F49" sqref="F49"/>
    </sheetView>
  </sheetViews>
  <sheetFormatPr defaultColWidth="9.33203125" defaultRowHeight="12.75"/>
  <cols>
    <col min="1" max="1" width="6.1640625" style="148" customWidth="1"/>
    <col min="2" max="2" width="56.83203125" style="148" customWidth="1"/>
    <col min="3" max="4" width="12.1640625" style="150" customWidth="1"/>
    <col min="5" max="5" width="13.83203125" style="150" customWidth="1"/>
    <col min="6" max="6" width="9.33203125" style="150"/>
    <col min="7" max="7" width="16.33203125" style="251" hidden="1" customWidth="1"/>
    <col min="8" max="9" width="17.33203125" style="180" hidden="1" customWidth="1"/>
    <col min="10" max="10" width="15" style="180" hidden="1" customWidth="1"/>
    <col min="11" max="11" width="15.83203125" style="180" hidden="1" customWidth="1"/>
    <col min="12" max="13" width="16" style="180" hidden="1" customWidth="1"/>
    <col min="14" max="15" width="10" style="180" hidden="1" customWidth="1"/>
    <col min="16" max="16" width="16.33203125" style="150" customWidth="1"/>
    <col min="17" max="18" width="17.33203125" style="148" customWidth="1"/>
    <col min="19" max="19" width="15" style="148" customWidth="1"/>
    <col min="20" max="20" width="12.6640625" style="148" customWidth="1"/>
    <col min="21" max="22" width="16" style="148" customWidth="1"/>
    <col min="23" max="24" width="10" style="148" bestFit="1" customWidth="1"/>
    <col min="25" max="25" width="31" style="150" customWidth="1"/>
    <col min="26" max="27" width="9.33203125" style="148"/>
    <col min="28" max="28" width="19.5" style="180" customWidth="1"/>
    <col min="29" max="16384" width="9.33203125" style="148"/>
  </cols>
  <sheetData>
    <row r="1" spans="1:28" s="149" customFormat="1" ht="18.75">
      <c r="A1" s="343" t="s">
        <v>127</v>
      </c>
      <c r="B1" s="343"/>
      <c r="C1" s="343"/>
      <c r="D1" s="343"/>
      <c r="E1" s="343"/>
      <c r="F1" s="343"/>
      <c r="G1" s="343"/>
      <c r="H1" s="343"/>
      <c r="I1" s="343"/>
      <c r="J1" s="343"/>
      <c r="K1" s="343"/>
      <c r="L1" s="343"/>
      <c r="M1" s="343"/>
      <c r="N1" s="343"/>
      <c r="O1" s="343"/>
      <c r="P1" s="343"/>
      <c r="Q1" s="343"/>
      <c r="R1" s="343"/>
      <c r="S1" s="343"/>
      <c r="T1" s="343"/>
      <c r="U1" s="343"/>
      <c r="V1" s="343"/>
      <c r="W1" s="343"/>
      <c r="X1" s="343"/>
      <c r="Y1" s="343"/>
      <c r="AB1" s="213"/>
    </row>
    <row r="2" spans="1:28" s="149" customFormat="1" ht="18.75" hidden="1">
      <c r="A2" s="346" t="s">
        <v>71</v>
      </c>
      <c r="B2" s="346"/>
      <c r="C2" s="346"/>
      <c r="D2" s="346"/>
      <c r="E2" s="346"/>
      <c r="F2" s="346"/>
      <c r="G2" s="346"/>
      <c r="H2" s="346"/>
      <c r="I2" s="346"/>
      <c r="J2" s="346"/>
      <c r="K2" s="346"/>
      <c r="L2" s="346"/>
      <c r="M2" s="346"/>
      <c r="N2" s="346"/>
      <c r="O2" s="346"/>
      <c r="P2" s="346"/>
      <c r="Q2" s="346"/>
      <c r="R2" s="346"/>
      <c r="S2" s="346"/>
      <c r="T2" s="346"/>
      <c r="U2" s="346"/>
      <c r="V2" s="346"/>
      <c r="W2" s="346"/>
      <c r="X2" s="346"/>
      <c r="Y2" s="346"/>
      <c r="AB2" s="213"/>
    </row>
    <row r="3" spans="1:28" ht="39.75" customHeight="1">
      <c r="A3" s="344" t="s">
        <v>407</v>
      </c>
      <c r="B3" s="344"/>
      <c r="C3" s="344"/>
      <c r="D3" s="344"/>
      <c r="E3" s="344"/>
      <c r="F3" s="344"/>
      <c r="G3" s="344"/>
      <c r="H3" s="344"/>
      <c r="I3" s="344"/>
      <c r="J3" s="344"/>
      <c r="K3" s="344"/>
      <c r="L3" s="344"/>
      <c r="M3" s="344"/>
      <c r="N3" s="344"/>
      <c r="O3" s="344"/>
      <c r="P3" s="344"/>
      <c r="Q3" s="344"/>
      <c r="R3" s="344"/>
      <c r="S3" s="344"/>
      <c r="T3" s="344"/>
      <c r="U3" s="344"/>
      <c r="V3" s="344"/>
      <c r="W3" s="344"/>
      <c r="X3" s="344"/>
      <c r="Y3" s="344"/>
    </row>
    <row r="4" spans="1:28" ht="18" customHeight="1">
      <c r="A4" s="347" t="str">
        <f>'Biểu 1'!A4:L4</f>
        <v>(Kèm theo Nghị quyết  số            /NQ-HĐND  ngày           /         /2021 của Hội đồng nhân dân huyện Ia H'Drai)</v>
      </c>
      <c r="B4" s="347"/>
      <c r="C4" s="347"/>
      <c r="D4" s="347"/>
      <c r="E4" s="347"/>
      <c r="F4" s="347"/>
      <c r="G4" s="347"/>
      <c r="H4" s="347"/>
      <c r="I4" s="347"/>
      <c r="J4" s="347"/>
      <c r="K4" s="347"/>
      <c r="L4" s="347"/>
      <c r="M4" s="347"/>
      <c r="N4" s="347"/>
      <c r="O4" s="347"/>
      <c r="P4" s="347"/>
      <c r="Q4" s="347"/>
      <c r="R4" s="347"/>
      <c r="S4" s="347"/>
      <c r="T4" s="347"/>
      <c r="U4" s="347"/>
      <c r="V4" s="347"/>
      <c r="W4" s="347"/>
      <c r="X4" s="347"/>
      <c r="Y4" s="347"/>
    </row>
    <row r="5" spans="1:28" ht="21.75" customHeight="1">
      <c r="A5" s="345" t="s">
        <v>0</v>
      </c>
      <c r="B5" s="345"/>
      <c r="C5" s="345"/>
      <c r="D5" s="345"/>
      <c r="E5" s="345"/>
      <c r="F5" s="345"/>
      <c r="G5" s="345"/>
      <c r="H5" s="345"/>
      <c r="I5" s="345"/>
      <c r="J5" s="345"/>
      <c r="K5" s="345"/>
      <c r="L5" s="345"/>
      <c r="M5" s="345"/>
      <c r="N5" s="345"/>
      <c r="O5" s="345"/>
      <c r="P5" s="345"/>
      <c r="Q5" s="345"/>
      <c r="R5" s="345"/>
      <c r="S5" s="345"/>
      <c r="T5" s="345"/>
      <c r="U5" s="345"/>
      <c r="V5" s="345"/>
      <c r="W5" s="345"/>
      <c r="X5" s="345"/>
      <c r="Y5" s="345"/>
    </row>
    <row r="6" spans="1:28" ht="40.5" customHeight="1">
      <c r="A6" s="340" t="s">
        <v>1</v>
      </c>
      <c r="B6" s="340" t="s">
        <v>21</v>
      </c>
      <c r="C6" s="340" t="s">
        <v>22</v>
      </c>
      <c r="D6" s="340" t="s">
        <v>320</v>
      </c>
      <c r="E6" s="340" t="s">
        <v>37</v>
      </c>
      <c r="F6" s="340" t="s">
        <v>38</v>
      </c>
      <c r="G6" s="348" t="s">
        <v>409</v>
      </c>
      <c r="H6" s="349"/>
      <c r="I6" s="349"/>
      <c r="J6" s="349"/>
      <c r="K6" s="349"/>
      <c r="L6" s="349"/>
      <c r="M6" s="349"/>
      <c r="N6" s="349"/>
      <c r="O6" s="350"/>
      <c r="P6" s="336" t="s">
        <v>410</v>
      </c>
      <c r="Q6" s="337"/>
      <c r="R6" s="337"/>
      <c r="S6" s="337"/>
      <c r="T6" s="337"/>
      <c r="U6" s="337"/>
      <c r="V6" s="337"/>
      <c r="W6" s="337"/>
      <c r="X6" s="338"/>
      <c r="Y6" s="209"/>
    </row>
    <row r="7" spans="1:28" s="149" customFormat="1" ht="39.75" customHeight="1">
      <c r="A7" s="341"/>
      <c r="B7" s="341"/>
      <c r="C7" s="341"/>
      <c r="D7" s="341"/>
      <c r="E7" s="341"/>
      <c r="F7" s="341"/>
      <c r="G7" s="332" t="s">
        <v>23</v>
      </c>
      <c r="H7" s="351"/>
      <c r="I7" s="351"/>
      <c r="J7" s="332" t="s">
        <v>404</v>
      </c>
      <c r="K7" s="351"/>
      <c r="L7" s="332" t="s">
        <v>405</v>
      </c>
      <c r="M7" s="332"/>
      <c r="N7" s="332"/>
      <c r="O7" s="332"/>
      <c r="P7" s="335" t="s">
        <v>23</v>
      </c>
      <c r="Q7" s="339"/>
      <c r="R7" s="339"/>
      <c r="S7" s="335" t="s">
        <v>404</v>
      </c>
      <c r="T7" s="339"/>
      <c r="U7" s="335" t="s">
        <v>405</v>
      </c>
      <c r="V7" s="335"/>
      <c r="W7" s="335"/>
      <c r="X7" s="335"/>
      <c r="Y7" s="335" t="s">
        <v>3</v>
      </c>
      <c r="AB7" s="213"/>
    </row>
    <row r="8" spans="1:28" s="149" customFormat="1" ht="26.25" customHeight="1">
      <c r="A8" s="341"/>
      <c r="B8" s="341"/>
      <c r="C8" s="341"/>
      <c r="D8" s="341"/>
      <c r="E8" s="341"/>
      <c r="F8" s="341"/>
      <c r="G8" s="332" t="s">
        <v>24</v>
      </c>
      <c r="H8" s="332" t="s">
        <v>25</v>
      </c>
      <c r="I8" s="332"/>
      <c r="J8" s="332" t="s">
        <v>26</v>
      </c>
      <c r="K8" s="332" t="s">
        <v>67</v>
      </c>
      <c r="L8" s="332" t="s">
        <v>26</v>
      </c>
      <c r="M8" s="332" t="s">
        <v>68</v>
      </c>
      <c r="N8" s="332"/>
      <c r="O8" s="332"/>
      <c r="P8" s="335" t="s">
        <v>24</v>
      </c>
      <c r="Q8" s="335" t="s">
        <v>25</v>
      </c>
      <c r="R8" s="335"/>
      <c r="S8" s="335" t="s">
        <v>26</v>
      </c>
      <c r="T8" s="335" t="s">
        <v>67</v>
      </c>
      <c r="U8" s="335" t="s">
        <v>26</v>
      </c>
      <c r="V8" s="335" t="s">
        <v>68</v>
      </c>
      <c r="W8" s="335"/>
      <c r="X8" s="335"/>
      <c r="Y8" s="335"/>
      <c r="AB8" s="213"/>
    </row>
    <row r="9" spans="1:28" s="149" customFormat="1" ht="21.75" customHeight="1">
      <c r="A9" s="341"/>
      <c r="B9" s="341"/>
      <c r="C9" s="341"/>
      <c r="D9" s="341"/>
      <c r="E9" s="341"/>
      <c r="F9" s="341"/>
      <c r="G9" s="332"/>
      <c r="H9" s="332"/>
      <c r="I9" s="332"/>
      <c r="J9" s="332"/>
      <c r="K9" s="332"/>
      <c r="L9" s="332"/>
      <c r="M9" s="332" t="s">
        <v>27</v>
      </c>
      <c r="N9" s="332" t="s">
        <v>28</v>
      </c>
      <c r="O9" s="332"/>
      <c r="P9" s="335"/>
      <c r="Q9" s="335"/>
      <c r="R9" s="335"/>
      <c r="S9" s="335"/>
      <c r="T9" s="335"/>
      <c r="U9" s="335"/>
      <c r="V9" s="335" t="s">
        <v>27</v>
      </c>
      <c r="W9" s="335" t="s">
        <v>28</v>
      </c>
      <c r="X9" s="335"/>
      <c r="Y9" s="335"/>
      <c r="AB9" s="213"/>
    </row>
    <row r="10" spans="1:28" s="149" customFormat="1" ht="77.25" customHeight="1">
      <c r="A10" s="342"/>
      <c r="B10" s="342"/>
      <c r="C10" s="342"/>
      <c r="D10" s="342"/>
      <c r="E10" s="342"/>
      <c r="F10" s="342"/>
      <c r="G10" s="332"/>
      <c r="H10" s="332"/>
      <c r="I10" s="332"/>
      <c r="J10" s="332"/>
      <c r="K10" s="332"/>
      <c r="L10" s="332"/>
      <c r="M10" s="332"/>
      <c r="N10" s="242" t="s">
        <v>29</v>
      </c>
      <c r="O10" s="242" t="s">
        <v>283</v>
      </c>
      <c r="P10" s="335"/>
      <c r="Q10" s="335"/>
      <c r="R10" s="335"/>
      <c r="S10" s="335"/>
      <c r="T10" s="335"/>
      <c r="U10" s="335"/>
      <c r="V10" s="335"/>
      <c r="W10" s="208" t="s">
        <v>29</v>
      </c>
      <c r="X10" s="208" t="s">
        <v>283</v>
      </c>
      <c r="Y10" s="335"/>
      <c r="AB10" s="213"/>
    </row>
    <row r="11" spans="1:28" s="149" customFormat="1" ht="24.95" customHeight="1">
      <c r="A11" s="201">
        <v>1</v>
      </c>
      <c r="B11" s="201">
        <v>2</v>
      </c>
      <c r="C11" s="201">
        <v>3</v>
      </c>
      <c r="D11" s="201"/>
      <c r="E11" s="201">
        <v>4</v>
      </c>
      <c r="F11" s="201">
        <v>5</v>
      </c>
      <c r="G11" s="242">
        <v>6</v>
      </c>
      <c r="H11" s="242">
        <v>7</v>
      </c>
      <c r="I11" s="242">
        <v>8</v>
      </c>
      <c r="J11" s="242">
        <v>9</v>
      </c>
      <c r="K11" s="242">
        <v>10</v>
      </c>
      <c r="L11" s="242">
        <v>11</v>
      </c>
      <c r="M11" s="242">
        <v>12</v>
      </c>
      <c r="N11" s="242">
        <v>13</v>
      </c>
      <c r="O11" s="242">
        <v>14</v>
      </c>
      <c r="P11" s="208">
        <v>15</v>
      </c>
      <c r="Q11" s="208">
        <v>16</v>
      </c>
      <c r="R11" s="208">
        <v>17</v>
      </c>
      <c r="S11" s="208">
        <v>18</v>
      </c>
      <c r="T11" s="208">
        <v>19</v>
      </c>
      <c r="U11" s="208">
        <v>20</v>
      </c>
      <c r="V11" s="208">
        <v>21</v>
      </c>
      <c r="W11" s="208">
        <v>22</v>
      </c>
      <c r="X11" s="208">
        <v>23</v>
      </c>
      <c r="Y11" s="201">
        <v>24</v>
      </c>
      <c r="AB11" s="213"/>
    </row>
    <row r="12" spans="1:28" s="149" customFormat="1" ht="21.95" customHeight="1">
      <c r="A12" s="201"/>
      <c r="B12" s="201" t="s">
        <v>367</v>
      </c>
      <c r="C12" s="208"/>
      <c r="D12" s="201"/>
      <c r="E12" s="152"/>
      <c r="F12" s="152"/>
      <c r="G12" s="243">
        <f>G13+G60+G96+G102+G109</f>
        <v>0</v>
      </c>
      <c r="H12" s="244">
        <f>H13+H60+H96+H102+H109</f>
        <v>0</v>
      </c>
      <c r="I12" s="244">
        <f>I13+I60+I96+I102+I109</f>
        <v>0</v>
      </c>
      <c r="J12" s="244">
        <f t="shared" ref="J12:O12" si="0">J13+J60+J96+J102+J109+J115</f>
        <v>34567.616349000004</v>
      </c>
      <c r="K12" s="244">
        <f t="shared" si="0"/>
        <v>34567.616349000004</v>
      </c>
      <c r="L12" s="245">
        <f t="shared" si="0"/>
        <v>215076.56827969226</v>
      </c>
      <c r="M12" s="245">
        <f t="shared" si="0"/>
        <v>215076.56827969226</v>
      </c>
      <c r="N12" s="243">
        <f t="shared" si="0"/>
        <v>0</v>
      </c>
      <c r="O12" s="243">
        <f t="shared" si="0"/>
        <v>0</v>
      </c>
      <c r="P12" s="152">
        <f>P13+P60+P96+P102+P109</f>
        <v>0</v>
      </c>
      <c r="Q12" s="184">
        <f>Q13+Q60+Q96+Q102+Q109</f>
        <v>0</v>
      </c>
      <c r="R12" s="184">
        <f>R13+R60+R96+R102+R109</f>
        <v>0</v>
      </c>
      <c r="S12" s="184">
        <f t="shared" ref="S12:X12" si="1">S13+S60+S96+S102+S109+S115</f>
        <v>39844.207729000002</v>
      </c>
      <c r="T12" s="184">
        <f t="shared" si="1"/>
        <v>39844.207729000002</v>
      </c>
      <c r="U12" s="204">
        <f>U13+U60+U96+U102+U109+U115</f>
        <v>213358.74146799996</v>
      </c>
      <c r="V12" s="204">
        <f t="shared" si="1"/>
        <v>213358.74146799996</v>
      </c>
      <c r="W12" s="152">
        <f t="shared" si="1"/>
        <v>0</v>
      </c>
      <c r="X12" s="152">
        <f t="shared" si="1"/>
        <v>0</v>
      </c>
      <c r="Y12" s="201"/>
      <c r="AB12" s="213"/>
    </row>
    <row r="13" spans="1:28" s="149" customFormat="1" ht="27.75" customHeight="1">
      <c r="A13" s="201" t="s">
        <v>65</v>
      </c>
      <c r="B13" s="201" t="s">
        <v>292</v>
      </c>
      <c r="C13" s="201"/>
      <c r="D13" s="201"/>
      <c r="E13" s="152"/>
      <c r="F13" s="152"/>
      <c r="G13" s="243">
        <f t="shared" ref="G13:K13" si="2">G14+G47+G54</f>
        <v>0</v>
      </c>
      <c r="H13" s="244">
        <f t="shared" si="2"/>
        <v>0</v>
      </c>
      <c r="I13" s="244">
        <f t="shared" si="2"/>
        <v>0</v>
      </c>
      <c r="J13" s="244">
        <f t="shared" si="2"/>
        <v>25000</v>
      </c>
      <c r="K13" s="244">
        <f t="shared" si="2"/>
        <v>25000</v>
      </c>
      <c r="L13" s="244">
        <f>L14+L47+L54</f>
        <v>52790</v>
      </c>
      <c r="M13" s="244">
        <f>M14+M47+M54</f>
        <v>52790</v>
      </c>
      <c r="N13" s="243">
        <f t="shared" ref="N13:T13" si="3">N14+N47+N54</f>
        <v>0</v>
      </c>
      <c r="O13" s="243">
        <f t="shared" si="3"/>
        <v>0</v>
      </c>
      <c r="P13" s="152">
        <f t="shared" si="3"/>
        <v>0</v>
      </c>
      <c r="Q13" s="184">
        <f t="shared" si="3"/>
        <v>0</v>
      </c>
      <c r="R13" s="184">
        <f t="shared" si="3"/>
        <v>0</v>
      </c>
      <c r="S13" s="184">
        <f t="shared" si="3"/>
        <v>25000</v>
      </c>
      <c r="T13" s="184">
        <f t="shared" si="3"/>
        <v>25000</v>
      </c>
      <c r="U13" s="184">
        <f>U14+U47+U54</f>
        <v>51474</v>
      </c>
      <c r="V13" s="184">
        <f>V14+V47+V54</f>
        <v>51474</v>
      </c>
      <c r="W13" s="152">
        <f t="shared" ref="W13:X13" si="4">W14+W47+W54</f>
        <v>0</v>
      </c>
      <c r="X13" s="152">
        <f t="shared" si="4"/>
        <v>0</v>
      </c>
      <c r="Y13" s="201"/>
      <c r="AB13" s="213"/>
    </row>
    <row r="14" spans="1:28" s="149" customFormat="1" ht="35.25" customHeight="1">
      <c r="A14" s="201" t="s">
        <v>19</v>
      </c>
      <c r="B14" s="201" t="s">
        <v>318</v>
      </c>
      <c r="C14" s="201"/>
      <c r="D14" s="201"/>
      <c r="E14" s="152"/>
      <c r="F14" s="152"/>
      <c r="G14" s="243"/>
      <c r="H14" s="244">
        <f t="shared" ref="H14:L14" si="5">H15+H31</f>
        <v>0</v>
      </c>
      <c r="I14" s="244">
        <f t="shared" si="5"/>
        <v>0</v>
      </c>
      <c r="J14" s="244">
        <f t="shared" si="5"/>
        <v>0</v>
      </c>
      <c r="K14" s="244">
        <f t="shared" si="5"/>
        <v>0</v>
      </c>
      <c r="L14" s="244">
        <f t="shared" si="5"/>
        <v>29630</v>
      </c>
      <c r="M14" s="244">
        <f>M15+M31</f>
        <v>29630</v>
      </c>
      <c r="N14" s="243">
        <f t="shared" ref="N14:O14" si="6">N15+N31</f>
        <v>0</v>
      </c>
      <c r="O14" s="243">
        <f t="shared" si="6"/>
        <v>0</v>
      </c>
      <c r="P14" s="152"/>
      <c r="Q14" s="184">
        <f t="shared" ref="Q14:U14" si="7">Q15+Q31</f>
        <v>0</v>
      </c>
      <c r="R14" s="184">
        <f t="shared" si="7"/>
        <v>0</v>
      </c>
      <c r="S14" s="184">
        <f t="shared" si="7"/>
        <v>0</v>
      </c>
      <c r="T14" s="184">
        <f t="shared" si="7"/>
        <v>0</v>
      </c>
      <c r="U14" s="184">
        <f t="shared" si="7"/>
        <v>29630</v>
      </c>
      <c r="V14" s="184">
        <f>V15+V31</f>
        <v>29630</v>
      </c>
      <c r="W14" s="152">
        <f t="shared" ref="W14:X14" si="8">W15+W31</f>
        <v>0</v>
      </c>
      <c r="X14" s="152">
        <f t="shared" si="8"/>
        <v>0</v>
      </c>
      <c r="Y14" s="201"/>
      <c r="AB14" s="213"/>
    </row>
    <row r="15" spans="1:28" ht="21.95" customHeight="1">
      <c r="A15" s="201">
        <v>1</v>
      </c>
      <c r="B15" s="201" t="s">
        <v>45</v>
      </c>
      <c r="C15" s="201"/>
      <c r="D15" s="201"/>
      <c r="E15" s="153"/>
      <c r="F15" s="153"/>
      <c r="G15" s="246"/>
      <c r="H15" s="244"/>
      <c r="I15" s="244"/>
      <c r="J15" s="244">
        <f t="shared" ref="J15:K15" si="9">SUM(J16:J30)</f>
        <v>0</v>
      </c>
      <c r="K15" s="244">
        <f t="shared" si="9"/>
        <v>0</v>
      </c>
      <c r="L15" s="244">
        <f>SUM(L16:L30)</f>
        <v>2750</v>
      </c>
      <c r="M15" s="244">
        <f>SUM(M16:M30)</f>
        <v>2750</v>
      </c>
      <c r="N15" s="243">
        <f t="shared" ref="N15:O15" si="10">SUM(N16:N30)</f>
        <v>0</v>
      </c>
      <c r="O15" s="243">
        <f t="shared" si="10"/>
        <v>0</v>
      </c>
      <c r="P15" s="153"/>
      <c r="Q15" s="184"/>
      <c r="R15" s="184"/>
      <c r="S15" s="184">
        <f t="shared" ref="S15:T15" si="11">SUM(S16:S30)</f>
        <v>0</v>
      </c>
      <c r="T15" s="184">
        <f t="shared" si="11"/>
        <v>0</v>
      </c>
      <c r="U15" s="184">
        <f>SUM(U16:U30)</f>
        <v>2522</v>
      </c>
      <c r="V15" s="184">
        <f>SUM(V16:V30)</f>
        <v>2522</v>
      </c>
      <c r="W15" s="152">
        <f t="shared" ref="W15:X15" si="12">SUM(W16:W30)</f>
        <v>0</v>
      </c>
      <c r="X15" s="152">
        <f t="shared" si="12"/>
        <v>0</v>
      </c>
      <c r="Y15" s="201"/>
      <c r="AB15" s="214"/>
    </row>
    <row r="16" spans="1:28" ht="42.75" customHeight="1">
      <c r="A16" s="142" t="s">
        <v>15</v>
      </c>
      <c r="B16" s="146" t="s">
        <v>287</v>
      </c>
      <c r="C16" s="144"/>
      <c r="D16" s="144" t="s">
        <v>321</v>
      </c>
      <c r="E16" s="144" t="s">
        <v>241</v>
      </c>
      <c r="F16" s="142" t="s">
        <v>438</v>
      </c>
      <c r="G16" s="222" t="s">
        <v>358</v>
      </c>
      <c r="H16" s="223">
        <v>4500</v>
      </c>
      <c r="I16" s="223">
        <v>4500</v>
      </c>
      <c r="J16" s="223"/>
      <c r="K16" s="223"/>
      <c r="L16" s="223">
        <v>200</v>
      </c>
      <c r="M16" s="223">
        <v>200</v>
      </c>
      <c r="N16" s="224"/>
      <c r="O16" s="224"/>
      <c r="P16" s="144" t="s">
        <v>358</v>
      </c>
      <c r="Q16" s="185">
        <v>4500</v>
      </c>
      <c r="R16" s="185">
        <v>4500</v>
      </c>
      <c r="S16" s="185"/>
      <c r="T16" s="185"/>
      <c r="U16" s="185">
        <v>200</v>
      </c>
      <c r="V16" s="185">
        <v>200</v>
      </c>
      <c r="W16" s="151"/>
      <c r="X16" s="151"/>
      <c r="Y16" s="144"/>
    </row>
    <row r="17" spans="1:28" ht="42.75" customHeight="1">
      <c r="A17" s="142" t="s">
        <v>15</v>
      </c>
      <c r="B17" s="146" t="s">
        <v>289</v>
      </c>
      <c r="C17" s="144"/>
      <c r="D17" s="144" t="s">
        <v>321</v>
      </c>
      <c r="E17" s="144" t="s">
        <v>241</v>
      </c>
      <c r="F17" s="142" t="s">
        <v>438</v>
      </c>
      <c r="G17" s="222" t="s">
        <v>357</v>
      </c>
      <c r="H17" s="223">
        <v>750</v>
      </c>
      <c r="I17" s="223">
        <v>750</v>
      </c>
      <c r="J17" s="223"/>
      <c r="K17" s="223"/>
      <c r="L17" s="223">
        <v>50</v>
      </c>
      <c r="M17" s="223">
        <v>50</v>
      </c>
      <c r="N17" s="224"/>
      <c r="O17" s="224"/>
      <c r="P17" s="144" t="s">
        <v>357</v>
      </c>
      <c r="Q17" s="185">
        <v>750</v>
      </c>
      <c r="R17" s="185">
        <v>750</v>
      </c>
      <c r="S17" s="185"/>
      <c r="T17" s="185"/>
      <c r="U17" s="185">
        <v>50</v>
      </c>
      <c r="V17" s="185">
        <v>50</v>
      </c>
      <c r="W17" s="151"/>
      <c r="X17" s="151"/>
      <c r="Y17" s="144"/>
    </row>
    <row r="18" spans="1:28" ht="42.75" customHeight="1">
      <c r="A18" s="142" t="s">
        <v>15</v>
      </c>
      <c r="B18" s="146" t="s">
        <v>290</v>
      </c>
      <c r="C18" s="144"/>
      <c r="D18" s="144" t="s">
        <v>321</v>
      </c>
      <c r="E18" s="144" t="s">
        <v>241</v>
      </c>
      <c r="F18" s="142" t="s">
        <v>438</v>
      </c>
      <c r="G18" s="222" t="s">
        <v>363</v>
      </c>
      <c r="H18" s="223">
        <v>1285</v>
      </c>
      <c r="I18" s="223">
        <v>1285</v>
      </c>
      <c r="J18" s="223"/>
      <c r="K18" s="223"/>
      <c r="L18" s="223">
        <v>100</v>
      </c>
      <c r="M18" s="223">
        <v>100</v>
      </c>
      <c r="N18" s="224"/>
      <c r="O18" s="224"/>
      <c r="P18" s="144" t="s">
        <v>363</v>
      </c>
      <c r="Q18" s="185">
        <v>1285</v>
      </c>
      <c r="R18" s="185">
        <v>1285</v>
      </c>
      <c r="S18" s="185"/>
      <c r="T18" s="185"/>
      <c r="U18" s="203">
        <v>88</v>
      </c>
      <c r="V18" s="203">
        <v>88</v>
      </c>
      <c r="W18" s="151"/>
      <c r="X18" s="151"/>
      <c r="Y18" s="202" t="s">
        <v>434</v>
      </c>
    </row>
    <row r="19" spans="1:28" ht="42.75" customHeight="1">
      <c r="A19" s="142" t="s">
        <v>15</v>
      </c>
      <c r="B19" s="146" t="s">
        <v>300</v>
      </c>
      <c r="C19" s="144"/>
      <c r="D19" s="144" t="s">
        <v>321</v>
      </c>
      <c r="E19" s="144" t="s">
        <v>241</v>
      </c>
      <c r="F19" s="142" t="s">
        <v>438</v>
      </c>
      <c r="G19" s="222" t="s">
        <v>356</v>
      </c>
      <c r="H19" s="223">
        <v>1628</v>
      </c>
      <c r="I19" s="223">
        <v>1628</v>
      </c>
      <c r="J19" s="223"/>
      <c r="K19" s="223"/>
      <c r="L19" s="223">
        <v>200</v>
      </c>
      <c r="M19" s="223">
        <v>200</v>
      </c>
      <c r="N19" s="224"/>
      <c r="O19" s="224"/>
      <c r="P19" s="144" t="s">
        <v>356</v>
      </c>
      <c r="Q19" s="185">
        <v>1628</v>
      </c>
      <c r="R19" s="185">
        <v>1628</v>
      </c>
      <c r="S19" s="185"/>
      <c r="T19" s="185"/>
      <c r="U19" s="185">
        <v>200</v>
      </c>
      <c r="V19" s="185">
        <v>200</v>
      </c>
      <c r="W19" s="151"/>
      <c r="X19" s="151"/>
      <c r="Y19" s="144"/>
    </row>
    <row r="20" spans="1:28" ht="38.25">
      <c r="A20" s="142" t="s">
        <v>15</v>
      </c>
      <c r="B20" s="146" t="s">
        <v>301</v>
      </c>
      <c r="C20" s="144"/>
      <c r="D20" s="144" t="s">
        <v>321</v>
      </c>
      <c r="E20" s="144" t="s">
        <v>241</v>
      </c>
      <c r="F20" s="142" t="s">
        <v>438</v>
      </c>
      <c r="G20" s="222" t="s">
        <v>362</v>
      </c>
      <c r="H20" s="223">
        <v>1506.2180000000001</v>
      </c>
      <c r="I20" s="223">
        <v>1506.2180000000001</v>
      </c>
      <c r="J20" s="223"/>
      <c r="K20" s="223"/>
      <c r="L20" s="223">
        <v>200</v>
      </c>
      <c r="M20" s="223">
        <v>200</v>
      </c>
      <c r="N20" s="224"/>
      <c r="O20" s="224"/>
      <c r="P20" s="144" t="s">
        <v>362</v>
      </c>
      <c r="Q20" s="185">
        <v>1506.2180000000001</v>
      </c>
      <c r="R20" s="185">
        <v>1506.2180000000001</v>
      </c>
      <c r="S20" s="185"/>
      <c r="T20" s="185"/>
      <c r="U20" s="185">
        <v>200</v>
      </c>
      <c r="V20" s="185">
        <v>200</v>
      </c>
      <c r="W20" s="151"/>
      <c r="X20" s="151"/>
      <c r="Y20" s="144"/>
    </row>
    <row r="21" spans="1:28" ht="44.25" customHeight="1">
      <c r="A21" s="142" t="s">
        <v>15</v>
      </c>
      <c r="B21" s="146" t="s">
        <v>302</v>
      </c>
      <c r="C21" s="144"/>
      <c r="D21" s="144" t="s">
        <v>321</v>
      </c>
      <c r="E21" s="144" t="s">
        <v>241</v>
      </c>
      <c r="F21" s="142" t="s">
        <v>438</v>
      </c>
      <c r="G21" s="222" t="s">
        <v>361</v>
      </c>
      <c r="H21" s="223">
        <v>4967.05</v>
      </c>
      <c r="I21" s="223">
        <v>4967.05</v>
      </c>
      <c r="J21" s="223"/>
      <c r="K21" s="223"/>
      <c r="L21" s="223">
        <v>200</v>
      </c>
      <c r="M21" s="223">
        <v>200</v>
      </c>
      <c r="N21" s="224"/>
      <c r="O21" s="224"/>
      <c r="P21" s="144" t="s">
        <v>361</v>
      </c>
      <c r="Q21" s="185">
        <v>4967.05</v>
      </c>
      <c r="R21" s="185">
        <v>4967.05</v>
      </c>
      <c r="S21" s="185"/>
      <c r="T21" s="185"/>
      <c r="U21" s="185">
        <v>200</v>
      </c>
      <c r="V21" s="185">
        <v>200</v>
      </c>
      <c r="W21" s="151"/>
      <c r="X21" s="151"/>
      <c r="Y21" s="144"/>
    </row>
    <row r="22" spans="1:28" ht="38.25">
      <c r="A22" s="142" t="s">
        <v>15</v>
      </c>
      <c r="B22" s="146" t="s">
        <v>303</v>
      </c>
      <c r="C22" s="144"/>
      <c r="D22" s="144" t="s">
        <v>321</v>
      </c>
      <c r="E22" s="144" t="s">
        <v>241</v>
      </c>
      <c r="F22" s="142" t="s">
        <v>438</v>
      </c>
      <c r="G22" s="222" t="s">
        <v>377</v>
      </c>
      <c r="H22" s="223">
        <v>5388.1019999999999</v>
      </c>
      <c r="I22" s="223">
        <v>5388.1019999999999</v>
      </c>
      <c r="J22" s="223"/>
      <c r="K22" s="223"/>
      <c r="L22" s="223">
        <v>200</v>
      </c>
      <c r="M22" s="223">
        <v>200</v>
      </c>
      <c r="N22" s="224"/>
      <c r="O22" s="224"/>
      <c r="P22" s="144" t="s">
        <v>377</v>
      </c>
      <c r="Q22" s="185">
        <v>5388.1019999999999</v>
      </c>
      <c r="R22" s="185">
        <v>5388.1019999999999</v>
      </c>
      <c r="S22" s="185"/>
      <c r="T22" s="185"/>
      <c r="U22" s="185">
        <v>200</v>
      </c>
      <c r="V22" s="185">
        <v>200</v>
      </c>
      <c r="W22" s="151"/>
      <c r="X22" s="151"/>
      <c r="Y22" s="144"/>
    </row>
    <row r="23" spans="1:28" ht="38.25">
      <c r="A23" s="142" t="s">
        <v>15</v>
      </c>
      <c r="B23" s="146" t="s">
        <v>304</v>
      </c>
      <c r="C23" s="144"/>
      <c r="D23" s="144" t="s">
        <v>321</v>
      </c>
      <c r="E23" s="144" t="s">
        <v>241</v>
      </c>
      <c r="F23" s="142" t="s">
        <v>438</v>
      </c>
      <c r="G23" s="222" t="s">
        <v>378</v>
      </c>
      <c r="H23" s="223">
        <v>4842</v>
      </c>
      <c r="I23" s="223">
        <v>4842</v>
      </c>
      <c r="J23" s="223"/>
      <c r="K23" s="223"/>
      <c r="L23" s="223">
        <v>200</v>
      </c>
      <c r="M23" s="223">
        <v>200</v>
      </c>
      <c r="N23" s="224"/>
      <c r="O23" s="224"/>
      <c r="P23" s="144" t="s">
        <v>378</v>
      </c>
      <c r="Q23" s="185">
        <v>4842</v>
      </c>
      <c r="R23" s="185">
        <v>4842</v>
      </c>
      <c r="S23" s="185"/>
      <c r="T23" s="185"/>
      <c r="U23" s="185">
        <v>200</v>
      </c>
      <c r="V23" s="185">
        <v>200</v>
      </c>
      <c r="W23" s="151"/>
      <c r="X23" s="151"/>
      <c r="Y23" s="144"/>
    </row>
    <row r="24" spans="1:28" ht="38.25">
      <c r="A24" s="142" t="s">
        <v>15</v>
      </c>
      <c r="B24" s="146" t="s">
        <v>305</v>
      </c>
      <c r="C24" s="144"/>
      <c r="D24" s="144" t="s">
        <v>321</v>
      </c>
      <c r="E24" s="144" t="s">
        <v>241</v>
      </c>
      <c r="F24" s="142" t="s">
        <v>438</v>
      </c>
      <c r="G24" s="222" t="s">
        <v>379</v>
      </c>
      <c r="H24" s="223">
        <v>6851</v>
      </c>
      <c r="I24" s="223">
        <v>6851</v>
      </c>
      <c r="J24" s="223"/>
      <c r="K24" s="223"/>
      <c r="L24" s="223">
        <v>200</v>
      </c>
      <c r="M24" s="223">
        <v>200</v>
      </c>
      <c r="N24" s="224"/>
      <c r="O24" s="224"/>
      <c r="P24" s="144" t="s">
        <v>379</v>
      </c>
      <c r="Q24" s="185">
        <v>6851</v>
      </c>
      <c r="R24" s="185">
        <v>6851</v>
      </c>
      <c r="S24" s="185"/>
      <c r="T24" s="185"/>
      <c r="U24" s="185">
        <v>200</v>
      </c>
      <c r="V24" s="185">
        <v>200</v>
      </c>
      <c r="W24" s="151"/>
      <c r="X24" s="151"/>
      <c r="Y24" s="144"/>
    </row>
    <row r="25" spans="1:28" ht="38.25">
      <c r="A25" s="142" t="s">
        <v>15</v>
      </c>
      <c r="B25" s="146" t="s">
        <v>306</v>
      </c>
      <c r="C25" s="144"/>
      <c r="D25" s="144" t="s">
        <v>321</v>
      </c>
      <c r="E25" s="144" t="s">
        <v>241</v>
      </c>
      <c r="F25" s="142" t="s">
        <v>438</v>
      </c>
      <c r="G25" s="222" t="s">
        <v>380</v>
      </c>
      <c r="H25" s="223">
        <v>3808</v>
      </c>
      <c r="I25" s="223">
        <v>3808</v>
      </c>
      <c r="J25" s="223"/>
      <c r="K25" s="223"/>
      <c r="L25" s="223">
        <v>200</v>
      </c>
      <c r="M25" s="223">
        <v>200</v>
      </c>
      <c r="N25" s="224"/>
      <c r="O25" s="224"/>
      <c r="P25" s="144" t="s">
        <v>380</v>
      </c>
      <c r="Q25" s="185">
        <v>3808</v>
      </c>
      <c r="R25" s="185">
        <v>3808</v>
      </c>
      <c r="S25" s="185"/>
      <c r="T25" s="185"/>
      <c r="U25" s="185">
        <v>200</v>
      </c>
      <c r="V25" s="185">
        <v>200</v>
      </c>
      <c r="W25" s="151"/>
      <c r="X25" s="151"/>
      <c r="Y25" s="144"/>
    </row>
    <row r="26" spans="1:28" ht="38.25">
      <c r="A26" s="142" t="s">
        <v>15</v>
      </c>
      <c r="B26" s="146" t="s">
        <v>307</v>
      </c>
      <c r="C26" s="144"/>
      <c r="D26" s="144" t="s">
        <v>321</v>
      </c>
      <c r="E26" s="144" t="s">
        <v>241</v>
      </c>
      <c r="F26" s="142" t="s">
        <v>438</v>
      </c>
      <c r="G26" s="222" t="s">
        <v>381</v>
      </c>
      <c r="H26" s="223">
        <v>5957</v>
      </c>
      <c r="I26" s="223">
        <v>5957</v>
      </c>
      <c r="J26" s="223"/>
      <c r="K26" s="223"/>
      <c r="L26" s="223">
        <v>200</v>
      </c>
      <c r="M26" s="223">
        <v>200</v>
      </c>
      <c r="N26" s="224"/>
      <c r="O26" s="224"/>
      <c r="P26" s="144" t="s">
        <v>381</v>
      </c>
      <c r="Q26" s="185">
        <v>5957</v>
      </c>
      <c r="R26" s="185">
        <v>5957</v>
      </c>
      <c r="S26" s="185"/>
      <c r="T26" s="185"/>
      <c r="U26" s="185">
        <v>200</v>
      </c>
      <c r="V26" s="185">
        <v>200</v>
      </c>
      <c r="W26" s="151"/>
      <c r="X26" s="151"/>
      <c r="Y26" s="144"/>
    </row>
    <row r="27" spans="1:28" ht="38.25">
      <c r="A27" s="142" t="s">
        <v>15</v>
      </c>
      <c r="B27" s="146" t="s">
        <v>308</v>
      </c>
      <c r="C27" s="144"/>
      <c r="D27" s="144" t="s">
        <v>321</v>
      </c>
      <c r="E27" s="144" t="s">
        <v>241</v>
      </c>
      <c r="F27" s="142" t="s">
        <v>438</v>
      </c>
      <c r="G27" s="222" t="s">
        <v>360</v>
      </c>
      <c r="H27" s="223">
        <v>4230</v>
      </c>
      <c r="I27" s="223">
        <v>4230</v>
      </c>
      <c r="J27" s="223"/>
      <c r="K27" s="223"/>
      <c r="L27" s="223">
        <v>200</v>
      </c>
      <c r="M27" s="223">
        <v>200</v>
      </c>
      <c r="N27" s="224"/>
      <c r="O27" s="224"/>
      <c r="P27" s="144" t="s">
        <v>360</v>
      </c>
      <c r="Q27" s="185">
        <v>4230</v>
      </c>
      <c r="R27" s="185">
        <v>4230</v>
      </c>
      <c r="S27" s="185"/>
      <c r="T27" s="185"/>
      <c r="U27" s="185">
        <v>200</v>
      </c>
      <c r="V27" s="185">
        <v>200</v>
      </c>
      <c r="W27" s="151"/>
      <c r="X27" s="151"/>
      <c r="Y27" s="144"/>
    </row>
    <row r="28" spans="1:28" ht="48" customHeight="1">
      <c r="A28" s="142" t="s">
        <v>15</v>
      </c>
      <c r="B28" s="146" t="s">
        <v>309</v>
      </c>
      <c r="C28" s="144"/>
      <c r="D28" s="144" t="s">
        <v>321</v>
      </c>
      <c r="E28" s="144" t="s">
        <v>241</v>
      </c>
      <c r="F28" s="142" t="s">
        <v>438</v>
      </c>
      <c r="G28" s="222" t="s">
        <v>359</v>
      </c>
      <c r="H28" s="223">
        <v>1968</v>
      </c>
      <c r="I28" s="223">
        <v>1968</v>
      </c>
      <c r="J28" s="223"/>
      <c r="K28" s="223"/>
      <c r="L28" s="223">
        <v>200</v>
      </c>
      <c r="M28" s="223">
        <v>200</v>
      </c>
      <c r="N28" s="224"/>
      <c r="O28" s="224"/>
      <c r="P28" s="144" t="s">
        <v>359</v>
      </c>
      <c r="Q28" s="185">
        <v>1968</v>
      </c>
      <c r="R28" s="185">
        <v>1968</v>
      </c>
      <c r="S28" s="185"/>
      <c r="T28" s="185"/>
      <c r="U28" s="203">
        <f>V28</f>
        <v>129</v>
      </c>
      <c r="V28" s="203">
        <f>200-71</f>
        <v>129</v>
      </c>
      <c r="W28" s="151"/>
      <c r="X28" s="151"/>
      <c r="Y28" s="211" t="s">
        <v>435</v>
      </c>
    </row>
    <row r="29" spans="1:28" ht="54" customHeight="1">
      <c r="A29" s="142" t="s">
        <v>15</v>
      </c>
      <c r="B29" s="146" t="s">
        <v>319</v>
      </c>
      <c r="C29" s="144"/>
      <c r="D29" s="144" t="s">
        <v>321</v>
      </c>
      <c r="E29" s="144" t="s">
        <v>241</v>
      </c>
      <c r="F29" s="142" t="s">
        <v>438</v>
      </c>
      <c r="G29" s="222" t="s">
        <v>382</v>
      </c>
      <c r="H29" s="223">
        <v>1968</v>
      </c>
      <c r="I29" s="223">
        <v>1968</v>
      </c>
      <c r="J29" s="223"/>
      <c r="K29" s="223"/>
      <c r="L29" s="223">
        <v>200</v>
      </c>
      <c r="M29" s="223">
        <v>200</v>
      </c>
      <c r="N29" s="224"/>
      <c r="O29" s="224"/>
      <c r="P29" s="144" t="s">
        <v>382</v>
      </c>
      <c r="Q29" s="185">
        <v>1968</v>
      </c>
      <c r="R29" s="185">
        <v>1968</v>
      </c>
      <c r="S29" s="185"/>
      <c r="T29" s="185"/>
      <c r="U29" s="203">
        <f>V29</f>
        <v>127</v>
      </c>
      <c r="V29" s="203">
        <f>200-73</f>
        <v>127</v>
      </c>
      <c r="W29" s="151"/>
      <c r="X29" s="151"/>
      <c r="Y29" s="211" t="s">
        <v>436</v>
      </c>
    </row>
    <row r="30" spans="1:28" ht="48" customHeight="1">
      <c r="A30" s="142" t="s">
        <v>15</v>
      </c>
      <c r="B30" s="146" t="s">
        <v>310</v>
      </c>
      <c r="C30" s="144"/>
      <c r="D30" s="144" t="s">
        <v>321</v>
      </c>
      <c r="E30" s="144" t="s">
        <v>241</v>
      </c>
      <c r="F30" s="142" t="s">
        <v>438</v>
      </c>
      <c r="G30" s="222" t="s">
        <v>383</v>
      </c>
      <c r="H30" s="223">
        <v>1968</v>
      </c>
      <c r="I30" s="223">
        <v>1968</v>
      </c>
      <c r="J30" s="223"/>
      <c r="K30" s="223"/>
      <c r="L30" s="223">
        <v>200</v>
      </c>
      <c r="M30" s="223">
        <v>200</v>
      </c>
      <c r="N30" s="224"/>
      <c r="O30" s="224"/>
      <c r="P30" s="144" t="s">
        <v>383</v>
      </c>
      <c r="Q30" s="185">
        <v>1968</v>
      </c>
      <c r="R30" s="185">
        <v>1968</v>
      </c>
      <c r="S30" s="185"/>
      <c r="T30" s="185"/>
      <c r="U30" s="203">
        <f>V30</f>
        <v>128</v>
      </c>
      <c r="V30" s="203">
        <f>200-72</f>
        <v>128</v>
      </c>
      <c r="W30" s="151"/>
      <c r="X30" s="151"/>
      <c r="Y30" s="211" t="s">
        <v>437</v>
      </c>
    </row>
    <row r="31" spans="1:28" s="147" customFormat="1" ht="21" customHeight="1">
      <c r="A31" s="201">
        <v>2</v>
      </c>
      <c r="B31" s="201" t="s">
        <v>46</v>
      </c>
      <c r="C31" s="201"/>
      <c r="D31" s="201"/>
      <c r="E31" s="201"/>
      <c r="F31" s="201"/>
      <c r="G31" s="242"/>
      <c r="H31" s="244"/>
      <c r="I31" s="244"/>
      <c r="J31" s="244">
        <f t="shared" ref="J31:K31" si="13">SUM(J32:J46)</f>
        <v>0</v>
      </c>
      <c r="K31" s="244">
        <f t="shared" si="13"/>
        <v>0</v>
      </c>
      <c r="L31" s="244">
        <f>SUM(L32:L46)</f>
        <v>26880</v>
      </c>
      <c r="M31" s="244">
        <f>SUM(M32:M46)</f>
        <v>26880</v>
      </c>
      <c r="N31" s="243">
        <f t="shared" ref="N31:O31" si="14">SUM(N32:N46)</f>
        <v>0</v>
      </c>
      <c r="O31" s="243">
        <f t="shared" si="14"/>
        <v>0</v>
      </c>
      <c r="P31" s="208"/>
      <c r="Q31" s="184"/>
      <c r="R31" s="184"/>
      <c r="S31" s="184">
        <f t="shared" ref="S31:T31" si="15">SUM(S32:S46)</f>
        <v>0</v>
      </c>
      <c r="T31" s="184">
        <f t="shared" si="15"/>
        <v>0</v>
      </c>
      <c r="U31" s="184">
        <f>SUM(U32:U46)</f>
        <v>27108</v>
      </c>
      <c r="V31" s="184">
        <f>SUM(V32:V46)</f>
        <v>27108</v>
      </c>
      <c r="W31" s="152">
        <f t="shared" ref="W31:X31" si="16">SUM(W32:W46)</f>
        <v>0</v>
      </c>
      <c r="X31" s="152">
        <f t="shared" si="16"/>
        <v>0</v>
      </c>
      <c r="Y31" s="201"/>
      <c r="AB31" s="215"/>
    </row>
    <row r="32" spans="1:28" ht="38.25">
      <c r="A32" s="142" t="s">
        <v>15</v>
      </c>
      <c r="B32" s="146" t="s">
        <v>287</v>
      </c>
      <c r="C32" s="144"/>
      <c r="D32" s="144" t="s">
        <v>321</v>
      </c>
      <c r="E32" s="144" t="s">
        <v>241</v>
      </c>
      <c r="F32" s="142" t="s">
        <v>438</v>
      </c>
      <c r="G32" s="222" t="s">
        <v>358</v>
      </c>
      <c r="H32" s="223">
        <v>4500</v>
      </c>
      <c r="I32" s="223">
        <v>4500</v>
      </c>
      <c r="J32" s="223"/>
      <c r="K32" s="223"/>
      <c r="L32" s="223">
        <f>I16-L16</f>
        <v>4300</v>
      </c>
      <c r="M32" s="223">
        <f>L32</f>
        <v>4300</v>
      </c>
      <c r="N32" s="224"/>
      <c r="O32" s="224"/>
      <c r="P32" s="144" t="s">
        <v>358</v>
      </c>
      <c r="Q32" s="185">
        <v>4500</v>
      </c>
      <c r="R32" s="185">
        <v>4500</v>
      </c>
      <c r="S32" s="185"/>
      <c r="T32" s="185"/>
      <c r="U32" s="185">
        <f>R16-U16</f>
        <v>4300</v>
      </c>
      <c r="V32" s="185">
        <f>U32</f>
        <v>4300</v>
      </c>
      <c r="W32" s="151"/>
      <c r="X32" s="151"/>
      <c r="Y32" s="144"/>
      <c r="AB32" s="180">
        <v>349</v>
      </c>
    </row>
    <row r="33" spans="1:28" ht="38.25">
      <c r="A33" s="142" t="s">
        <v>15</v>
      </c>
      <c r="B33" s="146" t="s">
        <v>289</v>
      </c>
      <c r="C33" s="144"/>
      <c r="D33" s="144" t="s">
        <v>321</v>
      </c>
      <c r="E33" s="144" t="s">
        <v>241</v>
      </c>
      <c r="F33" s="142" t="s">
        <v>438</v>
      </c>
      <c r="G33" s="222" t="s">
        <v>357</v>
      </c>
      <c r="H33" s="223">
        <v>750</v>
      </c>
      <c r="I33" s="223">
        <v>750</v>
      </c>
      <c r="J33" s="223"/>
      <c r="K33" s="223"/>
      <c r="L33" s="223">
        <f t="shared" ref="L33:L34" si="17">I17-L17</f>
        <v>700</v>
      </c>
      <c r="M33" s="223">
        <f t="shared" ref="M33:M35" si="18">L33</f>
        <v>700</v>
      </c>
      <c r="N33" s="224"/>
      <c r="O33" s="224"/>
      <c r="P33" s="144" t="s">
        <v>357</v>
      </c>
      <c r="Q33" s="185">
        <v>750</v>
      </c>
      <c r="R33" s="185">
        <v>750</v>
      </c>
      <c r="S33" s="185"/>
      <c r="T33" s="185"/>
      <c r="U33" s="185">
        <f t="shared" ref="U33:U34" si="19">R17-U17</f>
        <v>700</v>
      </c>
      <c r="V33" s="185">
        <f t="shared" ref="V33:V35" si="20">U33</f>
        <v>700</v>
      </c>
      <c r="W33" s="151"/>
      <c r="X33" s="151"/>
      <c r="Y33" s="144"/>
      <c r="AB33" s="180">
        <v>0</v>
      </c>
    </row>
    <row r="34" spans="1:28" ht="38.25">
      <c r="A34" s="142" t="s">
        <v>15</v>
      </c>
      <c r="B34" s="146" t="s">
        <v>290</v>
      </c>
      <c r="C34" s="144"/>
      <c r="D34" s="144" t="s">
        <v>321</v>
      </c>
      <c r="E34" s="144" t="s">
        <v>241</v>
      </c>
      <c r="F34" s="142" t="s">
        <v>438</v>
      </c>
      <c r="G34" s="222" t="s">
        <v>363</v>
      </c>
      <c r="H34" s="223">
        <v>1285</v>
      </c>
      <c r="I34" s="223">
        <v>1285</v>
      </c>
      <c r="J34" s="223"/>
      <c r="K34" s="223"/>
      <c r="L34" s="223">
        <f t="shared" si="17"/>
        <v>1185</v>
      </c>
      <c r="M34" s="223">
        <f t="shared" si="18"/>
        <v>1185</v>
      </c>
      <c r="N34" s="224"/>
      <c r="O34" s="224"/>
      <c r="P34" s="144" t="s">
        <v>363</v>
      </c>
      <c r="Q34" s="185">
        <v>1285</v>
      </c>
      <c r="R34" s="185">
        <v>1285</v>
      </c>
      <c r="S34" s="185"/>
      <c r="T34" s="185"/>
      <c r="U34" s="185">
        <f t="shared" si="19"/>
        <v>1197</v>
      </c>
      <c r="V34" s="185">
        <f t="shared" si="20"/>
        <v>1197</v>
      </c>
      <c r="W34" s="151"/>
      <c r="X34" s="151"/>
      <c r="Y34" s="144"/>
      <c r="AB34" s="180">
        <v>121</v>
      </c>
    </row>
    <row r="35" spans="1:28" ht="38.25">
      <c r="A35" s="142" t="s">
        <v>15</v>
      </c>
      <c r="B35" s="146" t="s">
        <v>300</v>
      </c>
      <c r="C35" s="144"/>
      <c r="D35" s="144" t="s">
        <v>321</v>
      </c>
      <c r="E35" s="144" t="s">
        <v>241</v>
      </c>
      <c r="F35" s="142" t="s">
        <v>438</v>
      </c>
      <c r="G35" s="222" t="s">
        <v>356</v>
      </c>
      <c r="H35" s="223">
        <v>1628</v>
      </c>
      <c r="I35" s="223">
        <v>1628</v>
      </c>
      <c r="J35" s="223"/>
      <c r="K35" s="223"/>
      <c r="L35" s="223">
        <f>I19-L19</f>
        <v>1428</v>
      </c>
      <c r="M35" s="223">
        <f t="shared" si="18"/>
        <v>1428</v>
      </c>
      <c r="N35" s="224"/>
      <c r="O35" s="224"/>
      <c r="P35" s="144" t="s">
        <v>356</v>
      </c>
      <c r="Q35" s="185">
        <v>1628</v>
      </c>
      <c r="R35" s="185">
        <v>1628</v>
      </c>
      <c r="S35" s="185"/>
      <c r="T35" s="185"/>
      <c r="U35" s="185">
        <f>R19-U19</f>
        <v>1428</v>
      </c>
      <c r="V35" s="185">
        <f t="shared" si="20"/>
        <v>1428</v>
      </c>
      <c r="W35" s="151"/>
      <c r="X35" s="151"/>
      <c r="Y35" s="144"/>
    </row>
    <row r="36" spans="1:28" ht="45" customHeight="1">
      <c r="A36" s="142" t="s">
        <v>15</v>
      </c>
      <c r="B36" s="146" t="s">
        <v>301</v>
      </c>
      <c r="C36" s="144"/>
      <c r="D36" s="144" t="s">
        <v>321</v>
      </c>
      <c r="E36" s="144" t="s">
        <v>241</v>
      </c>
      <c r="F36" s="142" t="s">
        <v>438</v>
      </c>
      <c r="G36" s="222" t="s">
        <v>362</v>
      </c>
      <c r="H36" s="223">
        <v>1506.2180000000001</v>
      </c>
      <c r="I36" s="223">
        <v>1506.2180000000001</v>
      </c>
      <c r="J36" s="223"/>
      <c r="K36" s="223"/>
      <c r="L36" s="223">
        <f>M36</f>
        <v>1306</v>
      </c>
      <c r="M36" s="223">
        <v>1306</v>
      </c>
      <c r="N36" s="224"/>
      <c r="O36" s="224"/>
      <c r="P36" s="144" t="s">
        <v>362</v>
      </c>
      <c r="Q36" s="185">
        <v>1506.2180000000001</v>
      </c>
      <c r="R36" s="185">
        <v>1506.2180000000001</v>
      </c>
      <c r="S36" s="185"/>
      <c r="T36" s="185"/>
      <c r="U36" s="185">
        <f>V36</f>
        <v>1306</v>
      </c>
      <c r="V36" s="185">
        <v>1306</v>
      </c>
      <c r="W36" s="151"/>
      <c r="X36" s="151"/>
      <c r="Y36" s="144"/>
    </row>
    <row r="37" spans="1:28" ht="50.25" customHeight="1">
      <c r="A37" s="142" t="s">
        <v>15</v>
      </c>
      <c r="B37" s="146" t="s">
        <v>302</v>
      </c>
      <c r="C37" s="144"/>
      <c r="D37" s="144" t="s">
        <v>321</v>
      </c>
      <c r="E37" s="144" t="s">
        <v>241</v>
      </c>
      <c r="F37" s="142" t="s">
        <v>438</v>
      </c>
      <c r="G37" s="222" t="s">
        <v>361</v>
      </c>
      <c r="H37" s="223">
        <v>4967.05</v>
      </c>
      <c r="I37" s="223">
        <v>4967.05</v>
      </c>
      <c r="J37" s="223"/>
      <c r="K37" s="223"/>
      <c r="L37" s="223">
        <v>442</v>
      </c>
      <c r="M37" s="223">
        <v>442</v>
      </c>
      <c r="N37" s="224"/>
      <c r="O37" s="224"/>
      <c r="P37" s="144" t="s">
        <v>361</v>
      </c>
      <c r="Q37" s="185">
        <v>4967.05</v>
      </c>
      <c r="R37" s="185">
        <v>4967.05</v>
      </c>
      <c r="S37" s="185"/>
      <c r="T37" s="185"/>
      <c r="U37" s="203">
        <f>V37</f>
        <v>670</v>
      </c>
      <c r="V37" s="203">
        <f>442+228</f>
        <v>670</v>
      </c>
      <c r="W37" s="212"/>
      <c r="X37" s="212"/>
      <c r="Y37" s="202" t="s">
        <v>415</v>
      </c>
    </row>
    <row r="38" spans="1:28" ht="38.25">
      <c r="A38" s="142" t="s">
        <v>15</v>
      </c>
      <c r="B38" s="146" t="s">
        <v>303</v>
      </c>
      <c r="C38" s="144"/>
      <c r="D38" s="144" t="s">
        <v>321</v>
      </c>
      <c r="E38" s="144" t="s">
        <v>241</v>
      </c>
      <c r="F38" s="142" t="s">
        <v>438</v>
      </c>
      <c r="G38" s="222" t="s">
        <v>377</v>
      </c>
      <c r="H38" s="223">
        <v>5388.1019999999999</v>
      </c>
      <c r="I38" s="223">
        <v>5388.1019999999999</v>
      </c>
      <c r="J38" s="223"/>
      <c r="K38" s="223"/>
      <c r="L38" s="223">
        <f>M38</f>
        <v>5188</v>
      </c>
      <c r="M38" s="223">
        <f>I38-200-0.102</f>
        <v>5188</v>
      </c>
      <c r="N38" s="224"/>
      <c r="O38" s="224"/>
      <c r="P38" s="144" t="s">
        <v>377</v>
      </c>
      <c r="Q38" s="185">
        <v>5388.1019999999999</v>
      </c>
      <c r="R38" s="185">
        <v>5388.1019999999999</v>
      </c>
      <c r="S38" s="185"/>
      <c r="T38" s="185"/>
      <c r="U38" s="185">
        <f>V38</f>
        <v>5188</v>
      </c>
      <c r="V38" s="185">
        <f>R38-200-0.102</f>
        <v>5188</v>
      </c>
      <c r="W38" s="151"/>
      <c r="X38" s="151"/>
      <c r="Y38" s="144"/>
      <c r="AB38" s="180">
        <v>256</v>
      </c>
    </row>
    <row r="39" spans="1:28" s="180" customFormat="1" ht="38.25" hidden="1">
      <c r="A39" s="142" t="s">
        <v>15</v>
      </c>
      <c r="B39" s="146" t="s">
        <v>304</v>
      </c>
      <c r="C39" s="144"/>
      <c r="D39" s="144" t="s">
        <v>321</v>
      </c>
      <c r="E39" s="144" t="s">
        <v>241</v>
      </c>
      <c r="F39" s="144" t="s">
        <v>235</v>
      </c>
      <c r="G39" s="222" t="s">
        <v>378</v>
      </c>
      <c r="H39" s="223">
        <v>4842</v>
      </c>
      <c r="I39" s="223">
        <v>4842</v>
      </c>
      <c r="J39" s="223"/>
      <c r="K39" s="223"/>
      <c r="L39" s="223"/>
      <c r="M39" s="223"/>
      <c r="N39" s="224"/>
      <c r="O39" s="224"/>
      <c r="P39" s="144" t="s">
        <v>378</v>
      </c>
      <c r="Q39" s="185">
        <v>4842</v>
      </c>
      <c r="R39" s="185">
        <v>4842</v>
      </c>
      <c r="S39" s="185"/>
      <c r="T39" s="185"/>
      <c r="U39" s="185"/>
      <c r="V39" s="185"/>
      <c r="W39" s="151"/>
      <c r="X39" s="151"/>
      <c r="Y39" s="143"/>
    </row>
    <row r="40" spans="1:28" s="180" customFormat="1" ht="38.25" hidden="1">
      <c r="A40" s="142" t="s">
        <v>15</v>
      </c>
      <c r="B40" s="146" t="s">
        <v>305</v>
      </c>
      <c r="C40" s="144"/>
      <c r="D40" s="144" t="s">
        <v>321</v>
      </c>
      <c r="E40" s="144" t="s">
        <v>241</v>
      </c>
      <c r="F40" s="144" t="s">
        <v>235</v>
      </c>
      <c r="G40" s="222" t="s">
        <v>379</v>
      </c>
      <c r="H40" s="223">
        <v>6851</v>
      </c>
      <c r="I40" s="223">
        <v>6851</v>
      </c>
      <c r="J40" s="223"/>
      <c r="K40" s="223"/>
      <c r="L40" s="223"/>
      <c r="M40" s="223"/>
      <c r="N40" s="224"/>
      <c r="O40" s="224"/>
      <c r="P40" s="144" t="s">
        <v>379</v>
      </c>
      <c r="Q40" s="185">
        <v>6851</v>
      </c>
      <c r="R40" s="185">
        <v>6851</v>
      </c>
      <c r="S40" s="185"/>
      <c r="T40" s="185"/>
      <c r="U40" s="185"/>
      <c r="V40" s="185"/>
      <c r="W40" s="151"/>
      <c r="X40" s="151"/>
      <c r="Y40" s="143"/>
    </row>
    <row r="41" spans="1:28" ht="38.25">
      <c r="A41" s="142" t="s">
        <v>15</v>
      </c>
      <c r="B41" s="146" t="s">
        <v>306</v>
      </c>
      <c r="C41" s="144"/>
      <c r="D41" s="144" t="s">
        <v>321</v>
      </c>
      <c r="E41" s="144" t="s">
        <v>241</v>
      </c>
      <c r="F41" s="142" t="s">
        <v>438</v>
      </c>
      <c r="G41" s="222" t="s">
        <v>380</v>
      </c>
      <c r="H41" s="223">
        <v>3808</v>
      </c>
      <c r="I41" s="223">
        <v>3808</v>
      </c>
      <c r="J41" s="223"/>
      <c r="K41" s="223"/>
      <c r="L41" s="223">
        <f>I25-L25-611</f>
        <v>2997</v>
      </c>
      <c r="M41" s="223">
        <f t="shared" ref="M41:M46" si="21">L41</f>
        <v>2997</v>
      </c>
      <c r="N41" s="224"/>
      <c r="O41" s="224"/>
      <c r="P41" s="144" t="s">
        <v>380</v>
      </c>
      <c r="Q41" s="185">
        <v>3808</v>
      </c>
      <c r="R41" s="185">
        <v>3808</v>
      </c>
      <c r="S41" s="185"/>
      <c r="T41" s="185"/>
      <c r="U41" s="185">
        <f>R25-U25-611</f>
        <v>2997</v>
      </c>
      <c r="V41" s="185">
        <f t="shared" ref="V41" si="22">U41</f>
        <v>2997</v>
      </c>
      <c r="W41" s="151"/>
      <c r="X41" s="151"/>
      <c r="Y41" s="143"/>
      <c r="AB41" s="180">
        <v>179</v>
      </c>
    </row>
    <row r="42" spans="1:28" s="180" customFormat="1" ht="38.25" hidden="1">
      <c r="A42" s="142" t="s">
        <v>15</v>
      </c>
      <c r="B42" s="146" t="s">
        <v>307</v>
      </c>
      <c r="C42" s="144"/>
      <c r="D42" s="144" t="s">
        <v>321</v>
      </c>
      <c r="E42" s="144" t="s">
        <v>241</v>
      </c>
      <c r="F42" s="144" t="s">
        <v>235</v>
      </c>
      <c r="G42" s="222" t="s">
        <v>381</v>
      </c>
      <c r="H42" s="223">
        <v>5957</v>
      </c>
      <c r="I42" s="223">
        <v>5957</v>
      </c>
      <c r="J42" s="223"/>
      <c r="K42" s="223"/>
      <c r="L42" s="223"/>
      <c r="M42" s="223"/>
      <c r="N42" s="224"/>
      <c r="O42" s="224"/>
      <c r="P42" s="144" t="s">
        <v>381</v>
      </c>
      <c r="Q42" s="185">
        <v>5957</v>
      </c>
      <c r="R42" s="185">
        <v>5957</v>
      </c>
      <c r="S42" s="185"/>
      <c r="T42" s="185"/>
      <c r="U42" s="185"/>
      <c r="V42" s="185"/>
      <c r="W42" s="151"/>
      <c r="X42" s="151"/>
      <c r="Y42" s="143"/>
    </row>
    <row r="43" spans="1:28" ht="38.25">
      <c r="A43" s="142" t="s">
        <v>15</v>
      </c>
      <c r="B43" s="146" t="s">
        <v>308</v>
      </c>
      <c r="C43" s="144"/>
      <c r="D43" s="144" t="s">
        <v>321</v>
      </c>
      <c r="E43" s="144" t="s">
        <v>241</v>
      </c>
      <c r="F43" s="142" t="s">
        <v>438</v>
      </c>
      <c r="G43" s="222" t="s">
        <v>360</v>
      </c>
      <c r="H43" s="223">
        <v>4230</v>
      </c>
      <c r="I43" s="223">
        <v>4230</v>
      </c>
      <c r="J43" s="223"/>
      <c r="K43" s="223"/>
      <c r="L43" s="223">
        <f t="shared" ref="L43:L46" si="23">I27-L27</f>
        <v>4030</v>
      </c>
      <c r="M43" s="223">
        <f t="shared" si="21"/>
        <v>4030</v>
      </c>
      <c r="N43" s="224"/>
      <c r="O43" s="224"/>
      <c r="P43" s="144" t="s">
        <v>360</v>
      </c>
      <c r="Q43" s="185">
        <v>4230</v>
      </c>
      <c r="R43" s="185">
        <v>4230</v>
      </c>
      <c r="S43" s="185"/>
      <c r="T43" s="185"/>
      <c r="U43" s="185">
        <f t="shared" ref="U43" si="24">R27-U27</f>
        <v>4030</v>
      </c>
      <c r="V43" s="185">
        <f t="shared" ref="V43:V46" si="25">U43</f>
        <v>4030</v>
      </c>
      <c r="W43" s="151"/>
      <c r="X43" s="151"/>
      <c r="Y43" s="144"/>
      <c r="AB43" s="180">
        <v>38</v>
      </c>
    </row>
    <row r="44" spans="1:28" ht="38.25">
      <c r="A44" s="142" t="s">
        <v>15</v>
      </c>
      <c r="B44" s="146" t="s">
        <v>309</v>
      </c>
      <c r="C44" s="144"/>
      <c r="D44" s="144" t="s">
        <v>321</v>
      </c>
      <c r="E44" s="144" t="s">
        <v>241</v>
      </c>
      <c r="F44" s="142" t="s">
        <v>438</v>
      </c>
      <c r="G44" s="222" t="s">
        <v>359</v>
      </c>
      <c r="H44" s="223">
        <v>1968</v>
      </c>
      <c r="I44" s="223">
        <v>1968</v>
      </c>
      <c r="J44" s="223"/>
      <c r="K44" s="223"/>
      <c r="L44" s="223">
        <f t="shared" si="23"/>
        <v>1768</v>
      </c>
      <c r="M44" s="223">
        <f t="shared" si="21"/>
        <v>1768</v>
      </c>
      <c r="N44" s="224"/>
      <c r="O44" s="224"/>
      <c r="P44" s="144" t="s">
        <v>359</v>
      </c>
      <c r="Q44" s="185">
        <v>1968</v>
      </c>
      <c r="R44" s="185">
        <v>1968</v>
      </c>
      <c r="S44" s="185"/>
      <c r="T44" s="185"/>
      <c r="U44" s="203">
        <f>R28-U28-60</f>
        <v>1779</v>
      </c>
      <c r="V44" s="203">
        <f t="shared" si="25"/>
        <v>1779</v>
      </c>
      <c r="W44" s="212"/>
      <c r="X44" s="212"/>
      <c r="Y44" s="202"/>
      <c r="AB44" s="180">
        <v>69</v>
      </c>
    </row>
    <row r="45" spans="1:28" ht="38.25">
      <c r="A45" s="142" t="s">
        <v>15</v>
      </c>
      <c r="B45" s="146" t="s">
        <v>319</v>
      </c>
      <c r="C45" s="144"/>
      <c r="D45" s="144" t="s">
        <v>321</v>
      </c>
      <c r="E45" s="144" t="s">
        <v>241</v>
      </c>
      <c r="F45" s="142" t="s">
        <v>438</v>
      </c>
      <c r="G45" s="222" t="s">
        <v>382</v>
      </c>
      <c r="H45" s="223">
        <v>1968</v>
      </c>
      <c r="I45" s="223">
        <v>1968</v>
      </c>
      <c r="J45" s="223"/>
      <c r="K45" s="223"/>
      <c r="L45" s="223">
        <f t="shared" si="23"/>
        <v>1768</v>
      </c>
      <c r="M45" s="223">
        <f t="shared" si="21"/>
        <v>1768</v>
      </c>
      <c r="N45" s="224"/>
      <c r="O45" s="224"/>
      <c r="P45" s="144" t="s">
        <v>382</v>
      </c>
      <c r="Q45" s="185">
        <v>1968</v>
      </c>
      <c r="R45" s="185">
        <v>1968</v>
      </c>
      <c r="S45" s="185"/>
      <c r="T45" s="185"/>
      <c r="U45" s="203">
        <f>R29-U29-100</f>
        <v>1741</v>
      </c>
      <c r="V45" s="203">
        <f>U45</f>
        <v>1741</v>
      </c>
      <c r="W45" s="212"/>
      <c r="X45" s="212"/>
      <c r="Y45" s="202"/>
      <c r="AB45" s="180">
        <v>112</v>
      </c>
    </row>
    <row r="46" spans="1:28" ht="38.25">
      <c r="A46" s="142" t="s">
        <v>15</v>
      </c>
      <c r="B46" s="146" t="s">
        <v>310</v>
      </c>
      <c r="C46" s="144"/>
      <c r="D46" s="144" t="s">
        <v>321</v>
      </c>
      <c r="E46" s="144" t="s">
        <v>241</v>
      </c>
      <c r="F46" s="142" t="s">
        <v>438</v>
      </c>
      <c r="G46" s="222" t="s">
        <v>383</v>
      </c>
      <c r="H46" s="223">
        <v>1968</v>
      </c>
      <c r="I46" s="223">
        <v>1968</v>
      </c>
      <c r="J46" s="223"/>
      <c r="K46" s="223"/>
      <c r="L46" s="223">
        <f t="shared" si="23"/>
        <v>1768</v>
      </c>
      <c r="M46" s="223">
        <f t="shared" si="21"/>
        <v>1768</v>
      </c>
      <c r="N46" s="224"/>
      <c r="O46" s="224"/>
      <c r="P46" s="144" t="s">
        <v>383</v>
      </c>
      <c r="Q46" s="185">
        <v>1968</v>
      </c>
      <c r="R46" s="185">
        <v>1968</v>
      </c>
      <c r="S46" s="185"/>
      <c r="T46" s="185"/>
      <c r="U46" s="203">
        <f>R30-U30-68</f>
        <v>1772</v>
      </c>
      <c r="V46" s="203">
        <f t="shared" si="25"/>
        <v>1772</v>
      </c>
      <c r="W46" s="212"/>
      <c r="X46" s="212"/>
      <c r="Y46" s="202"/>
      <c r="AB46" s="180">
        <v>75</v>
      </c>
    </row>
    <row r="47" spans="1:28" s="157" customFormat="1" ht="35.25" customHeight="1">
      <c r="A47" s="154" t="s">
        <v>20</v>
      </c>
      <c r="B47" s="155" t="s">
        <v>311</v>
      </c>
      <c r="C47" s="154"/>
      <c r="D47" s="154"/>
      <c r="E47" s="154"/>
      <c r="F47" s="154"/>
      <c r="G47" s="247"/>
      <c r="H47" s="248"/>
      <c r="I47" s="248"/>
      <c r="J47" s="248"/>
      <c r="K47" s="248"/>
      <c r="L47" s="248">
        <f t="shared" ref="L47" si="26">L48+L51</f>
        <v>13160</v>
      </c>
      <c r="M47" s="248">
        <f>M48+M51</f>
        <v>13160</v>
      </c>
      <c r="N47" s="249">
        <f t="shared" ref="N47:O47" si="27">N48+N51</f>
        <v>0</v>
      </c>
      <c r="O47" s="249">
        <f t="shared" si="27"/>
        <v>0</v>
      </c>
      <c r="P47" s="154"/>
      <c r="Q47" s="186"/>
      <c r="R47" s="186"/>
      <c r="S47" s="186"/>
      <c r="T47" s="186"/>
      <c r="U47" s="186">
        <f>U48+U51</f>
        <v>11844</v>
      </c>
      <c r="V47" s="186">
        <f>V48+V51</f>
        <v>11844</v>
      </c>
      <c r="W47" s="170">
        <f t="shared" ref="W47:X47" si="28">W48+W51</f>
        <v>0</v>
      </c>
      <c r="X47" s="170">
        <f t="shared" si="28"/>
        <v>0</v>
      </c>
      <c r="Y47" s="156"/>
      <c r="AB47" s="216"/>
    </row>
    <row r="48" spans="1:28" ht="21.95" customHeight="1">
      <c r="A48" s="201">
        <v>1</v>
      </c>
      <c r="B48" s="201" t="s">
        <v>45</v>
      </c>
      <c r="C48" s="201"/>
      <c r="D48" s="201"/>
      <c r="E48" s="153"/>
      <c r="F48" s="153"/>
      <c r="G48" s="246"/>
      <c r="H48" s="244"/>
      <c r="I48" s="244"/>
      <c r="J48" s="244"/>
      <c r="K48" s="244"/>
      <c r="L48" s="244">
        <f>SUM(L49:L50)</f>
        <v>1000</v>
      </c>
      <c r="M48" s="244">
        <f>SUM(M49:M50)</f>
        <v>1000</v>
      </c>
      <c r="N48" s="243">
        <f t="shared" ref="N48:O48" si="29">SUM(N49:N50)</f>
        <v>0</v>
      </c>
      <c r="O48" s="243">
        <f t="shared" si="29"/>
        <v>0</v>
      </c>
      <c r="P48" s="153"/>
      <c r="Q48" s="184"/>
      <c r="R48" s="184"/>
      <c r="S48" s="184"/>
      <c r="T48" s="184"/>
      <c r="U48" s="184">
        <f>SUM(U49:U50)</f>
        <v>721</v>
      </c>
      <c r="V48" s="184">
        <f>SUM(V49:V50)</f>
        <v>721</v>
      </c>
      <c r="W48" s="152">
        <f t="shared" ref="W48:X48" si="30">SUM(W49:W50)</f>
        <v>0</v>
      </c>
      <c r="X48" s="152">
        <f t="shared" si="30"/>
        <v>0</v>
      </c>
      <c r="Y48" s="201"/>
    </row>
    <row r="49" spans="1:28" ht="38.25">
      <c r="A49" s="142" t="s">
        <v>15</v>
      </c>
      <c r="B49" s="145" t="s">
        <v>294</v>
      </c>
      <c r="C49" s="144"/>
      <c r="D49" s="144" t="s">
        <v>321</v>
      </c>
      <c r="E49" s="158" t="s">
        <v>330</v>
      </c>
      <c r="F49" s="228" t="s">
        <v>438</v>
      </c>
      <c r="G49" s="226" t="s">
        <v>384</v>
      </c>
      <c r="H49" s="223">
        <v>8000</v>
      </c>
      <c r="I49" s="223">
        <v>8000</v>
      </c>
      <c r="J49" s="223"/>
      <c r="K49" s="223"/>
      <c r="L49" s="223">
        <v>500</v>
      </c>
      <c r="M49" s="223">
        <v>500</v>
      </c>
      <c r="N49" s="224"/>
      <c r="O49" s="224"/>
      <c r="P49" s="158" t="s">
        <v>384</v>
      </c>
      <c r="Q49" s="185">
        <v>8000</v>
      </c>
      <c r="R49" s="185">
        <v>8000</v>
      </c>
      <c r="S49" s="185"/>
      <c r="T49" s="185"/>
      <c r="U49" s="185">
        <v>500</v>
      </c>
      <c r="V49" s="185">
        <v>500</v>
      </c>
      <c r="W49" s="151"/>
      <c r="X49" s="151"/>
      <c r="Y49" s="144"/>
    </row>
    <row r="50" spans="1:28" ht="38.25">
      <c r="A50" s="142" t="s">
        <v>15</v>
      </c>
      <c r="B50" s="145" t="s">
        <v>295</v>
      </c>
      <c r="C50" s="144"/>
      <c r="D50" s="144" t="s">
        <v>321</v>
      </c>
      <c r="E50" s="158" t="s">
        <v>236</v>
      </c>
      <c r="F50" s="228" t="s">
        <v>438</v>
      </c>
      <c r="G50" s="226" t="s">
        <v>346</v>
      </c>
      <c r="H50" s="223">
        <f>I50</f>
        <v>5160</v>
      </c>
      <c r="I50" s="223">
        <v>5160</v>
      </c>
      <c r="J50" s="223"/>
      <c r="K50" s="223"/>
      <c r="L50" s="223">
        <v>500</v>
      </c>
      <c r="M50" s="223">
        <v>500</v>
      </c>
      <c r="N50" s="224"/>
      <c r="O50" s="224"/>
      <c r="P50" s="158" t="s">
        <v>346</v>
      </c>
      <c r="Q50" s="185">
        <f>R50</f>
        <v>5160</v>
      </c>
      <c r="R50" s="185">
        <v>5160</v>
      </c>
      <c r="S50" s="185"/>
      <c r="T50" s="185"/>
      <c r="U50" s="203">
        <f>V50</f>
        <v>221</v>
      </c>
      <c r="V50" s="203">
        <f>500-279</f>
        <v>221</v>
      </c>
      <c r="W50" s="151"/>
      <c r="X50" s="151"/>
      <c r="Y50" s="202" t="s">
        <v>439</v>
      </c>
    </row>
    <row r="51" spans="1:28" s="147" customFormat="1" ht="22.5" customHeight="1">
      <c r="A51" s="201">
        <v>2</v>
      </c>
      <c r="B51" s="201" t="s">
        <v>46</v>
      </c>
      <c r="C51" s="201"/>
      <c r="D51" s="201"/>
      <c r="E51" s="201"/>
      <c r="F51" s="201"/>
      <c r="G51" s="242"/>
      <c r="H51" s="244"/>
      <c r="I51" s="244"/>
      <c r="J51" s="244">
        <f t="shared" ref="J51:L51" si="31">SUM(J52:J53)</f>
        <v>0</v>
      </c>
      <c r="K51" s="244">
        <f t="shared" si="31"/>
        <v>0</v>
      </c>
      <c r="L51" s="244">
        <f t="shared" si="31"/>
        <v>12160</v>
      </c>
      <c r="M51" s="244">
        <f>SUM(M52:M53)</f>
        <v>12160</v>
      </c>
      <c r="N51" s="243">
        <f t="shared" ref="N51:O51" si="32">SUM(N52:N53)</f>
        <v>0</v>
      </c>
      <c r="O51" s="243">
        <f t="shared" si="32"/>
        <v>0</v>
      </c>
      <c r="P51" s="208"/>
      <c r="Q51" s="184"/>
      <c r="R51" s="184"/>
      <c r="S51" s="184">
        <f t="shared" ref="S51:T51" si="33">SUM(S52:S53)</f>
        <v>0</v>
      </c>
      <c r="T51" s="184">
        <f t="shared" si="33"/>
        <v>0</v>
      </c>
      <c r="U51" s="184">
        <f>SUM(U52:U53)</f>
        <v>11123</v>
      </c>
      <c r="V51" s="184">
        <f>SUM(V52:V53)</f>
        <v>11123</v>
      </c>
      <c r="W51" s="152">
        <f t="shared" ref="W51:X51" si="34">SUM(W52:W53)</f>
        <v>0</v>
      </c>
      <c r="X51" s="152">
        <f t="shared" si="34"/>
        <v>0</v>
      </c>
      <c r="Y51" s="201"/>
      <c r="AB51" s="215"/>
    </row>
    <row r="52" spans="1:28" s="180" customFormat="1" ht="38.25">
      <c r="A52" s="220" t="s">
        <v>15</v>
      </c>
      <c r="B52" s="230" t="s">
        <v>294</v>
      </c>
      <c r="C52" s="222"/>
      <c r="D52" s="222" t="s">
        <v>321</v>
      </c>
      <c r="E52" s="226" t="s">
        <v>330</v>
      </c>
      <c r="F52" s="231" t="s">
        <v>438</v>
      </c>
      <c r="G52" s="226" t="s">
        <v>384</v>
      </c>
      <c r="H52" s="223">
        <v>8000</v>
      </c>
      <c r="I52" s="223">
        <v>8000</v>
      </c>
      <c r="J52" s="223"/>
      <c r="K52" s="223"/>
      <c r="L52" s="223">
        <f>I49-L49</f>
        <v>7500</v>
      </c>
      <c r="M52" s="223">
        <f>L52</f>
        <v>7500</v>
      </c>
      <c r="N52" s="224"/>
      <c r="O52" s="224"/>
      <c r="P52" s="226" t="s">
        <v>384</v>
      </c>
      <c r="Q52" s="223">
        <v>8000</v>
      </c>
      <c r="R52" s="223">
        <v>8000</v>
      </c>
      <c r="S52" s="223"/>
      <c r="T52" s="223"/>
      <c r="U52" s="225">
        <f>R49-U49-1316</f>
        <v>6184</v>
      </c>
      <c r="V52" s="225">
        <f>U52</f>
        <v>6184</v>
      </c>
      <c r="W52" s="224"/>
      <c r="X52" s="224"/>
      <c r="Y52" s="232" t="s">
        <v>452</v>
      </c>
    </row>
    <row r="53" spans="1:28" ht="38.25">
      <c r="A53" s="142" t="s">
        <v>15</v>
      </c>
      <c r="B53" s="145" t="s">
        <v>295</v>
      </c>
      <c r="C53" s="144"/>
      <c r="D53" s="144" t="s">
        <v>321</v>
      </c>
      <c r="E53" s="158" t="s">
        <v>236</v>
      </c>
      <c r="F53" s="228" t="s">
        <v>438</v>
      </c>
      <c r="G53" s="226" t="s">
        <v>346</v>
      </c>
      <c r="H53" s="223">
        <f>I53</f>
        <v>5160</v>
      </c>
      <c r="I53" s="223">
        <v>5160</v>
      </c>
      <c r="J53" s="223"/>
      <c r="K53" s="223"/>
      <c r="L53" s="223">
        <f>I50-L50</f>
        <v>4660</v>
      </c>
      <c r="M53" s="223">
        <f>L53</f>
        <v>4660</v>
      </c>
      <c r="N53" s="224"/>
      <c r="O53" s="224"/>
      <c r="P53" s="158" t="s">
        <v>346</v>
      </c>
      <c r="Q53" s="185">
        <f>R53</f>
        <v>5160</v>
      </c>
      <c r="R53" s="185">
        <v>5160</v>
      </c>
      <c r="S53" s="185"/>
      <c r="T53" s="185"/>
      <c r="U53" s="203">
        <f>R50-U50</f>
        <v>4939</v>
      </c>
      <c r="V53" s="203">
        <f>U53</f>
        <v>4939</v>
      </c>
      <c r="W53" s="151"/>
      <c r="X53" s="151"/>
      <c r="Y53" s="202" t="s">
        <v>439</v>
      </c>
    </row>
    <row r="54" spans="1:28" s="157" customFormat="1" ht="23.25" customHeight="1">
      <c r="A54" s="154" t="s">
        <v>66</v>
      </c>
      <c r="B54" s="155" t="s">
        <v>312</v>
      </c>
      <c r="C54" s="154"/>
      <c r="D54" s="154"/>
      <c r="E54" s="154"/>
      <c r="F54" s="154"/>
      <c r="G54" s="247"/>
      <c r="H54" s="248"/>
      <c r="I54" s="248"/>
      <c r="J54" s="248">
        <f t="shared" ref="J54:K54" si="35">J55+J57</f>
        <v>25000</v>
      </c>
      <c r="K54" s="248">
        <f t="shared" si="35"/>
        <v>25000</v>
      </c>
      <c r="L54" s="248">
        <f>L55+L57</f>
        <v>10000</v>
      </c>
      <c r="M54" s="248">
        <f>M55+M57</f>
        <v>10000</v>
      </c>
      <c r="N54" s="249">
        <f>N55+N57</f>
        <v>0</v>
      </c>
      <c r="O54" s="249">
        <f>O55+O57</f>
        <v>0</v>
      </c>
      <c r="P54" s="154"/>
      <c r="Q54" s="186"/>
      <c r="R54" s="186"/>
      <c r="S54" s="186">
        <f t="shared" ref="S54:T54" si="36">S55+S57</f>
        <v>25000</v>
      </c>
      <c r="T54" s="186">
        <f t="shared" si="36"/>
        <v>25000</v>
      </c>
      <c r="U54" s="186">
        <f>U55+U57</f>
        <v>10000</v>
      </c>
      <c r="V54" s="186">
        <f>V55+V57</f>
        <v>10000</v>
      </c>
      <c r="W54" s="170">
        <f>W55+W57</f>
        <v>0</v>
      </c>
      <c r="X54" s="170">
        <f>X55+X57</f>
        <v>0</v>
      </c>
      <c r="Y54" s="156"/>
      <c r="AB54" s="216"/>
    </row>
    <row r="55" spans="1:28" ht="21.95" customHeight="1">
      <c r="A55" s="201">
        <v>1</v>
      </c>
      <c r="B55" s="201" t="s">
        <v>45</v>
      </c>
      <c r="C55" s="201"/>
      <c r="D55" s="201"/>
      <c r="E55" s="153"/>
      <c r="F55" s="153"/>
      <c r="G55" s="246"/>
      <c r="H55" s="244"/>
      <c r="I55" s="244"/>
      <c r="J55" s="244">
        <f t="shared" ref="J55:K55" si="37">SUM(J56:J56)</f>
        <v>0</v>
      </c>
      <c r="K55" s="244">
        <f t="shared" si="37"/>
        <v>0</v>
      </c>
      <c r="L55" s="244">
        <f>SUM(L56:L56)</f>
        <v>0</v>
      </c>
      <c r="M55" s="244">
        <f>SUM(M56:M56)</f>
        <v>0</v>
      </c>
      <c r="N55" s="243">
        <f>SUM(N56:N56)</f>
        <v>0</v>
      </c>
      <c r="O55" s="243">
        <f>SUM(O56:O56)</f>
        <v>0</v>
      </c>
      <c r="P55" s="153"/>
      <c r="Q55" s="184"/>
      <c r="R55" s="184"/>
      <c r="S55" s="184">
        <f t="shared" ref="S55:T55" si="38">SUM(S56:S56)</f>
        <v>0</v>
      </c>
      <c r="T55" s="184">
        <f t="shared" si="38"/>
        <v>0</v>
      </c>
      <c r="U55" s="184">
        <f>SUM(U56:U56)</f>
        <v>0</v>
      </c>
      <c r="V55" s="184">
        <f>SUM(V56:V56)</f>
        <v>0</v>
      </c>
      <c r="W55" s="152">
        <f>SUM(W56:W56)</f>
        <v>0</v>
      </c>
      <c r="X55" s="152">
        <f>SUM(X56:X56)</f>
        <v>0</v>
      </c>
      <c r="Y55" s="201"/>
    </row>
    <row r="56" spans="1:28" ht="27.95" hidden="1" customHeight="1">
      <c r="A56" s="142" t="s">
        <v>15</v>
      </c>
      <c r="B56" s="143" t="s">
        <v>293</v>
      </c>
      <c r="C56" s="144"/>
      <c r="D56" s="144" t="s">
        <v>321</v>
      </c>
      <c r="E56" s="144"/>
      <c r="F56" s="144"/>
      <c r="G56" s="222"/>
      <c r="H56" s="223"/>
      <c r="I56" s="223"/>
      <c r="J56" s="223"/>
      <c r="K56" s="223"/>
      <c r="L56" s="223"/>
      <c r="M56" s="223"/>
      <c r="N56" s="224"/>
      <c r="O56" s="224"/>
      <c r="P56" s="144"/>
      <c r="Q56" s="185"/>
      <c r="R56" s="185"/>
      <c r="S56" s="185"/>
      <c r="T56" s="185"/>
      <c r="U56" s="185"/>
      <c r="V56" s="185"/>
      <c r="W56" s="151"/>
      <c r="X56" s="151"/>
      <c r="Y56" s="158"/>
    </row>
    <row r="57" spans="1:28" s="147" customFormat="1" ht="22.5" customHeight="1">
      <c r="A57" s="201">
        <v>2</v>
      </c>
      <c r="B57" s="201" t="s">
        <v>46</v>
      </c>
      <c r="C57" s="201"/>
      <c r="D57" s="201"/>
      <c r="E57" s="201"/>
      <c r="F57" s="201"/>
      <c r="G57" s="242"/>
      <c r="H57" s="244"/>
      <c r="I57" s="244"/>
      <c r="J57" s="244">
        <f>SUM(J58:J59)</f>
        <v>25000</v>
      </c>
      <c r="K57" s="244">
        <f t="shared" ref="K57:M57" si="39">SUM(K58:K59)</f>
        <v>25000</v>
      </c>
      <c r="L57" s="244">
        <f t="shared" si="39"/>
        <v>10000</v>
      </c>
      <c r="M57" s="244">
        <f t="shared" si="39"/>
        <v>10000</v>
      </c>
      <c r="N57" s="243">
        <f>SUM(N58:N58)</f>
        <v>0</v>
      </c>
      <c r="O57" s="243">
        <f>SUM(O58:O58)</f>
        <v>0</v>
      </c>
      <c r="P57" s="208"/>
      <c r="Q57" s="184"/>
      <c r="R57" s="184"/>
      <c r="S57" s="184">
        <f>SUM(S58:S59)</f>
        <v>25000</v>
      </c>
      <c r="T57" s="184">
        <f t="shared" ref="T57:V57" si="40">SUM(T58:T59)</f>
        <v>25000</v>
      </c>
      <c r="U57" s="184">
        <f>SUM(U58:U59)</f>
        <v>10000</v>
      </c>
      <c r="V57" s="184">
        <f t="shared" si="40"/>
        <v>10000</v>
      </c>
      <c r="W57" s="152">
        <f>SUM(W58:W58)</f>
        <v>0</v>
      </c>
      <c r="X57" s="152">
        <f>SUM(X58:X58)</f>
        <v>0</v>
      </c>
      <c r="Y57" s="201"/>
      <c r="AB57" s="215"/>
    </row>
    <row r="58" spans="1:28" ht="87" customHeight="1">
      <c r="A58" s="142" t="s">
        <v>15</v>
      </c>
      <c r="B58" s="143" t="s">
        <v>314</v>
      </c>
      <c r="C58" s="144">
        <v>7713157</v>
      </c>
      <c r="D58" s="144" t="s">
        <v>321</v>
      </c>
      <c r="E58" s="144" t="s">
        <v>240</v>
      </c>
      <c r="F58" s="144" t="s">
        <v>440</v>
      </c>
      <c r="G58" s="222" t="s">
        <v>355</v>
      </c>
      <c r="H58" s="223">
        <v>37750.04</v>
      </c>
      <c r="I58" s="223">
        <v>37750.04</v>
      </c>
      <c r="J58" s="223">
        <v>25000</v>
      </c>
      <c r="K58" s="223">
        <v>25000</v>
      </c>
      <c r="L58" s="223">
        <f>M58</f>
        <v>1189.9658509999999</v>
      </c>
      <c r="M58" s="223">
        <v>1189.9658509999999</v>
      </c>
      <c r="N58" s="224"/>
      <c r="O58" s="224"/>
      <c r="P58" s="144" t="s">
        <v>355</v>
      </c>
      <c r="Q58" s="185">
        <v>37750.04</v>
      </c>
      <c r="R58" s="185">
        <v>37750.04</v>
      </c>
      <c r="S58" s="203">
        <f>T58</f>
        <v>24096.423073999998</v>
      </c>
      <c r="T58" s="203">
        <f>25000-903.576926</f>
        <v>24096.423073999998</v>
      </c>
      <c r="U58" s="185">
        <f>V58</f>
        <v>1189.9658509999999</v>
      </c>
      <c r="V58" s="185">
        <v>1189.9658509999999</v>
      </c>
      <c r="W58" s="151"/>
      <c r="X58" s="151"/>
      <c r="Y58" s="333" t="s">
        <v>417</v>
      </c>
    </row>
    <row r="59" spans="1:28" ht="87" customHeight="1">
      <c r="A59" s="142" t="s">
        <v>15</v>
      </c>
      <c r="B59" s="143" t="s">
        <v>340</v>
      </c>
      <c r="C59" s="144"/>
      <c r="D59" s="144" t="s">
        <v>321</v>
      </c>
      <c r="E59" s="144" t="s">
        <v>330</v>
      </c>
      <c r="F59" s="144" t="s">
        <v>286</v>
      </c>
      <c r="G59" s="222" t="s">
        <v>376</v>
      </c>
      <c r="H59" s="223">
        <v>11163</v>
      </c>
      <c r="I59" s="223">
        <v>11163</v>
      </c>
      <c r="J59" s="223"/>
      <c r="K59" s="223"/>
      <c r="L59" s="223">
        <v>8810.0341489999992</v>
      </c>
      <c r="M59" s="223">
        <v>8810.0341489999992</v>
      </c>
      <c r="N59" s="224"/>
      <c r="O59" s="224"/>
      <c r="P59" s="144" t="s">
        <v>414</v>
      </c>
      <c r="Q59" s="185">
        <v>11163</v>
      </c>
      <c r="R59" s="185">
        <v>11163</v>
      </c>
      <c r="S59" s="203">
        <v>903.57692599999996</v>
      </c>
      <c r="T59" s="203">
        <v>903.57692599999996</v>
      </c>
      <c r="U59" s="185">
        <v>8810.0341489999992</v>
      </c>
      <c r="V59" s="185">
        <v>8810.0341489999992</v>
      </c>
      <c r="W59" s="151"/>
      <c r="X59" s="151"/>
      <c r="Y59" s="334"/>
    </row>
    <row r="60" spans="1:28" s="149" customFormat="1" ht="32.25" customHeight="1">
      <c r="A60" s="201" t="s">
        <v>70</v>
      </c>
      <c r="B60" s="227" t="s">
        <v>291</v>
      </c>
      <c r="C60" s="201"/>
      <c r="D60" s="201"/>
      <c r="E60" s="201"/>
      <c r="F60" s="201"/>
      <c r="G60" s="242"/>
      <c r="H60" s="244"/>
      <c r="I60" s="244"/>
      <c r="J60" s="244">
        <f t="shared" ref="J60:O60" si="41">J61+J62</f>
        <v>9567.6163489999999</v>
      </c>
      <c r="K60" s="244">
        <f t="shared" si="41"/>
        <v>9567.6163489999999</v>
      </c>
      <c r="L60" s="245">
        <f t="shared" si="41"/>
        <v>154237.76827969227</v>
      </c>
      <c r="M60" s="245">
        <f t="shared" si="41"/>
        <v>154237.76827969227</v>
      </c>
      <c r="N60" s="243">
        <f t="shared" si="41"/>
        <v>0</v>
      </c>
      <c r="O60" s="243">
        <f t="shared" si="41"/>
        <v>0</v>
      </c>
      <c r="P60" s="208"/>
      <c r="Q60" s="184"/>
      <c r="R60" s="184"/>
      <c r="S60" s="184">
        <f t="shared" ref="S60:X60" si="42">S61+S62</f>
        <v>14844.207729000002</v>
      </c>
      <c r="T60" s="184">
        <f t="shared" si="42"/>
        <v>14844.207729000002</v>
      </c>
      <c r="U60" s="204">
        <f>U61+U62</f>
        <v>153835.94146799998</v>
      </c>
      <c r="V60" s="204">
        <f t="shared" si="42"/>
        <v>153835.94146799998</v>
      </c>
      <c r="W60" s="152">
        <f t="shared" si="42"/>
        <v>0</v>
      </c>
      <c r="X60" s="152">
        <f t="shared" si="42"/>
        <v>0</v>
      </c>
      <c r="Y60" s="201"/>
      <c r="AB60" s="213"/>
    </row>
    <row r="61" spans="1:28" s="149" customFormat="1" ht="32.25" customHeight="1">
      <c r="A61" s="201" t="s">
        <v>396</v>
      </c>
      <c r="B61" s="201" t="s">
        <v>398</v>
      </c>
      <c r="C61" s="201"/>
      <c r="D61" s="201"/>
      <c r="E61" s="201"/>
      <c r="F61" s="201"/>
      <c r="G61" s="242"/>
      <c r="H61" s="244"/>
      <c r="I61" s="244"/>
      <c r="J61" s="244"/>
      <c r="K61" s="244"/>
      <c r="L61" s="244">
        <f>(L62/0.78)*0.1</f>
        <v>17527.019122692305</v>
      </c>
      <c r="M61" s="244">
        <f>(M62/0.78)*0.1</f>
        <v>17527.019122692305</v>
      </c>
      <c r="N61" s="243"/>
      <c r="O61" s="243"/>
      <c r="P61" s="208"/>
      <c r="Q61" s="184"/>
      <c r="R61" s="184"/>
      <c r="S61" s="184"/>
      <c r="T61" s="184"/>
      <c r="U61" s="184">
        <f>(U62/0.78)*0.1</f>
        <v>17481.356984999999</v>
      </c>
      <c r="V61" s="184">
        <f>(V62/0.78)*0.1</f>
        <v>17481.356984999999</v>
      </c>
      <c r="W61" s="152"/>
      <c r="X61" s="152"/>
      <c r="Y61" s="201" t="s">
        <v>400</v>
      </c>
      <c r="AB61" s="213"/>
    </row>
    <row r="62" spans="1:28" s="149" customFormat="1" ht="32.25" customHeight="1">
      <c r="A62" s="201" t="s">
        <v>397</v>
      </c>
      <c r="B62" s="201" t="s">
        <v>399</v>
      </c>
      <c r="C62" s="201"/>
      <c r="D62" s="201"/>
      <c r="E62" s="201"/>
      <c r="F62" s="201"/>
      <c r="G62" s="242"/>
      <c r="H62" s="244"/>
      <c r="I62" s="244"/>
      <c r="J62" s="244">
        <f>J69+J72</f>
        <v>9567.6163489999999</v>
      </c>
      <c r="K62" s="244">
        <f t="shared" ref="K62:O62" si="43">K69+K72</f>
        <v>9567.6163489999999</v>
      </c>
      <c r="L62" s="244">
        <f>L69+L72</f>
        <v>136710.74915699998</v>
      </c>
      <c r="M62" s="244">
        <f t="shared" si="43"/>
        <v>136710.74915699998</v>
      </c>
      <c r="N62" s="243">
        <f t="shared" si="43"/>
        <v>0</v>
      </c>
      <c r="O62" s="243">
        <f t="shared" si="43"/>
        <v>0</v>
      </c>
      <c r="P62" s="208"/>
      <c r="Q62" s="184"/>
      <c r="R62" s="184"/>
      <c r="S62" s="184">
        <f t="shared" ref="S62:T62" si="44">S68+S63</f>
        <v>14844.207729000002</v>
      </c>
      <c r="T62" s="184">
        <f t="shared" si="44"/>
        <v>14844.207729000002</v>
      </c>
      <c r="U62" s="184">
        <f>U68+U63</f>
        <v>136354.58448299998</v>
      </c>
      <c r="V62" s="184">
        <f>V68+V63</f>
        <v>136354.58448299998</v>
      </c>
      <c r="W62" s="152">
        <f t="shared" ref="W62:X62" si="45">W69+W72</f>
        <v>0</v>
      </c>
      <c r="X62" s="152">
        <f t="shared" si="45"/>
        <v>0</v>
      </c>
      <c r="Y62" s="201"/>
      <c r="AB62" s="213"/>
    </row>
    <row r="63" spans="1:28" s="149" customFormat="1" ht="32.25" customHeight="1">
      <c r="A63" s="208" t="s">
        <v>19</v>
      </c>
      <c r="B63" s="227" t="s">
        <v>433</v>
      </c>
      <c r="C63" s="208"/>
      <c r="D63" s="208"/>
      <c r="E63" s="208"/>
      <c r="F63" s="208"/>
      <c r="G63" s="242"/>
      <c r="H63" s="244"/>
      <c r="I63" s="244"/>
      <c r="J63" s="244"/>
      <c r="K63" s="244"/>
      <c r="L63" s="244"/>
      <c r="M63" s="244"/>
      <c r="N63" s="243"/>
      <c r="O63" s="243"/>
      <c r="P63" s="208"/>
      <c r="Q63" s="184"/>
      <c r="R63" s="184"/>
      <c r="S63" s="184"/>
      <c r="T63" s="184"/>
      <c r="U63" s="204">
        <v>5000</v>
      </c>
      <c r="V63" s="204">
        <v>5000</v>
      </c>
      <c r="W63" s="152"/>
      <c r="X63" s="152"/>
      <c r="Y63" s="227" t="s">
        <v>432</v>
      </c>
      <c r="AB63" s="213"/>
    </row>
    <row r="64" spans="1:28" s="180" customFormat="1" ht="66" hidden="1" customHeight="1">
      <c r="A64" s="220" t="s">
        <v>15</v>
      </c>
      <c r="B64" s="221" t="s">
        <v>368</v>
      </c>
      <c r="C64" s="222"/>
      <c r="D64" s="222" t="s">
        <v>370</v>
      </c>
      <c r="E64" s="222" t="s">
        <v>241</v>
      </c>
      <c r="F64" s="222" t="s">
        <v>286</v>
      </c>
      <c r="G64" s="222" t="s">
        <v>386</v>
      </c>
      <c r="H64" s="223">
        <v>908.80342299999995</v>
      </c>
      <c r="I64" s="223">
        <f>H64</f>
        <v>908.80342299999995</v>
      </c>
      <c r="J64" s="223"/>
      <c r="K64" s="223"/>
      <c r="L64" s="223">
        <f>908.803-467.02</f>
        <v>441.78300000000002</v>
      </c>
      <c r="M64" s="223">
        <f>L64</f>
        <v>441.78300000000002</v>
      </c>
      <c r="N64" s="224"/>
      <c r="O64" s="224"/>
      <c r="P64" s="222" t="s">
        <v>386</v>
      </c>
      <c r="Q64" s="223">
        <v>908.80342299999995</v>
      </c>
      <c r="R64" s="223">
        <f>Q64</f>
        <v>908.80342299999995</v>
      </c>
      <c r="S64" s="225">
        <f>T64</f>
        <v>467.02</v>
      </c>
      <c r="T64" s="225">
        <v>467.02</v>
      </c>
      <c r="U64" s="223">
        <f>908.803-467.02</f>
        <v>441.78300000000002</v>
      </c>
      <c r="V64" s="223">
        <f>U64</f>
        <v>441.78300000000002</v>
      </c>
      <c r="W64" s="224"/>
      <c r="X64" s="224"/>
      <c r="Y64" s="226"/>
    </row>
    <row r="65" spans="1:28" s="180" customFormat="1" ht="58.5" hidden="1" customHeight="1">
      <c r="A65" s="220" t="s">
        <v>15</v>
      </c>
      <c r="B65" s="221" t="s">
        <v>423</v>
      </c>
      <c r="C65" s="222"/>
      <c r="D65" s="222"/>
      <c r="E65" s="222"/>
      <c r="F65" s="222"/>
      <c r="G65" s="222"/>
      <c r="H65" s="223"/>
      <c r="I65" s="223"/>
      <c r="J65" s="223"/>
      <c r="K65" s="223"/>
      <c r="L65" s="223"/>
      <c r="M65" s="223"/>
      <c r="N65" s="224"/>
      <c r="O65" s="224"/>
      <c r="P65" s="222" t="s">
        <v>422</v>
      </c>
      <c r="Q65" s="223">
        <f>R65</f>
        <v>2388.0590000000002</v>
      </c>
      <c r="R65" s="223">
        <v>2388.0590000000002</v>
      </c>
      <c r="S65" s="225"/>
      <c r="T65" s="225"/>
      <c r="U65" s="223">
        <f>V65</f>
        <v>2388.0590000000002</v>
      </c>
      <c r="V65" s="223">
        <f>R65-T65</f>
        <v>2388.0590000000002</v>
      </c>
      <c r="W65" s="224"/>
      <c r="X65" s="224"/>
      <c r="Y65" s="226" t="s">
        <v>424</v>
      </c>
    </row>
    <row r="66" spans="1:28" s="180" customFormat="1" ht="58.5" hidden="1" customHeight="1">
      <c r="A66" s="220" t="s">
        <v>15</v>
      </c>
      <c r="B66" s="221" t="s">
        <v>425</v>
      </c>
      <c r="C66" s="222"/>
      <c r="D66" s="222"/>
      <c r="E66" s="222"/>
      <c r="F66" s="222"/>
      <c r="G66" s="222"/>
      <c r="H66" s="223"/>
      <c r="I66" s="223"/>
      <c r="J66" s="223"/>
      <c r="K66" s="223"/>
      <c r="L66" s="223"/>
      <c r="M66" s="223"/>
      <c r="N66" s="224"/>
      <c r="O66" s="224"/>
      <c r="P66" s="222" t="s">
        <v>426</v>
      </c>
      <c r="Q66" s="223">
        <f>R66</f>
        <v>1379.614</v>
      </c>
      <c r="R66" s="223">
        <v>1379.614</v>
      </c>
      <c r="S66" s="225"/>
      <c r="T66" s="225"/>
      <c r="U66" s="223">
        <f>V66</f>
        <v>1379.614</v>
      </c>
      <c r="V66" s="223">
        <f>R66-T66</f>
        <v>1379.614</v>
      </c>
      <c r="W66" s="224"/>
      <c r="X66" s="224"/>
      <c r="Y66" s="226" t="s">
        <v>424</v>
      </c>
    </row>
    <row r="67" spans="1:28" s="180" customFormat="1" ht="58.5" hidden="1" customHeight="1">
      <c r="A67" s="220" t="s">
        <v>15</v>
      </c>
      <c r="B67" s="221" t="s">
        <v>427</v>
      </c>
      <c r="C67" s="222"/>
      <c r="D67" s="222"/>
      <c r="E67" s="222"/>
      <c r="F67" s="222"/>
      <c r="G67" s="222"/>
      <c r="H67" s="223"/>
      <c r="I67" s="223"/>
      <c r="J67" s="223"/>
      <c r="K67" s="223"/>
      <c r="L67" s="223"/>
      <c r="M67" s="223"/>
      <c r="N67" s="224"/>
      <c r="O67" s="224"/>
      <c r="P67" s="222"/>
      <c r="Q67" s="223"/>
      <c r="R67" s="223"/>
      <c r="S67" s="225"/>
      <c r="T67" s="225"/>
      <c r="U67" s="223"/>
      <c r="V67" s="223"/>
      <c r="W67" s="224"/>
      <c r="X67" s="224"/>
      <c r="Y67" s="226"/>
    </row>
    <row r="68" spans="1:28" s="149" customFormat="1" ht="32.25" customHeight="1">
      <c r="A68" s="208" t="s">
        <v>20</v>
      </c>
      <c r="B68" s="208" t="s">
        <v>419</v>
      </c>
      <c r="C68" s="208"/>
      <c r="D68" s="208"/>
      <c r="E68" s="208"/>
      <c r="F68" s="208"/>
      <c r="G68" s="242"/>
      <c r="H68" s="244"/>
      <c r="I68" s="244"/>
      <c r="J68" s="244">
        <f t="shared" ref="J68:T68" si="46">J69+J72</f>
        <v>9567.6163489999999</v>
      </c>
      <c r="K68" s="244">
        <f t="shared" si="46"/>
        <v>9567.6163489999999</v>
      </c>
      <c r="L68" s="244">
        <f t="shared" si="46"/>
        <v>136710.74915699998</v>
      </c>
      <c r="M68" s="244">
        <f t="shared" si="46"/>
        <v>136710.74915699998</v>
      </c>
      <c r="N68" s="244">
        <f t="shared" si="46"/>
        <v>0</v>
      </c>
      <c r="O68" s="244">
        <f t="shared" si="46"/>
        <v>0</v>
      </c>
      <c r="P68" s="184">
        <f t="shared" si="46"/>
        <v>0</v>
      </c>
      <c r="Q68" s="184">
        <f t="shared" si="46"/>
        <v>0</v>
      </c>
      <c r="R68" s="184">
        <f t="shared" si="46"/>
        <v>0</v>
      </c>
      <c r="S68" s="184">
        <f t="shared" si="46"/>
        <v>14844.207729000002</v>
      </c>
      <c r="T68" s="184">
        <f t="shared" si="46"/>
        <v>14844.207729000002</v>
      </c>
      <c r="U68" s="184">
        <f>U69+U72</f>
        <v>131354.58448299998</v>
      </c>
      <c r="V68" s="184">
        <f>V69+V72</f>
        <v>131354.58448299998</v>
      </c>
      <c r="W68" s="152"/>
      <c r="X68" s="152"/>
      <c r="Y68" s="208"/>
      <c r="AB68" s="213"/>
    </row>
    <row r="69" spans="1:28" ht="21.95" customHeight="1">
      <c r="A69" s="208" t="s">
        <v>420</v>
      </c>
      <c r="B69" s="201" t="s">
        <v>45</v>
      </c>
      <c r="C69" s="201"/>
      <c r="D69" s="201"/>
      <c r="E69" s="201"/>
      <c r="F69" s="201"/>
      <c r="G69" s="242"/>
      <c r="H69" s="244">
        <f t="shared" ref="H69:I69" si="47">H70+H71</f>
        <v>0</v>
      </c>
      <c r="I69" s="244">
        <f t="shared" si="47"/>
        <v>0</v>
      </c>
      <c r="J69" s="244">
        <f t="shared" ref="J69" si="48">J70+J71</f>
        <v>0</v>
      </c>
      <c r="K69" s="244">
        <f t="shared" ref="K69:L69" si="49">K70+K71</f>
        <v>0</v>
      </c>
      <c r="L69" s="244">
        <f t="shared" si="49"/>
        <v>0</v>
      </c>
      <c r="M69" s="244">
        <f t="shared" ref="M69" si="50">M70+M71</f>
        <v>0</v>
      </c>
      <c r="N69" s="244">
        <f t="shared" ref="N69:O69" si="51">N70+N71</f>
        <v>0</v>
      </c>
      <c r="O69" s="244">
        <f t="shared" si="51"/>
        <v>0</v>
      </c>
      <c r="P69" s="184"/>
      <c r="Q69" s="184"/>
      <c r="R69" s="184"/>
      <c r="S69" s="184">
        <f t="shared" ref="S69:T69" si="52">S70+S71</f>
        <v>0</v>
      </c>
      <c r="T69" s="184">
        <f t="shared" si="52"/>
        <v>0</v>
      </c>
      <c r="U69" s="184">
        <f>U70+U71</f>
        <v>200</v>
      </c>
      <c r="V69" s="184">
        <f t="shared" ref="V69:X69" si="53">V70+V71</f>
        <v>200</v>
      </c>
      <c r="W69" s="184">
        <f t="shared" si="53"/>
        <v>0</v>
      </c>
      <c r="X69" s="184">
        <f t="shared" si="53"/>
        <v>0</v>
      </c>
      <c r="Y69" s="201"/>
    </row>
    <row r="70" spans="1:28" ht="57.75" customHeight="1">
      <c r="A70" s="142" t="s">
        <v>15</v>
      </c>
      <c r="B70" s="143" t="s">
        <v>342</v>
      </c>
      <c r="C70" s="144"/>
      <c r="D70" s="144" t="s">
        <v>321</v>
      </c>
      <c r="E70" s="144" t="s">
        <v>240</v>
      </c>
      <c r="F70" s="144" t="s">
        <v>286</v>
      </c>
      <c r="G70" s="222" t="s">
        <v>348</v>
      </c>
      <c r="H70" s="223"/>
      <c r="I70" s="223"/>
      <c r="J70" s="223"/>
      <c r="K70" s="223"/>
      <c r="L70" s="223"/>
      <c r="M70" s="223"/>
      <c r="N70" s="224"/>
      <c r="O70" s="224"/>
      <c r="P70" s="144" t="s">
        <v>348</v>
      </c>
      <c r="Q70" s="185">
        <f>R70</f>
        <v>104248</v>
      </c>
      <c r="R70" s="185">
        <v>104248</v>
      </c>
      <c r="S70" s="185"/>
      <c r="T70" s="185"/>
      <c r="U70" s="185">
        <f>V70</f>
        <v>100</v>
      </c>
      <c r="V70" s="185">
        <v>100</v>
      </c>
      <c r="W70" s="151"/>
      <c r="X70" s="151"/>
      <c r="Y70" s="144"/>
    </row>
    <row r="71" spans="1:28" ht="51">
      <c r="A71" s="142" t="s">
        <v>15</v>
      </c>
      <c r="B71" s="143" t="s">
        <v>343</v>
      </c>
      <c r="C71" s="144"/>
      <c r="D71" s="144" t="s">
        <v>321</v>
      </c>
      <c r="E71" s="144" t="s">
        <v>240</v>
      </c>
      <c r="F71" s="144" t="s">
        <v>286</v>
      </c>
      <c r="G71" s="222" t="s">
        <v>347</v>
      </c>
      <c r="H71" s="225"/>
      <c r="I71" s="225"/>
      <c r="J71" s="225"/>
      <c r="K71" s="225"/>
      <c r="L71" s="225"/>
      <c r="M71" s="225"/>
      <c r="N71" s="224"/>
      <c r="O71" s="224"/>
      <c r="P71" s="144" t="s">
        <v>347</v>
      </c>
      <c r="Q71" s="203">
        <f>R71</f>
        <v>149882</v>
      </c>
      <c r="R71" s="203">
        <v>149882</v>
      </c>
      <c r="S71" s="203"/>
      <c r="T71" s="203"/>
      <c r="U71" s="203">
        <f>V71</f>
        <v>100</v>
      </c>
      <c r="V71" s="203">
        <v>100</v>
      </c>
      <c r="W71" s="151"/>
      <c r="X71" s="151"/>
      <c r="Y71" s="144"/>
    </row>
    <row r="72" spans="1:28" ht="27.95" customHeight="1">
      <c r="A72" s="208" t="s">
        <v>421</v>
      </c>
      <c r="B72" s="201" t="s">
        <v>56</v>
      </c>
      <c r="C72" s="201"/>
      <c r="D72" s="201"/>
      <c r="E72" s="201"/>
      <c r="F72" s="201"/>
      <c r="G72" s="242"/>
      <c r="H72" s="244"/>
      <c r="I72" s="244"/>
      <c r="J72" s="244">
        <f t="shared" ref="J72:O72" si="54">J73+J81</f>
        <v>9567.6163489999999</v>
      </c>
      <c r="K72" s="244">
        <f t="shared" si="54"/>
        <v>9567.6163489999999</v>
      </c>
      <c r="L72" s="244">
        <f>L73+L81</f>
        <v>136710.74915699998</v>
      </c>
      <c r="M72" s="244">
        <f t="shared" si="54"/>
        <v>136710.74915699998</v>
      </c>
      <c r="N72" s="243">
        <f t="shared" si="54"/>
        <v>0</v>
      </c>
      <c r="O72" s="243">
        <f t="shared" si="54"/>
        <v>0</v>
      </c>
      <c r="P72" s="208"/>
      <c r="Q72" s="184"/>
      <c r="R72" s="184"/>
      <c r="S72" s="184">
        <f t="shared" ref="S72:T72" si="55">S73+S81</f>
        <v>14844.207729000002</v>
      </c>
      <c r="T72" s="184">
        <f t="shared" si="55"/>
        <v>14844.207729000002</v>
      </c>
      <c r="U72" s="184">
        <f>U73+U81</f>
        <v>131154.58448299998</v>
      </c>
      <c r="V72" s="184">
        <f t="shared" ref="V72:X72" si="56">V73+V81</f>
        <v>131154.58448299998</v>
      </c>
      <c r="W72" s="152">
        <f t="shared" si="56"/>
        <v>0</v>
      </c>
      <c r="X72" s="152">
        <f t="shared" si="56"/>
        <v>0</v>
      </c>
      <c r="Y72" s="201"/>
    </row>
    <row r="73" spans="1:28" ht="41.25" customHeight="1">
      <c r="A73" s="175" t="s">
        <v>31</v>
      </c>
      <c r="B73" s="176" t="s">
        <v>48</v>
      </c>
      <c r="C73" s="201"/>
      <c r="D73" s="201"/>
      <c r="E73" s="201"/>
      <c r="F73" s="201"/>
      <c r="G73" s="243">
        <f t="shared" ref="G73" si="57">SUM(G74:G80)</f>
        <v>0</v>
      </c>
      <c r="H73" s="244"/>
      <c r="I73" s="244"/>
      <c r="J73" s="244">
        <f>SUM(J74:J80)</f>
        <v>9567.6163489999999</v>
      </c>
      <c r="K73" s="244">
        <f t="shared" ref="K73:M73" si="58">SUM(K74:K80)</f>
        <v>9567.6163489999999</v>
      </c>
      <c r="L73" s="244">
        <f t="shared" si="58"/>
        <v>56071.722391000003</v>
      </c>
      <c r="M73" s="244">
        <f t="shared" si="58"/>
        <v>56071.722391000003</v>
      </c>
      <c r="N73" s="243">
        <f t="shared" ref="N73:O73" si="59">SUM(N74:N80)</f>
        <v>0</v>
      </c>
      <c r="O73" s="243">
        <f t="shared" si="59"/>
        <v>0</v>
      </c>
      <c r="P73" s="152">
        <f t="shared" ref="P73" si="60">SUM(P74:P80)</f>
        <v>0</v>
      </c>
      <c r="Q73" s="184"/>
      <c r="R73" s="184"/>
      <c r="S73" s="184">
        <f>SUM(S74:S80)</f>
        <v>11141.979928000001</v>
      </c>
      <c r="T73" s="184">
        <f t="shared" ref="T73:X73" si="61">SUM(T74:T80)</f>
        <v>11141.979928000001</v>
      </c>
      <c r="U73" s="184">
        <f t="shared" si="61"/>
        <v>53771.527170000001</v>
      </c>
      <c r="V73" s="184">
        <f t="shared" si="61"/>
        <v>53771.527170000001</v>
      </c>
      <c r="W73" s="184">
        <f t="shared" si="61"/>
        <v>0</v>
      </c>
      <c r="X73" s="184">
        <f t="shared" si="61"/>
        <v>0</v>
      </c>
      <c r="Y73" s="201"/>
    </row>
    <row r="74" spans="1:28" ht="76.5">
      <c r="A74" s="142" t="s">
        <v>15</v>
      </c>
      <c r="B74" s="143" t="s">
        <v>237</v>
      </c>
      <c r="C74" s="144">
        <v>7813033</v>
      </c>
      <c r="D74" s="144" t="s">
        <v>321</v>
      </c>
      <c r="E74" s="144" t="s">
        <v>371</v>
      </c>
      <c r="F74" s="144" t="s">
        <v>441</v>
      </c>
      <c r="G74" s="222" t="s">
        <v>350</v>
      </c>
      <c r="H74" s="223">
        <v>10000</v>
      </c>
      <c r="I74" s="223">
        <v>10000</v>
      </c>
      <c r="J74" s="223">
        <f>K74</f>
        <v>4436.1364119999998</v>
      </c>
      <c r="K74" s="223">
        <f>7980.136412-3344-200</f>
        <v>4436.1364119999998</v>
      </c>
      <c r="L74" s="223">
        <f>M74</f>
        <v>5563.8635880000002</v>
      </c>
      <c r="M74" s="223">
        <f>I74-K74</f>
        <v>5563.8635880000002</v>
      </c>
      <c r="N74" s="224"/>
      <c r="O74" s="224"/>
      <c r="P74" s="144" t="s">
        <v>350</v>
      </c>
      <c r="Q74" s="185">
        <v>10000</v>
      </c>
      <c r="R74" s="185">
        <v>10000</v>
      </c>
      <c r="S74" s="203">
        <f>T74</f>
        <v>2666.4999909999997</v>
      </c>
      <c r="T74" s="203">
        <f>7980.136412-3344-200-1769.636421</f>
        <v>2666.4999909999997</v>
      </c>
      <c r="U74" s="185">
        <f>V74</f>
        <v>7333.5000090000003</v>
      </c>
      <c r="V74" s="185">
        <f>R74-T74</f>
        <v>7333.5000090000003</v>
      </c>
      <c r="W74" s="151"/>
      <c r="X74" s="151"/>
      <c r="Y74" s="202" t="s">
        <v>418</v>
      </c>
    </row>
    <row r="75" spans="1:28" ht="38.25">
      <c r="A75" s="142" t="s">
        <v>15</v>
      </c>
      <c r="B75" s="143" t="s">
        <v>288</v>
      </c>
      <c r="C75" s="144">
        <v>7778471</v>
      </c>
      <c r="D75" s="144" t="s">
        <v>321</v>
      </c>
      <c r="E75" s="144" t="s">
        <v>236</v>
      </c>
      <c r="F75" s="144">
        <v>2020</v>
      </c>
      <c r="G75" s="222" t="s">
        <v>351</v>
      </c>
      <c r="H75" s="223">
        <v>2500</v>
      </c>
      <c r="I75" s="223">
        <v>2500</v>
      </c>
      <c r="J75" s="223">
        <f>K75</f>
        <v>173.50399999999999</v>
      </c>
      <c r="K75" s="223">
        <f>200-26.496</f>
        <v>173.50399999999999</v>
      </c>
      <c r="L75" s="223">
        <f>M75</f>
        <v>2326.4960000000001</v>
      </c>
      <c r="M75" s="223">
        <f>I75-K75</f>
        <v>2326.4960000000001</v>
      </c>
      <c r="N75" s="224"/>
      <c r="O75" s="224"/>
      <c r="P75" s="144" t="s">
        <v>351</v>
      </c>
      <c r="Q75" s="185">
        <v>2500</v>
      </c>
      <c r="R75" s="185">
        <v>2500</v>
      </c>
      <c r="S75" s="185">
        <f>T75</f>
        <v>173.50399999999999</v>
      </c>
      <c r="T75" s="185">
        <f>200-26.496</f>
        <v>173.50399999999999</v>
      </c>
      <c r="U75" s="185">
        <f>V75</f>
        <v>2326.4960000000001</v>
      </c>
      <c r="V75" s="185">
        <f>R75-T75</f>
        <v>2326.4960000000001</v>
      </c>
      <c r="W75" s="151"/>
      <c r="X75" s="151"/>
      <c r="Y75" s="144"/>
    </row>
    <row r="76" spans="1:28" ht="38.25">
      <c r="A76" s="142" t="s">
        <v>15</v>
      </c>
      <c r="B76" s="143" t="s">
        <v>238</v>
      </c>
      <c r="C76" s="144">
        <v>7787810</v>
      </c>
      <c r="D76" s="144" t="s">
        <v>321</v>
      </c>
      <c r="E76" s="144" t="s">
        <v>371</v>
      </c>
      <c r="F76" s="144" t="s">
        <v>286</v>
      </c>
      <c r="G76" s="222" t="s">
        <v>352</v>
      </c>
      <c r="H76" s="223">
        <v>9440.0949999999993</v>
      </c>
      <c r="I76" s="223">
        <v>9440.0949999999993</v>
      </c>
      <c r="J76" s="223">
        <v>132.71797599999999</v>
      </c>
      <c r="K76" s="223">
        <v>132.71797599999999</v>
      </c>
      <c r="L76" s="223">
        <v>9307.3770239999994</v>
      </c>
      <c r="M76" s="223">
        <v>9307.3770239999994</v>
      </c>
      <c r="N76" s="224"/>
      <c r="O76" s="224"/>
      <c r="P76" s="144" t="s">
        <v>352</v>
      </c>
      <c r="Q76" s="185">
        <v>9440.0949999999993</v>
      </c>
      <c r="R76" s="185">
        <v>9440.0949999999993</v>
      </c>
      <c r="S76" s="185">
        <v>132.71797599999999</v>
      </c>
      <c r="T76" s="185">
        <v>132.71797599999999</v>
      </c>
      <c r="U76" s="185">
        <v>9307.3770239999994</v>
      </c>
      <c r="V76" s="185">
        <v>9307.3770239999994</v>
      </c>
      <c r="W76" s="151"/>
      <c r="X76" s="151"/>
      <c r="Y76" s="144"/>
    </row>
    <row r="77" spans="1:28" ht="38.25">
      <c r="A77" s="142" t="s">
        <v>15</v>
      </c>
      <c r="B77" s="143" t="s">
        <v>239</v>
      </c>
      <c r="C77" s="144"/>
      <c r="D77" s="144" t="s">
        <v>321</v>
      </c>
      <c r="E77" s="144" t="s">
        <v>371</v>
      </c>
      <c r="F77" s="144" t="s">
        <v>286</v>
      </c>
      <c r="G77" s="222" t="s">
        <v>353</v>
      </c>
      <c r="H77" s="223">
        <v>12000</v>
      </c>
      <c r="I77" s="223">
        <v>12000</v>
      </c>
      <c r="J77" s="223">
        <v>0</v>
      </c>
      <c r="K77" s="223">
        <v>0</v>
      </c>
      <c r="L77" s="223">
        <v>12000</v>
      </c>
      <c r="M77" s="223">
        <v>12000</v>
      </c>
      <c r="N77" s="224"/>
      <c r="O77" s="224"/>
      <c r="P77" s="144" t="s">
        <v>353</v>
      </c>
      <c r="Q77" s="185">
        <v>12000</v>
      </c>
      <c r="R77" s="185">
        <v>12000</v>
      </c>
      <c r="S77" s="185">
        <v>0</v>
      </c>
      <c r="T77" s="185">
        <v>0</v>
      </c>
      <c r="U77" s="185">
        <v>12000</v>
      </c>
      <c r="V77" s="185">
        <v>12000</v>
      </c>
      <c r="W77" s="151"/>
      <c r="X77" s="151"/>
      <c r="Y77" s="144"/>
    </row>
    <row r="78" spans="1:28" ht="38.25">
      <c r="A78" s="142" t="s">
        <v>15</v>
      </c>
      <c r="B78" s="143" t="s">
        <v>389</v>
      </c>
      <c r="C78" s="144">
        <v>7866531</v>
      </c>
      <c r="D78" s="144" t="s">
        <v>321</v>
      </c>
      <c r="E78" s="144" t="s">
        <v>240</v>
      </c>
      <c r="F78" s="144" t="s">
        <v>442</v>
      </c>
      <c r="G78" s="222" t="s">
        <v>354</v>
      </c>
      <c r="H78" s="223">
        <v>26350.925999999999</v>
      </c>
      <c r="I78" s="223">
        <v>26350.925999999999</v>
      </c>
      <c r="J78" s="223">
        <f t="shared" ref="J78" si="62">K78</f>
        <v>4825.2579610000003</v>
      </c>
      <c r="K78" s="223">
        <v>4825.2579610000003</v>
      </c>
      <c r="L78" s="223">
        <f t="shared" ref="L78" si="63">M78</f>
        <v>21525.668039</v>
      </c>
      <c r="M78" s="223">
        <f>I78-K78</f>
        <v>21525.668039</v>
      </c>
      <c r="N78" s="224"/>
      <c r="O78" s="224"/>
      <c r="P78" s="144" t="s">
        <v>354</v>
      </c>
      <c r="Q78" s="185">
        <v>26350.925999999999</v>
      </c>
      <c r="R78" s="185">
        <v>26350.925999999999</v>
      </c>
      <c r="S78" s="185">
        <f t="shared" ref="S78" si="64">T78</f>
        <v>4825.2579610000003</v>
      </c>
      <c r="T78" s="185">
        <v>4825.2579610000003</v>
      </c>
      <c r="U78" s="185">
        <f t="shared" ref="U78" si="65">V78</f>
        <v>21525.668039</v>
      </c>
      <c r="V78" s="185">
        <f>R78-T78</f>
        <v>21525.668039</v>
      </c>
      <c r="W78" s="151"/>
      <c r="X78" s="151"/>
      <c r="Y78" s="144"/>
    </row>
    <row r="79" spans="1:28" ht="51">
      <c r="A79" s="142" t="s">
        <v>15</v>
      </c>
      <c r="B79" s="143" t="s">
        <v>315</v>
      </c>
      <c r="C79" s="144">
        <v>7778421</v>
      </c>
      <c r="D79" s="144" t="s">
        <v>321</v>
      </c>
      <c r="E79" s="144" t="s">
        <v>236</v>
      </c>
      <c r="F79" s="144" t="s">
        <v>440</v>
      </c>
      <c r="G79" s="222" t="s">
        <v>372</v>
      </c>
      <c r="H79" s="223">
        <v>14063.574000000001</v>
      </c>
      <c r="I79" s="223">
        <v>12526.574000000001</v>
      </c>
      <c r="J79" s="223"/>
      <c r="K79" s="223"/>
      <c r="L79" s="223">
        <f>M79</f>
        <v>4805.3397399999994</v>
      </c>
      <c r="M79" s="223">
        <f>3344+1461.33974</f>
        <v>4805.3397399999994</v>
      </c>
      <c r="N79" s="224"/>
      <c r="O79" s="224"/>
      <c r="P79" s="144" t="s">
        <v>372</v>
      </c>
      <c r="Q79" s="185">
        <v>14063.574000000001</v>
      </c>
      <c r="R79" s="185">
        <v>12526.574000000001</v>
      </c>
      <c r="S79" s="203">
        <v>3344</v>
      </c>
      <c r="T79" s="203">
        <v>3344</v>
      </c>
      <c r="U79" s="203">
        <f>V79</f>
        <v>735.5080979999999</v>
      </c>
      <c r="V79" s="203">
        <f>1461.33974-725.831642</f>
        <v>735.5080979999999</v>
      </c>
      <c r="W79" s="151"/>
      <c r="X79" s="151"/>
      <c r="Y79" s="202" t="s">
        <v>431</v>
      </c>
    </row>
    <row r="80" spans="1:28" ht="51">
      <c r="A80" s="142" t="s">
        <v>15</v>
      </c>
      <c r="B80" s="143" t="s">
        <v>339</v>
      </c>
      <c r="C80" s="144">
        <v>7562185</v>
      </c>
      <c r="D80" s="144" t="s">
        <v>321</v>
      </c>
      <c r="E80" s="144" t="s">
        <v>241</v>
      </c>
      <c r="F80" s="144" t="s">
        <v>443</v>
      </c>
      <c r="G80" s="222" t="s">
        <v>373</v>
      </c>
      <c r="H80" s="223">
        <v>4991.9328109999997</v>
      </c>
      <c r="I80" s="223">
        <v>4991.9328109999997</v>
      </c>
      <c r="J80" s="223"/>
      <c r="K80" s="223"/>
      <c r="L80" s="223">
        <f>M80</f>
        <v>542.97799999999995</v>
      </c>
      <c r="M80" s="223">
        <v>542.97799999999995</v>
      </c>
      <c r="N80" s="224"/>
      <c r="O80" s="224"/>
      <c r="P80" s="144" t="s">
        <v>373</v>
      </c>
      <c r="Q80" s="185">
        <v>4991.9328109999997</v>
      </c>
      <c r="R80" s="185">
        <v>4991.9328109999997</v>
      </c>
      <c r="S80" s="185"/>
      <c r="T80" s="185"/>
      <c r="U80" s="185">
        <f>V80</f>
        <v>542.97799999999995</v>
      </c>
      <c r="V80" s="185">
        <v>542.97799999999995</v>
      </c>
      <c r="W80" s="151"/>
      <c r="X80" s="151"/>
      <c r="Y80" s="144"/>
    </row>
    <row r="81" spans="1:28" s="149" customFormat="1" ht="43.5" customHeight="1">
      <c r="A81" s="175" t="s">
        <v>47</v>
      </c>
      <c r="B81" s="176" t="s">
        <v>316</v>
      </c>
      <c r="C81" s="201"/>
      <c r="D81" s="201"/>
      <c r="E81" s="201"/>
      <c r="F81" s="201"/>
      <c r="G81" s="243">
        <f>SUM(G82:G86)</f>
        <v>0</v>
      </c>
      <c r="H81" s="244"/>
      <c r="I81" s="244"/>
      <c r="J81" s="244">
        <f t="shared" ref="J81:P81" si="66">SUM(J82:J95)</f>
        <v>0</v>
      </c>
      <c r="K81" s="244">
        <f t="shared" si="66"/>
        <v>0</v>
      </c>
      <c r="L81" s="244">
        <f t="shared" si="66"/>
        <v>80639.026765999995</v>
      </c>
      <c r="M81" s="244">
        <f t="shared" si="66"/>
        <v>80639.026765999995</v>
      </c>
      <c r="N81" s="244">
        <f t="shared" si="66"/>
        <v>0</v>
      </c>
      <c r="O81" s="244">
        <f t="shared" si="66"/>
        <v>0</v>
      </c>
      <c r="P81" s="184">
        <f t="shared" si="66"/>
        <v>0</v>
      </c>
      <c r="Q81" s="184"/>
      <c r="R81" s="184"/>
      <c r="S81" s="184">
        <f t="shared" ref="S81:U81" si="67">SUM(S82:S95)</f>
        <v>3702.227801</v>
      </c>
      <c r="T81" s="184">
        <f t="shared" si="67"/>
        <v>3702.227801</v>
      </c>
      <c r="U81" s="184">
        <f t="shared" si="67"/>
        <v>77383.057312999998</v>
      </c>
      <c r="V81" s="184">
        <f>SUM(V82:V95)</f>
        <v>77383.057312999998</v>
      </c>
      <c r="W81" s="184">
        <f t="shared" ref="W81:X81" si="68">SUM(W82:W95)</f>
        <v>0</v>
      </c>
      <c r="X81" s="184">
        <f t="shared" si="68"/>
        <v>0</v>
      </c>
      <c r="Y81" s="201"/>
      <c r="AB81" s="213"/>
    </row>
    <row r="82" spans="1:28" ht="43.5" customHeight="1">
      <c r="A82" s="142" t="s">
        <v>313</v>
      </c>
      <c r="B82" s="143" t="s">
        <v>317</v>
      </c>
      <c r="C82" s="144"/>
      <c r="D82" s="144"/>
      <c r="E82" s="144" t="s">
        <v>240</v>
      </c>
      <c r="F82" s="144" t="s">
        <v>286</v>
      </c>
      <c r="G82" s="222"/>
      <c r="H82" s="223">
        <v>1000</v>
      </c>
      <c r="I82" s="223">
        <v>1000</v>
      </c>
      <c r="J82" s="223"/>
      <c r="K82" s="223"/>
      <c r="L82" s="223">
        <v>1000</v>
      </c>
      <c r="M82" s="223">
        <v>1000</v>
      </c>
      <c r="N82" s="224"/>
      <c r="O82" s="224"/>
      <c r="P82" s="144"/>
      <c r="Q82" s="185">
        <v>1000</v>
      </c>
      <c r="R82" s="185">
        <v>1000</v>
      </c>
      <c r="S82" s="185"/>
      <c r="T82" s="185"/>
      <c r="U82" s="185">
        <v>1000</v>
      </c>
      <c r="V82" s="185">
        <v>1000</v>
      </c>
      <c r="W82" s="151"/>
      <c r="X82" s="151"/>
      <c r="Y82" s="144"/>
    </row>
    <row r="83" spans="1:28" ht="43.5" customHeight="1">
      <c r="A83" s="142" t="s">
        <v>313</v>
      </c>
      <c r="B83" s="143" t="s">
        <v>302</v>
      </c>
      <c r="C83" s="144"/>
      <c r="D83" s="144" t="s">
        <v>321</v>
      </c>
      <c r="E83" s="144" t="s">
        <v>281</v>
      </c>
      <c r="F83" s="144" t="s">
        <v>286</v>
      </c>
      <c r="G83" s="222" t="s">
        <v>361</v>
      </c>
      <c r="H83" s="223">
        <v>4967.05</v>
      </c>
      <c r="I83" s="223">
        <v>4967.05</v>
      </c>
      <c r="J83" s="223"/>
      <c r="K83" s="223"/>
      <c r="L83" s="223">
        <f>M83</f>
        <v>4325</v>
      </c>
      <c r="M83" s="223">
        <v>4325</v>
      </c>
      <c r="N83" s="224"/>
      <c r="O83" s="224"/>
      <c r="P83" s="144" t="s">
        <v>361</v>
      </c>
      <c r="Q83" s="185">
        <v>4967.05</v>
      </c>
      <c r="R83" s="185">
        <v>4967.05</v>
      </c>
      <c r="S83" s="185">
        <f>T83</f>
        <v>2110.7155379999999</v>
      </c>
      <c r="T83" s="203">
        <v>2110.7155379999999</v>
      </c>
      <c r="U83" s="203">
        <f>V83</f>
        <v>1986.3344620000003</v>
      </c>
      <c r="V83" s="203">
        <f>R83-S83-870</f>
        <v>1986.3344620000003</v>
      </c>
      <c r="W83" s="151"/>
      <c r="X83" s="151"/>
      <c r="Y83" s="202" t="s">
        <v>444</v>
      </c>
    </row>
    <row r="84" spans="1:28" ht="54" customHeight="1">
      <c r="A84" s="142" t="s">
        <v>15</v>
      </c>
      <c r="B84" s="143" t="s">
        <v>322</v>
      </c>
      <c r="C84" s="144"/>
      <c r="D84" s="144" t="s">
        <v>321</v>
      </c>
      <c r="E84" s="144" t="s">
        <v>282</v>
      </c>
      <c r="F84" s="144" t="s">
        <v>286</v>
      </c>
      <c r="G84" s="232" t="s">
        <v>406</v>
      </c>
      <c r="H84" s="223">
        <v>1292.1959999999999</v>
      </c>
      <c r="I84" s="223">
        <v>1292.1959999999999</v>
      </c>
      <c r="J84" s="223"/>
      <c r="K84" s="223"/>
      <c r="L84" s="223">
        <f>M84</f>
        <v>1292.1959999999999</v>
      </c>
      <c r="M84" s="223">
        <v>1292.1959999999999</v>
      </c>
      <c r="N84" s="224"/>
      <c r="O84" s="224"/>
      <c r="P84" s="202" t="s">
        <v>406</v>
      </c>
      <c r="Q84" s="185">
        <v>1292.1959999999999</v>
      </c>
      <c r="R84" s="185">
        <v>1292.1959999999999</v>
      </c>
      <c r="S84" s="185"/>
      <c r="T84" s="185"/>
      <c r="U84" s="185">
        <f>V84</f>
        <v>1292.1959999999999</v>
      </c>
      <c r="V84" s="185">
        <v>1292.1959999999999</v>
      </c>
      <c r="W84" s="151"/>
      <c r="X84" s="151"/>
      <c r="Y84" s="158"/>
    </row>
    <row r="85" spans="1:28" ht="60" customHeight="1">
      <c r="A85" s="142" t="s">
        <v>15</v>
      </c>
      <c r="B85" s="143" t="s">
        <v>331</v>
      </c>
      <c r="C85" s="144"/>
      <c r="D85" s="144" t="s">
        <v>332</v>
      </c>
      <c r="E85" s="144" t="s">
        <v>371</v>
      </c>
      <c r="F85" s="144" t="s">
        <v>286</v>
      </c>
      <c r="G85" s="222" t="s">
        <v>385</v>
      </c>
      <c r="H85" s="223">
        <v>351.520915</v>
      </c>
      <c r="I85" s="223">
        <v>351.520915</v>
      </c>
      <c r="J85" s="223"/>
      <c r="K85" s="223"/>
      <c r="L85" s="223">
        <v>351.520915</v>
      </c>
      <c r="M85" s="223">
        <v>351.520915</v>
      </c>
      <c r="N85" s="224"/>
      <c r="O85" s="224"/>
      <c r="P85" s="144" t="s">
        <v>416</v>
      </c>
      <c r="Q85" s="185">
        <v>351.520915</v>
      </c>
      <c r="R85" s="185">
        <v>351.520915</v>
      </c>
      <c r="S85" s="185">
        <v>351.520915</v>
      </c>
      <c r="T85" s="185">
        <v>351.520915</v>
      </c>
      <c r="U85" s="185"/>
      <c r="V85" s="185"/>
      <c r="W85" s="151"/>
      <c r="X85" s="151"/>
      <c r="Y85" s="158" t="s">
        <v>450</v>
      </c>
    </row>
    <row r="86" spans="1:28" ht="78" customHeight="1">
      <c r="A86" s="142" t="s">
        <v>15</v>
      </c>
      <c r="B86" s="143" t="s">
        <v>340</v>
      </c>
      <c r="C86" s="144"/>
      <c r="D86" s="144" t="s">
        <v>321</v>
      </c>
      <c r="E86" s="144" t="s">
        <v>330</v>
      </c>
      <c r="F86" s="144" t="s">
        <v>286</v>
      </c>
      <c r="G86" s="222" t="s">
        <v>376</v>
      </c>
      <c r="H86" s="223">
        <v>11163</v>
      </c>
      <c r="I86" s="223">
        <v>11163</v>
      </c>
      <c r="J86" s="223"/>
      <c r="K86" s="223"/>
      <c r="L86" s="223">
        <f>11163-150-532.8-8810.034149</f>
        <v>1670.1658510000016</v>
      </c>
      <c r="M86" s="223">
        <f>11163-150-532.8-8810.034149</f>
        <v>1670.1658510000016</v>
      </c>
      <c r="N86" s="224"/>
      <c r="O86" s="224"/>
      <c r="P86" s="144" t="s">
        <v>414</v>
      </c>
      <c r="Q86" s="185">
        <v>11163</v>
      </c>
      <c r="R86" s="185">
        <v>11163</v>
      </c>
      <c r="S86" s="185"/>
      <c r="T86" s="185"/>
      <c r="U86" s="185">
        <f>11163-150-532.8-8810.034149</f>
        <v>1670.1658510000016</v>
      </c>
      <c r="V86" s="185">
        <f>11163-150-532.8-8810.034149</f>
        <v>1670.1658510000016</v>
      </c>
      <c r="W86" s="151"/>
      <c r="X86" s="151"/>
      <c r="Y86" s="158"/>
    </row>
    <row r="87" spans="1:28" ht="57" customHeight="1">
      <c r="A87" s="142" t="s">
        <v>15</v>
      </c>
      <c r="B87" s="143" t="s">
        <v>341</v>
      </c>
      <c r="C87" s="144"/>
      <c r="D87" s="144" t="s">
        <v>321</v>
      </c>
      <c r="E87" s="144" t="s">
        <v>240</v>
      </c>
      <c r="F87" s="144" t="s">
        <v>286</v>
      </c>
      <c r="G87" s="222" t="s">
        <v>349</v>
      </c>
      <c r="H87" s="225">
        <v>43268</v>
      </c>
      <c r="I87" s="225">
        <v>43268</v>
      </c>
      <c r="J87" s="225"/>
      <c r="K87" s="225"/>
      <c r="L87" s="225">
        <f>M87</f>
        <v>4767.3609999999999</v>
      </c>
      <c r="M87" s="225">
        <v>4767.3609999999999</v>
      </c>
      <c r="N87" s="224"/>
      <c r="O87" s="224"/>
      <c r="P87" s="144" t="s">
        <v>349</v>
      </c>
      <c r="Q87" s="203">
        <v>43268</v>
      </c>
      <c r="R87" s="203">
        <v>43268</v>
      </c>
      <c r="S87" s="203"/>
      <c r="T87" s="203"/>
      <c r="U87" s="203">
        <f>V87</f>
        <v>4767.3609999999999</v>
      </c>
      <c r="V87" s="203">
        <v>4767.3609999999999</v>
      </c>
      <c r="W87" s="151"/>
      <c r="X87" s="151"/>
      <c r="Y87" s="158"/>
      <c r="AB87" s="217"/>
    </row>
    <row r="88" spans="1:28" ht="51">
      <c r="A88" s="142" t="s">
        <v>15</v>
      </c>
      <c r="B88" s="143" t="s">
        <v>342</v>
      </c>
      <c r="C88" s="144"/>
      <c r="D88" s="144" t="s">
        <v>321</v>
      </c>
      <c r="E88" s="144" t="s">
        <v>240</v>
      </c>
      <c r="F88" s="144" t="s">
        <v>286</v>
      </c>
      <c r="G88" s="222" t="s">
        <v>348</v>
      </c>
      <c r="H88" s="223">
        <f>I88</f>
        <v>104248</v>
      </c>
      <c r="I88" s="223">
        <v>104248</v>
      </c>
      <c r="J88" s="223"/>
      <c r="K88" s="223"/>
      <c r="L88" s="223">
        <f>M88</f>
        <v>34248</v>
      </c>
      <c r="M88" s="223">
        <f>104248-70000</f>
        <v>34248</v>
      </c>
      <c r="N88" s="224"/>
      <c r="O88" s="224"/>
      <c r="P88" s="144" t="s">
        <v>348</v>
      </c>
      <c r="Q88" s="185">
        <f>R88</f>
        <v>104248</v>
      </c>
      <c r="R88" s="185">
        <v>104248</v>
      </c>
      <c r="S88" s="185"/>
      <c r="T88" s="185"/>
      <c r="U88" s="203">
        <f>V88</f>
        <v>34148</v>
      </c>
      <c r="V88" s="203">
        <f>104248-70000-100</f>
        <v>34148</v>
      </c>
      <c r="W88" s="151"/>
      <c r="X88" s="151"/>
      <c r="Y88" s="202" t="s">
        <v>448</v>
      </c>
    </row>
    <row r="89" spans="1:28" ht="51">
      <c r="A89" s="142" t="s">
        <v>15</v>
      </c>
      <c r="B89" s="143" t="s">
        <v>343</v>
      </c>
      <c r="C89" s="144"/>
      <c r="D89" s="144" t="s">
        <v>321</v>
      </c>
      <c r="E89" s="144" t="s">
        <v>240</v>
      </c>
      <c r="F89" s="144" t="s">
        <v>286</v>
      </c>
      <c r="G89" s="222" t="s">
        <v>347</v>
      </c>
      <c r="H89" s="225">
        <f>I89</f>
        <v>149882</v>
      </c>
      <c r="I89" s="225">
        <v>149882</v>
      </c>
      <c r="J89" s="225"/>
      <c r="K89" s="225"/>
      <c r="L89" s="225">
        <f>M89</f>
        <v>14882</v>
      </c>
      <c r="M89" s="225">
        <f>I89-135000</f>
        <v>14882</v>
      </c>
      <c r="N89" s="224"/>
      <c r="O89" s="224"/>
      <c r="P89" s="144" t="s">
        <v>347</v>
      </c>
      <c r="Q89" s="203">
        <f>R89</f>
        <v>149882</v>
      </c>
      <c r="R89" s="203">
        <v>149882</v>
      </c>
      <c r="S89" s="203"/>
      <c r="T89" s="203"/>
      <c r="U89" s="203">
        <f>V89</f>
        <v>14782</v>
      </c>
      <c r="V89" s="203">
        <f>R89-135000-100</f>
        <v>14782</v>
      </c>
      <c r="W89" s="151"/>
      <c r="X89" s="151"/>
      <c r="Y89" s="202" t="s">
        <v>447</v>
      </c>
    </row>
    <row r="90" spans="1:28" s="180" customFormat="1" ht="58.5" hidden="1" customHeight="1">
      <c r="A90" s="220" t="s">
        <v>15</v>
      </c>
      <c r="B90" s="221" t="s">
        <v>368</v>
      </c>
      <c r="C90" s="222"/>
      <c r="D90" s="222" t="s">
        <v>370</v>
      </c>
      <c r="E90" s="222" t="s">
        <v>241</v>
      </c>
      <c r="F90" s="222" t="s">
        <v>286</v>
      </c>
      <c r="G90" s="222" t="s">
        <v>386</v>
      </c>
      <c r="H90" s="223">
        <v>908.80342299999995</v>
      </c>
      <c r="I90" s="223">
        <f>H90</f>
        <v>908.80342299999995</v>
      </c>
      <c r="J90" s="223"/>
      <c r="K90" s="223"/>
      <c r="L90" s="223">
        <f>908.803-467.02</f>
        <v>441.78300000000002</v>
      </c>
      <c r="M90" s="223">
        <f>L90</f>
        <v>441.78300000000002</v>
      </c>
      <c r="N90" s="224"/>
      <c r="O90" s="224"/>
      <c r="P90" s="222"/>
      <c r="Q90" s="223"/>
      <c r="R90" s="223"/>
      <c r="S90" s="225"/>
      <c r="T90" s="225"/>
      <c r="U90" s="223"/>
      <c r="V90" s="223"/>
      <c r="W90" s="224"/>
      <c r="X90" s="224"/>
      <c r="Y90" s="254" t="s">
        <v>446</v>
      </c>
    </row>
    <row r="91" spans="1:28" ht="38.25">
      <c r="A91" s="142" t="s">
        <v>15</v>
      </c>
      <c r="B91" s="146" t="s">
        <v>304</v>
      </c>
      <c r="C91" s="144"/>
      <c r="D91" s="144" t="s">
        <v>321</v>
      </c>
      <c r="E91" s="144" t="s">
        <v>241</v>
      </c>
      <c r="F91" s="142" t="s">
        <v>438</v>
      </c>
      <c r="G91" s="222" t="s">
        <v>378</v>
      </c>
      <c r="H91" s="223">
        <v>4842</v>
      </c>
      <c r="I91" s="223">
        <v>4842</v>
      </c>
      <c r="J91" s="223"/>
      <c r="K91" s="223"/>
      <c r="L91" s="223">
        <v>4642</v>
      </c>
      <c r="M91" s="223">
        <v>4642</v>
      </c>
      <c r="N91" s="224"/>
      <c r="O91" s="224"/>
      <c r="P91" s="144" t="s">
        <v>378</v>
      </c>
      <c r="Q91" s="185">
        <v>4842</v>
      </c>
      <c r="R91" s="185">
        <v>4842</v>
      </c>
      <c r="S91" s="185"/>
      <c r="T91" s="185"/>
      <c r="U91" s="185">
        <v>4642</v>
      </c>
      <c r="V91" s="185">
        <v>4642</v>
      </c>
      <c r="W91" s="151"/>
      <c r="X91" s="151"/>
      <c r="Y91" s="143"/>
    </row>
    <row r="92" spans="1:28" ht="38.25">
      <c r="A92" s="142" t="s">
        <v>15</v>
      </c>
      <c r="B92" s="146" t="s">
        <v>305</v>
      </c>
      <c r="C92" s="144"/>
      <c r="D92" s="144" t="s">
        <v>321</v>
      </c>
      <c r="E92" s="144" t="s">
        <v>241</v>
      </c>
      <c r="F92" s="142" t="s">
        <v>438</v>
      </c>
      <c r="G92" s="222" t="s">
        <v>379</v>
      </c>
      <c r="H92" s="223">
        <v>6851</v>
      </c>
      <c r="I92" s="223">
        <v>6851</v>
      </c>
      <c r="J92" s="223"/>
      <c r="K92" s="223"/>
      <c r="L92" s="223">
        <v>6651</v>
      </c>
      <c r="M92" s="223">
        <v>6651</v>
      </c>
      <c r="N92" s="224"/>
      <c r="O92" s="224"/>
      <c r="P92" s="144" t="s">
        <v>379</v>
      </c>
      <c r="Q92" s="185">
        <v>6851</v>
      </c>
      <c r="R92" s="185">
        <v>6851</v>
      </c>
      <c r="S92" s="185"/>
      <c r="T92" s="185"/>
      <c r="U92" s="185">
        <v>6651</v>
      </c>
      <c r="V92" s="185">
        <v>6651</v>
      </c>
      <c r="W92" s="151"/>
      <c r="X92" s="151"/>
      <c r="Y92" s="143"/>
    </row>
    <row r="93" spans="1:28" ht="38.25">
      <c r="A93" s="142" t="s">
        <v>15</v>
      </c>
      <c r="B93" s="146" t="s">
        <v>306</v>
      </c>
      <c r="C93" s="144"/>
      <c r="D93" s="144" t="s">
        <v>321</v>
      </c>
      <c r="E93" s="144" t="s">
        <v>241</v>
      </c>
      <c r="F93" s="142" t="s">
        <v>438</v>
      </c>
      <c r="G93" s="222" t="s">
        <v>380</v>
      </c>
      <c r="H93" s="223">
        <v>3808</v>
      </c>
      <c r="I93" s="223">
        <v>3808</v>
      </c>
      <c r="J93" s="223"/>
      <c r="K93" s="223"/>
      <c r="L93" s="223">
        <v>611</v>
      </c>
      <c r="M93" s="223">
        <v>611</v>
      </c>
      <c r="N93" s="224"/>
      <c r="O93" s="224"/>
      <c r="P93" s="144" t="s">
        <v>380</v>
      </c>
      <c r="Q93" s="185">
        <v>3808</v>
      </c>
      <c r="R93" s="185">
        <v>3808</v>
      </c>
      <c r="S93" s="185"/>
      <c r="T93" s="185"/>
      <c r="U93" s="185">
        <v>611</v>
      </c>
      <c r="V93" s="185">
        <v>611</v>
      </c>
      <c r="W93" s="151"/>
      <c r="X93" s="151"/>
      <c r="Y93" s="143"/>
    </row>
    <row r="94" spans="1:28" ht="38.25">
      <c r="A94" s="142" t="s">
        <v>15</v>
      </c>
      <c r="B94" s="146" t="s">
        <v>307</v>
      </c>
      <c r="C94" s="144"/>
      <c r="D94" s="144" t="s">
        <v>321</v>
      </c>
      <c r="E94" s="144" t="s">
        <v>241</v>
      </c>
      <c r="F94" s="142" t="s">
        <v>438</v>
      </c>
      <c r="G94" s="222" t="s">
        <v>381</v>
      </c>
      <c r="H94" s="223">
        <v>5957</v>
      </c>
      <c r="I94" s="223">
        <v>5957</v>
      </c>
      <c r="J94" s="223"/>
      <c r="K94" s="223"/>
      <c r="L94" s="223">
        <v>5757</v>
      </c>
      <c r="M94" s="223">
        <v>5757</v>
      </c>
      <c r="N94" s="224"/>
      <c r="O94" s="224"/>
      <c r="P94" s="144" t="s">
        <v>381</v>
      </c>
      <c r="Q94" s="185">
        <v>5957</v>
      </c>
      <c r="R94" s="185">
        <v>5957</v>
      </c>
      <c r="S94" s="185"/>
      <c r="T94" s="185"/>
      <c r="U94" s="185">
        <v>5757</v>
      </c>
      <c r="V94" s="185">
        <v>5757</v>
      </c>
      <c r="W94" s="151"/>
      <c r="X94" s="151"/>
      <c r="Y94" s="143"/>
    </row>
    <row r="95" spans="1:28" s="180" customFormat="1" ht="45" customHeight="1">
      <c r="A95" s="220" t="s">
        <v>15</v>
      </c>
      <c r="B95" s="230" t="s">
        <v>294</v>
      </c>
      <c r="C95" s="222"/>
      <c r="D95" s="222" t="s">
        <v>321</v>
      </c>
      <c r="E95" s="226" t="s">
        <v>330</v>
      </c>
      <c r="F95" s="231" t="s">
        <v>438</v>
      </c>
      <c r="G95" s="226"/>
      <c r="H95" s="223"/>
      <c r="I95" s="223"/>
      <c r="J95" s="223"/>
      <c r="K95" s="223"/>
      <c r="L95" s="223"/>
      <c r="M95" s="223"/>
      <c r="N95" s="224"/>
      <c r="O95" s="224"/>
      <c r="P95" s="226" t="s">
        <v>384</v>
      </c>
      <c r="Q95" s="223">
        <v>8000</v>
      </c>
      <c r="R95" s="223">
        <v>8000</v>
      </c>
      <c r="S95" s="225">
        <f>T95</f>
        <v>1239.991348</v>
      </c>
      <c r="T95" s="225">
        <v>1239.991348</v>
      </c>
      <c r="U95" s="225">
        <f>1316-1240</f>
        <v>76</v>
      </c>
      <c r="V95" s="225">
        <f>U95</f>
        <v>76</v>
      </c>
      <c r="W95" s="224"/>
      <c r="X95" s="224"/>
      <c r="Y95" s="232" t="s">
        <v>449</v>
      </c>
    </row>
    <row r="96" spans="1:28" s="149" customFormat="1" ht="34.5" customHeight="1">
      <c r="A96" s="201" t="s">
        <v>344</v>
      </c>
      <c r="B96" s="176" t="s">
        <v>345</v>
      </c>
      <c r="C96" s="201"/>
      <c r="D96" s="201"/>
      <c r="E96" s="201"/>
      <c r="F96" s="201"/>
      <c r="G96" s="242"/>
      <c r="H96" s="244"/>
      <c r="I96" s="244"/>
      <c r="J96" s="244"/>
      <c r="K96" s="244"/>
      <c r="L96" s="244">
        <f>L97+L99</f>
        <v>4340</v>
      </c>
      <c r="M96" s="244">
        <f>M97+M99</f>
        <v>4340</v>
      </c>
      <c r="N96" s="243"/>
      <c r="O96" s="243"/>
      <c r="P96" s="208"/>
      <c r="Q96" s="184"/>
      <c r="R96" s="184"/>
      <c r="S96" s="184"/>
      <c r="T96" s="184"/>
      <c r="U96" s="184">
        <f>U97+U99</f>
        <v>4340</v>
      </c>
      <c r="V96" s="184">
        <f>V97+V99</f>
        <v>4340</v>
      </c>
      <c r="W96" s="152"/>
      <c r="X96" s="152"/>
      <c r="Y96" s="153"/>
      <c r="AB96" s="213"/>
    </row>
    <row r="97" spans="1:28" ht="21.95" customHeight="1">
      <c r="A97" s="201" t="s">
        <v>19</v>
      </c>
      <c r="B97" s="201" t="s">
        <v>45</v>
      </c>
      <c r="C97" s="201"/>
      <c r="D97" s="201"/>
      <c r="E97" s="201"/>
      <c r="F97" s="201"/>
      <c r="G97" s="242"/>
      <c r="H97" s="244"/>
      <c r="I97" s="244"/>
      <c r="J97" s="244"/>
      <c r="K97" s="244"/>
      <c r="L97" s="244">
        <f>L98</f>
        <v>870</v>
      </c>
      <c r="M97" s="244">
        <f t="shared" ref="M97:O97" si="69">M98</f>
        <v>870</v>
      </c>
      <c r="N97" s="243">
        <f t="shared" si="69"/>
        <v>0</v>
      </c>
      <c r="O97" s="243">
        <f t="shared" si="69"/>
        <v>0</v>
      </c>
      <c r="P97" s="208"/>
      <c r="Q97" s="184"/>
      <c r="R97" s="184"/>
      <c r="S97" s="184"/>
      <c r="T97" s="184"/>
      <c r="U97" s="184">
        <f>U98</f>
        <v>264</v>
      </c>
      <c r="V97" s="184">
        <f t="shared" ref="V97:X97" si="70">V98</f>
        <v>264</v>
      </c>
      <c r="W97" s="152">
        <f t="shared" si="70"/>
        <v>0</v>
      </c>
      <c r="X97" s="152">
        <f t="shared" si="70"/>
        <v>0</v>
      </c>
      <c r="Y97" s="201"/>
    </row>
    <row r="98" spans="1:28" s="178" customFormat="1" ht="50.25" customHeight="1">
      <c r="A98" s="144">
        <v>1</v>
      </c>
      <c r="B98" s="145" t="s">
        <v>338</v>
      </c>
      <c r="C98" s="177"/>
      <c r="D98" s="177" t="s">
        <v>321</v>
      </c>
      <c r="E98" s="177" t="s">
        <v>241</v>
      </c>
      <c r="F98" s="229" t="s">
        <v>438</v>
      </c>
      <c r="G98" s="250" t="s">
        <v>387</v>
      </c>
      <c r="H98" s="223">
        <f>I98</f>
        <v>4340</v>
      </c>
      <c r="I98" s="223">
        <v>4340</v>
      </c>
      <c r="J98" s="223"/>
      <c r="K98" s="223"/>
      <c r="L98" s="223">
        <f t="shared" ref="L98" si="71">M98</f>
        <v>870</v>
      </c>
      <c r="M98" s="223">
        <v>870</v>
      </c>
      <c r="N98" s="224"/>
      <c r="O98" s="224"/>
      <c r="P98" s="177" t="s">
        <v>387</v>
      </c>
      <c r="Q98" s="185">
        <f>R98</f>
        <v>4340</v>
      </c>
      <c r="R98" s="185">
        <v>4340</v>
      </c>
      <c r="S98" s="185"/>
      <c r="T98" s="185"/>
      <c r="U98" s="203">
        <f t="shared" ref="U98" si="72">V98</f>
        <v>264</v>
      </c>
      <c r="V98" s="203">
        <f>870-606</f>
        <v>264</v>
      </c>
      <c r="W98" s="212"/>
      <c r="X98" s="212"/>
      <c r="Y98" s="219" t="s">
        <v>445</v>
      </c>
      <c r="AB98" s="218"/>
    </row>
    <row r="99" spans="1:28" ht="27.95" customHeight="1">
      <c r="A99" s="201" t="s">
        <v>20</v>
      </c>
      <c r="B99" s="201" t="s">
        <v>56</v>
      </c>
      <c r="C99" s="201"/>
      <c r="D99" s="201"/>
      <c r="E99" s="201"/>
      <c r="F99" s="201"/>
      <c r="G99" s="242"/>
      <c r="H99" s="244"/>
      <c r="I99" s="244"/>
      <c r="J99" s="244">
        <f t="shared" ref="J99:O99" si="73">J100</f>
        <v>0</v>
      </c>
      <c r="K99" s="244">
        <f t="shared" si="73"/>
        <v>0</v>
      </c>
      <c r="L99" s="244">
        <f t="shared" si="73"/>
        <v>3470</v>
      </c>
      <c r="M99" s="244">
        <f t="shared" si="73"/>
        <v>3470</v>
      </c>
      <c r="N99" s="243">
        <f t="shared" si="73"/>
        <v>0</v>
      </c>
      <c r="O99" s="243">
        <f t="shared" si="73"/>
        <v>0</v>
      </c>
      <c r="P99" s="208"/>
      <c r="Q99" s="184"/>
      <c r="R99" s="184"/>
      <c r="S99" s="184">
        <f t="shared" ref="S99:X99" si="74">S100</f>
        <v>0</v>
      </c>
      <c r="T99" s="184">
        <f t="shared" si="74"/>
        <v>0</v>
      </c>
      <c r="U99" s="184">
        <f t="shared" si="74"/>
        <v>4076</v>
      </c>
      <c r="V99" s="184">
        <f t="shared" si="74"/>
        <v>4076</v>
      </c>
      <c r="W99" s="152">
        <f t="shared" si="74"/>
        <v>0</v>
      </c>
      <c r="X99" s="152">
        <f t="shared" si="74"/>
        <v>0</v>
      </c>
      <c r="Y99" s="201"/>
    </row>
    <row r="100" spans="1:28" ht="33.75" customHeight="1">
      <c r="A100" s="175">
        <v>1</v>
      </c>
      <c r="B100" s="176" t="s">
        <v>284</v>
      </c>
      <c r="C100" s="201"/>
      <c r="D100" s="201"/>
      <c r="E100" s="201"/>
      <c r="F100" s="201"/>
      <c r="G100" s="242"/>
      <c r="H100" s="244">
        <f t="shared" ref="H100:X100" si="75">SUM(H101:H101)</f>
        <v>4340</v>
      </c>
      <c r="I100" s="244">
        <f t="shared" si="75"/>
        <v>4340</v>
      </c>
      <c r="J100" s="244">
        <f t="shared" si="75"/>
        <v>0</v>
      </c>
      <c r="K100" s="244">
        <f t="shared" si="75"/>
        <v>0</v>
      </c>
      <c r="L100" s="244">
        <f t="shared" si="75"/>
        <v>3470</v>
      </c>
      <c r="M100" s="244">
        <f>SUM(M101:M101)</f>
        <v>3470</v>
      </c>
      <c r="N100" s="243">
        <f t="shared" si="75"/>
        <v>0</v>
      </c>
      <c r="O100" s="243">
        <f t="shared" si="75"/>
        <v>0</v>
      </c>
      <c r="P100" s="208"/>
      <c r="Q100" s="184">
        <f t="shared" si="75"/>
        <v>4340</v>
      </c>
      <c r="R100" s="184">
        <f t="shared" si="75"/>
        <v>4340</v>
      </c>
      <c r="S100" s="184">
        <f t="shared" si="75"/>
        <v>0</v>
      </c>
      <c r="T100" s="184">
        <f t="shared" si="75"/>
        <v>0</v>
      </c>
      <c r="U100" s="184">
        <f t="shared" si="75"/>
        <v>4076</v>
      </c>
      <c r="V100" s="184">
        <f>SUM(V101:V101)</f>
        <v>4076</v>
      </c>
      <c r="W100" s="152">
        <f t="shared" si="75"/>
        <v>0</v>
      </c>
      <c r="X100" s="152">
        <f t="shared" si="75"/>
        <v>0</v>
      </c>
      <c r="Y100" s="201"/>
    </row>
    <row r="101" spans="1:28" s="178" customFormat="1" ht="38.25">
      <c r="A101" s="144">
        <v>1</v>
      </c>
      <c r="B101" s="145" t="s">
        <v>338</v>
      </c>
      <c r="C101" s="177"/>
      <c r="D101" s="177" t="s">
        <v>321</v>
      </c>
      <c r="E101" s="177" t="s">
        <v>241</v>
      </c>
      <c r="F101" s="229" t="s">
        <v>438</v>
      </c>
      <c r="G101" s="250" t="s">
        <v>387</v>
      </c>
      <c r="H101" s="223">
        <f>I101</f>
        <v>4340</v>
      </c>
      <c r="I101" s="223">
        <v>4340</v>
      </c>
      <c r="J101" s="223"/>
      <c r="K101" s="223"/>
      <c r="L101" s="223">
        <f t="shared" ref="L101" si="76">M101</f>
        <v>3470</v>
      </c>
      <c r="M101" s="223">
        <f>I98-L98</f>
        <v>3470</v>
      </c>
      <c r="N101" s="224"/>
      <c r="O101" s="224"/>
      <c r="P101" s="177" t="s">
        <v>387</v>
      </c>
      <c r="Q101" s="185">
        <f>R101</f>
        <v>4340</v>
      </c>
      <c r="R101" s="185">
        <v>4340</v>
      </c>
      <c r="S101" s="185"/>
      <c r="T101" s="185"/>
      <c r="U101" s="203">
        <f t="shared" ref="U101" si="77">V101</f>
        <v>4076</v>
      </c>
      <c r="V101" s="203">
        <f>R98-U98</f>
        <v>4076</v>
      </c>
      <c r="W101" s="212"/>
      <c r="X101" s="212"/>
      <c r="Y101" s="219" t="s">
        <v>445</v>
      </c>
      <c r="AB101" s="218"/>
    </row>
    <row r="102" spans="1:28" s="149" customFormat="1" ht="32.25" customHeight="1">
      <c r="A102" s="201" t="s">
        <v>323</v>
      </c>
      <c r="B102" s="201" t="s">
        <v>324</v>
      </c>
      <c r="C102" s="201"/>
      <c r="D102" s="201"/>
      <c r="E102" s="201"/>
      <c r="F102" s="201"/>
      <c r="G102" s="242"/>
      <c r="H102" s="244">
        <f>H103+H104</f>
        <v>0</v>
      </c>
      <c r="I102" s="244">
        <f>I103+I104</f>
        <v>0</v>
      </c>
      <c r="J102" s="244"/>
      <c r="K102" s="244"/>
      <c r="L102" s="244">
        <f>L103+L104</f>
        <v>2926</v>
      </c>
      <c r="M102" s="244">
        <f>M103+M104</f>
        <v>2926</v>
      </c>
      <c r="N102" s="243">
        <f>N103+N104</f>
        <v>0</v>
      </c>
      <c r="O102" s="243">
        <f>O103+O104</f>
        <v>0</v>
      </c>
      <c r="P102" s="208"/>
      <c r="Q102" s="184">
        <f>Q103+Q104</f>
        <v>0</v>
      </c>
      <c r="R102" s="184">
        <f>R103+R104</f>
        <v>0</v>
      </c>
      <c r="S102" s="184"/>
      <c r="T102" s="184"/>
      <c r="U102" s="184">
        <f>U103+U104</f>
        <v>2926</v>
      </c>
      <c r="V102" s="184">
        <f>V103+V104</f>
        <v>2926</v>
      </c>
      <c r="W102" s="152">
        <f>W103+W104</f>
        <v>0</v>
      </c>
      <c r="X102" s="152">
        <f>X103+X104</f>
        <v>0</v>
      </c>
      <c r="Y102" s="201"/>
      <c r="AB102" s="213"/>
    </row>
    <row r="103" spans="1:28" ht="21.95" customHeight="1">
      <c r="A103" s="201" t="s">
        <v>19</v>
      </c>
      <c r="B103" s="201" t="s">
        <v>45</v>
      </c>
      <c r="C103" s="201"/>
      <c r="D103" s="201"/>
      <c r="E103" s="201"/>
      <c r="F103" s="201"/>
      <c r="G103" s="242"/>
      <c r="H103" s="244"/>
      <c r="I103" s="244"/>
      <c r="J103" s="244"/>
      <c r="K103" s="244"/>
      <c r="L103" s="244">
        <v>0</v>
      </c>
      <c r="M103" s="244">
        <v>0</v>
      </c>
      <c r="N103" s="243">
        <v>0</v>
      </c>
      <c r="O103" s="243">
        <v>0</v>
      </c>
      <c r="P103" s="208"/>
      <c r="Q103" s="184"/>
      <c r="R103" s="184"/>
      <c r="S103" s="184"/>
      <c r="T103" s="184"/>
      <c r="U103" s="184">
        <v>0</v>
      </c>
      <c r="V103" s="184">
        <v>0</v>
      </c>
      <c r="W103" s="152">
        <v>0</v>
      </c>
      <c r="X103" s="152">
        <v>0</v>
      </c>
      <c r="Y103" s="201"/>
    </row>
    <row r="104" spans="1:28" ht="27.95" customHeight="1">
      <c r="A104" s="201" t="s">
        <v>20</v>
      </c>
      <c r="B104" s="201" t="s">
        <v>325</v>
      </c>
      <c r="C104" s="201"/>
      <c r="D104" s="201"/>
      <c r="E104" s="201"/>
      <c r="F104" s="201"/>
      <c r="G104" s="242"/>
      <c r="H104" s="244"/>
      <c r="I104" s="244"/>
      <c r="J104" s="244">
        <f t="shared" ref="J104:K104" si="78">J105</f>
        <v>0</v>
      </c>
      <c r="K104" s="244">
        <f t="shared" si="78"/>
        <v>0</v>
      </c>
      <c r="L104" s="244">
        <f>L105</f>
        <v>2926</v>
      </c>
      <c r="M104" s="244">
        <f t="shared" ref="M104:O104" si="79">M105</f>
        <v>2926</v>
      </c>
      <c r="N104" s="243">
        <f t="shared" si="79"/>
        <v>0</v>
      </c>
      <c r="O104" s="243">
        <f t="shared" si="79"/>
        <v>0</v>
      </c>
      <c r="P104" s="208"/>
      <c r="Q104" s="184"/>
      <c r="R104" s="184"/>
      <c r="S104" s="184">
        <f t="shared" ref="S104:T104" si="80">S105</f>
        <v>0</v>
      </c>
      <c r="T104" s="184">
        <f t="shared" si="80"/>
        <v>0</v>
      </c>
      <c r="U104" s="184">
        <f>U105</f>
        <v>2926</v>
      </c>
      <c r="V104" s="184">
        <f t="shared" ref="V104:X104" si="81">V105</f>
        <v>2926</v>
      </c>
      <c r="W104" s="152">
        <f t="shared" si="81"/>
        <v>0</v>
      </c>
      <c r="X104" s="152">
        <f t="shared" si="81"/>
        <v>0</v>
      </c>
      <c r="Y104" s="201"/>
    </row>
    <row r="105" spans="1:28" ht="33.75" customHeight="1">
      <c r="A105" s="175">
        <v>1</v>
      </c>
      <c r="B105" s="176" t="s">
        <v>284</v>
      </c>
      <c r="C105" s="201"/>
      <c r="D105" s="201"/>
      <c r="E105" s="201"/>
      <c r="F105" s="201"/>
      <c r="G105" s="242"/>
      <c r="H105" s="244"/>
      <c r="I105" s="244"/>
      <c r="J105" s="244">
        <f t="shared" ref="J105:L105" si="82">SUM(J106:J108)</f>
        <v>0</v>
      </c>
      <c r="K105" s="244">
        <f t="shared" si="82"/>
        <v>0</v>
      </c>
      <c r="L105" s="244">
        <f t="shared" si="82"/>
        <v>2926</v>
      </c>
      <c r="M105" s="244">
        <f>SUM(M106:M108)</f>
        <v>2926</v>
      </c>
      <c r="N105" s="243">
        <f t="shared" ref="N105:O105" si="83">SUM(N106:N106)</f>
        <v>0</v>
      </c>
      <c r="O105" s="243">
        <f t="shared" si="83"/>
        <v>0</v>
      </c>
      <c r="P105" s="208"/>
      <c r="Q105" s="184"/>
      <c r="R105" s="184"/>
      <c r="S105" s="184">
        <f t="shared" ref="S105:U105" si="84">SUM(S106:S108)</f>
        <v>0</v>
      </c>
      <c r="T105" s="184">
        <f t="shared" si="84"/>
        <v>0</v>
      </c>
      <c r="U105" s="184">
        <f t="shared" si="84"/>
        <v>2926</v>
      </c>
      <c r="V105" s="184">
        <f>SUM(V106:V108)</f>
        <v>2926</v>
      </c>
      <c r="W105" s="152">
        <f t="shared" ref="W105:X105" si="85">SUM(W106:W106)</f>
        <v>0</v>
      </c>
      <c r="X105" s="152">
        <f t="shared" si="85"/>
        <v>0</v>
      </c>
      <c r="Y105" s="201"/>
    </row>
    <row r="106" spans="1:28" s="178" customFormat="1" ht="42" customHeight="1">
      <c r="A106" s="142" t="s">
        <v>15</v>
      </c>
      <c r="B106" s="145" t="s">
        <v>335</v>
      </c>
      <c r="C106" s="177"/>
      <c r="D106" s="177" t="s">
        <v>326</v>
      </c>
      <c r="E106" s="177" t="s">
        <v>241</v>
      </c>
      <c r="F106" s="177">
        <v>2021</v>
      </c>
      <c r="G106" s="250" t="s">
        <v>388</v>
      </c>
      <c r="H106" s="223">
        <f>I106</f>
        <v>926</v>
      </c>
      <c r="I106" s="223">
        <v>926</v>
      </c>
      <c r="J106" s="223"/>
      <c r="K106" s="223"/>
      <c r="L106" s="223">
        <f t="shared" ref="L106" si="86">M106</f>
        <v>926</v>
      </c>
      <c r="M106" s="223">
        <v>926</v>
      </c>
      <c r="N106" s="224">
        <v>0</v>
      </c>
      <c r="O106" s="224">
        <v>0</v>
      </c>
      <c r="P106" s="177" t="s">
        <v>388</v>
      </c>
      <c r="Q106" s="185">
        <f>R106</f>
        <v>926</v>
      </c>
      <c r="R106" s="185">
        <v>926</v>
      </c>
      <c r="S106" s="185"/>
      <c r="T106" s="185"/>
      <c r="U106" s="185">
        <f t="shared" ref="U106" si="87">V106</f>
        <v>926</v>
      </c>
      <c r="V106" s="185">
        <v>926</v>
      </c>
      <c r="W106" s="151">
        <v>0</v>
      </c>
      <c r="X106" s="151">
        <v>0</v>
      </c>
      <c r="Y106" s="177"/>
      <c r="AB106" s="218"/>
    </row>
    <row r="107" spans="1:28" s="178" customFormat="1" ht="55.5" customHeight="1">
      <c r="A107" s="142" t="s">
        <v>15</v>
      </c>
      <c r="B107" s="145" t="s">
        <v>375</v>
      </c>
      <c r="C107" s="177"/>
      <c r="D107" s="177" t="s">
        <v>337</v>
      </c>
      <c r="E107" s="177" t="s">
        <v>240</v>
      </c>
      <c r="F107" s="177">
        <v>2021</v>
      </c>
      <c r="G107" s="250" t="s">
        <v>390</v>
      </c>
      <c r="H107" s="223">
        <v>3831.879504</v>
      </c>
      <c r="I107" s="223">
        <v>1710</v>
      </c>
      <c r="J107" s="223"/>
      <c r="K107" s="223"/>
      <c r="L107" s="223">
        <v>1710</v>
      </c>
      <c r="M107" s="223">
        <v>1710</v>
      </c>
      <c r="N107" s="224"/>
      <c r="O107" s="224"/>
      <c r="P107" s="177" t="s">
        <v>390</v>
      </c>
      <c r="Q107" s="185">
        <v>3831.879504</v>
      </c>
      <c r="R107" s="185">
        <v>1710</v>
      </c>
      <c r="S107" s="185"/>
      <c r="T107" s="185"/>
      <c r="U107" s="185">
        <v>1710</v>
      </c>
      <c r="V107" s="185">
        <v>1710</v>
      </c>
      <c r="W107" s="151"/>
      <c r="X107" s="151"/>
      <c r="Y107" s="179"/>
      <c r="AB107" s="218"/>
    </row>
    <row r="108" spans="1:28" s="178" customFormat="1" ht="38.25">
      <c r="A108" s="142" t="s">
        <v>15</v>
      </c>
      <c r="B108" s="145" t="s">
        <v>364</v>
      </c>
      <c r="C108" s="177"/>
      <c r="D108" s="177" t="s">
        <v>337</v>
      </c>
      <c r="E108" s="177" t="s">
        <v>240</v>
      </c>
      <c r="F108" s="177">
        <v>2021</v>
      </c>
      <c r="G108" s="250" t="s">
        <v>391</v>
      </c>
      <c r="H108" s="223">
        <v>290</v>
      </c>
      <c r="I108" s="223">
        <v>290</v>
      </c>
      <c r="J108" s="223"/>
      <c r="K108" s="223"/>
      <c r="L108" s="223">
        <v>290</v>
      </c>
      <c r="M108" s="223">
        <v>290</v>
      </c>
      <c r="N108" s="224"/>
      <c r="O108" s="224"/>
      <c r="P108" s="177" t="s">
        <v>391</v>
      </c>
      <c r="Q108" s="185">
        <v>290</v>
      </c>
      <c r="R108" s="185">
        <v>290</v>
      </c>
      <c r="S108" s="185"/>
      <c r="T108" s="185"/>
      <c r="U108" s="185">
        <v>290</v>
      </c>
      <c r="V108" s="185">
        <v>290</v>
      </c>
      <c r="W108" s="151"/>
      <c r="X108" s="151"/>
      <c r="Y108" s="177"/>
      <c r="AB108" s="218"/>
    </row>
    <row r="109" spans="1:28" s="149" customFormat="1" ht="32.25" customHeight="1">
      <c r="A109" s="201" t="s">
        <v>327</v>
      </c>
      <c r="B109" s="201" t="s">
        <v>328</v>
      </c>
      <c r="C109" s="201"/>
      <c r="D109" s="201"/>
      <c r="E109" s="201"/>
      <c r="F109" s="201"/>
      <c r="G109" s="242"/>
      <c r="H109" s="244">
        <f>H110+H111</f>
        <v>0</v>
      </c>
      <c r="I109" s="244">
        <f>I110+I111</f>
        <v>0</v>
      </c>
      <c r="J109" s="244">
        <f t="shared" ref="J109:L109" si="88">J110+J111</f>
        <v>0</v>
      </c>
      <c r="K109" s="244">
        <f t="shared" si="88"/>
        <v>0</v>
      </c>
      <c r="L109" s="244">
        <f t="shared" si="88"/>
        <v>632.79999999999995</v>
      </c>
      <c r="M109" s="244">
        <f>M110+M111</f>
        <v>632.79999999999995</v>
      </c>
      <c r="N109" s="243">
        <f>N110+N111</f>
        <v>0</v>
      </c>
      <c r="O109" s="243">
        <f>O110+O111</f>
        <v>0</v>
      </c>
      <c r="P109" s="208"/>
      <c r="Q109" s="184">
        <f>Q110+Q111</f>
        <v>0</v>
      </c>
      <c r="R109" s="184">
        <f>R110+R111</f>
        <v>0</v>
      </c>
      <c r="S109" s="184">
        <f t="shared" ref="S109:U109" si="89">S110+S111</f>
        <v>0</v>
      </c>
      <c r="T109" s="184">
        <f t="shared" si="89"/>
        <v>0</v>
      </c>
      <c r="U109" s="184">
        <f t="shared" si="89"/>
        <v>632.79999999999995</v>
      </c>
      <c r="V109" s="184">
        <f>V110+V111</f>
        <v>632.79999999999995</v>
      </c>
      <c r="W109" s="152">
        <f>W110+W111</f>
        <v>0</v>
      </c>
      <c r="X109" s="152">
        <f>X110+X111</f>
        <v>0</v>
      </c>
      <c r="Y109" s="201"/>
      <c r="AB109" s="213"/>
    </row>
    <row r="110" spans="1:28" ht="21.95" customHeight="1">
      <c r="A110" s="201" t="s">
        <v>19</v>
      </c>
      <c r="B110" s="201" t="s">
        <v>45</v>
      </c>
      <c r="C110" s="201"/>
      <c r="D110" s="201"/>
      <c r="E110" s="201"/>
      <c r="F110" s="201"/>
      <c r="G110" s="242"/>
      <c r="H110" s="244"/>
      <c r="I110" s="244"/>
      <c r="J110" s="244"/>
      <c r="K110" s="244"/>
      <c r="L110" s="244">
        <v>0</v>
      </c>
      <c r="M110" s="244">
        <v>0</v>
      </c>
      <c r="N110" s="243">
        <v>0</v>
      </c>
      <c r="O110" s="243">
        <v>0</v>
      </c>
      <c r="P110" s="208"/>
      <c r="Q110" s="184"/>
      <c r="R110" s="184"/>
      <c r="S110" s="184"/>
      <c r="T110" s="184"/>
      <c r="U110" s="184">
        <v>0</v>
      </c>
      <c r="V110" s="184">
        <v>0</v>
      </c>
      <c r="W110" s="152">
        <v>0</v>
      </c>
      <c r="X110" s="152">
        <v>0</v>
      </c>
      <c r="Y110" s="201"/>
    </row>
    <row r="111" spans="1:28" ht="27.95" customHeight="1">
      <c r="A111" s="201" t="s">
        <v>20</v>
      </c>
      <c r="B111" s="201" t="s">
        <v>325</v>
      </c>
      <c r="C111" s="201"/>
      <c r="D111" s="201"/>
      <c r="E111" s="201"/>
      <c r="F111" s="201"/>
      <c r="G111" s="242"/>
      <c r="H111" s="244"/>
      <c r="I111" s="244"/>
      <c r="J111" s="244">
        <f t="shared" ref="J111:O111" si="90">J112</f>
        <v>0</v>
      </c>
      <c r="K111" s="244">
        <f t="shared" si="90"/>
        <v>0</v>
      </c>
      <c r="L111" s="244">
        <f t="shared" si="90"/>
        <v>632.79999999999995</v>
      </c>
      <c r="M111" s="244">
        <f t="shared" si="90"/>
        <v>632.79999999999995</v>
      </c>
      <c r="N111" s="243">
        <f t="shared" si="90"/>
        <v>0</v>
      </c>
      <c r="O111" s="243">
        <f t="shared" si="90"/>
        <v>0</v>
      </c>
      <c r="P111" s="208"/>
      <c r="Q111" s="184"/>
      <c r="R111" s="184"/>
      <c r="S111" s="184">
        <f t="shared" ref="S111:X111" si="91">S112</f>
        <v>0</v>
      </c>
      <c r="T111" s="184">
        <f t="shared" si="91"/>
        <v>0</v>
      </c>
      <c r="U111" s="184">
        <f t="shared" si="91"/>
        <v>632.79999999999995</v>
      </c>
      <c r="V111" s="184">
        <f t="shared" si="91"/>
        <v>632.79999999999995</v>
      </c>
      <c r="W111" s="152">
        <f t="shared" si="91"/>
        <v>0</v>
      </c>
      <c r="X111" s="152">
        <f t="shared" si="91"/>
        <v>0</v>
      </c>
      <c r="Y111" s="201"/>
    </row>
    <row r="112" spans="1:28" ht="33.75" customHeight="1">
      <c r="A112" s="175">
        <v>1</v>
      </c>
      <c r="B112" s="176" t="s">
        <v>284</v>
      </c>
      <c r="C112" s="201"/>
      <c r="D112" s="201"/>
      <c r="E112" s="201"/>
      <c r="F112" s="201"/>
      <c r="G112" s="242"/>
      <c r="H112" s="244"/>
      <c r="I112" s="244"/>
      <c r="J112" s="244">
        <f>SUM(J113:J114)</f>
        <v>0</v>
      </c>
      <c r="K112" s="244">
        <f>SUM(K113:K114)</f>
        <v>0</v>
      </c>
      <c r="L112" s="244">
        <f>SUM(L113:L114)</f>
        <v>632.79999999999995</v>
      </c>
      <c r="M112" s="244">
        <f>SUM(M113:M114)</f>
        <v>632.79999999999995</v>
      </c>
      <c r="N112" s="243">
        <f t="shared" ref="N112:O112" si="92">SUM(N113:N113)</f>
        <v>0</v>
      </c>
      <c r="O112" s="243">
        <f t="shared" si="92"/>
        <v>0</v>
      </c>
      <c r="P112" s="208"/>
      <c r="Q112" s="184"/>
      <c r="R112" s="184"/>
      <c r="S112" s="184">
        <f>SUM(S113:S114)</f>
        <v>0</v>
      </c>
      <c r="T112" s="184">
        <f>SUM(T113:T114)</f>
        <v>0</v>
      </c>
      <c r="U112" s="184">
        <f>SUM(U113:U114)</f>
        <v>632.79999999999995</v>
      </c>
      <c r="V112" s="184">
        <f>SUM(V113:V114)</f>
        <v>632.79999999999995</v>
      </c>
      <c r="W112" s="152">
        <f t="shared" ref="W112:X112" si="93">SUM(W113:W113)</f>
        <v>0</v>
      </c>
      <c r="X112" s="152">
        <f t="shared" si="93"/>
        <v>0</v>
      </c>
      <c r="Y112" s="201"/>
    </row>
    <row r="113" spans="1:28" s="178" customFormat="1" ht="51" customHeight="1">
      <c r="A113" s="144" t="s">
        <v>15</v>
      </c>
      <c r="B113" s="145" t="s">
        <v>336</v>
      </c>
      <c r="C113" s="177"/>
      <c r="D113" s="177" t="s">
        <v>329</v>
      </c>
      <c r="E113" s="177" t="s">
        <v>330</v>
      </c>
      <c r="F113" s="177">
        <v>2021</v>
      </c>
      <c r="G113" s="250" t="s">
        <v>374</v>
      </c>
      <c r="H113" s="223">
        <v>367.03235100000001</v>
      </c>
      <c r="I113" s="223">
        <v>100</v>
      </c>
      <c r="J113" s="223"/>
      <c r="K113" s="223"/>
      <c r="L113" s="223">
        <v>100</v>
      </c>
      <c r="M113" s="223">
        <v>100</v>
      </c>
      <c r="N113" s="224">
        <v>0</v>
      </c>
      <c r="O113" s="224">
        <v>0</v>
      </c>
      <c r="P113" s="177" t="s">
        <v>374</v>
      </c>
      <c r="Q113" s="185">
        <v>367.03235100000001</v>
      </c>
      <c r="R113" s="185">
        <v>100</v>
      </c>
      <c r="S113" s="185"/>
      <c r="T113" s="185"/>
      <c r="U113" s="185">
        <v>100</v>
      </c>
      <c r="V113" s="185">
        <v>100</v>
      </c>
      <c r="W113" s="151">
        <v>0</v>
      </c>
      <c r="X113" s="151">
        <v>0</v>
      </c>
      <c r="Y113" s="177"/>
      <c r="AB113" s="218"/>
    </row>
    <row r="114" spans="1:28" ht="51">
      <c r="A114" s="142" t="s">
        <v>15</v>
      </c>
      <c r="B114" s="143" t="s">
        <v>340</v>
      </c>
      <c r="C114" s="144"/>
      <c r="D114" s="144" t="s">
        <v>321</v>
      </c>
      <c r="E114" s="144" t="s">
        <v>330</v>
      </c>
      <c r="F114" s="144" t="s">
        <v>286</v>
      </c>
      <c r="G114" s="222" t="s">
        <v>376</v>
      </c>
      <c r="H114" s="223">
        <v>11163</v>
      </c>
      <c r="I114" s="223">
        <v>11163</v>
      </c>
      <c r="J114" s="223"/>
      <c r="K114" s="223"/>
      <c r="L114" s="223">
        <v>532.79999999999995</v>
      </c>
      <c r="M114" s="223">
        <v>532.79999999999995</v>
      </c>
      <c r="N114" s="224"/>
      <c r="O114" s="224"/>
      <c r="P114" s="144" t="s">
        <v>414</v>
      </c>
      <c r="Q114" s="185">
        <v>11163</v>
      </c>
      <c r="R114" s="185">
        <v>11163</v>
      </c>
      <c r="S114" s="185"/>
      <c r="T114" s="185"/>
      <c r="U114" s="185">
        <v>532.79999999999995</v>
      </c>
      <c r="V114" s="185">
        <v>532.79999999999995</v>
      </c>
      <c r="W114" s="151"/>
      <c r="X114" s="151"/>
      <c r="Y114" s="158"/>
    </row>
    <row r="115" spans="1:28" s="149" customFormat="1" ht="32.25" customHeight="1">
      <c r="A115" s="201" t="s">
        <v>366</v>
      </c>
      <c r="B115" s="201" t="s">
        <v>365</v>
      </c>
      <c r="C115" s="201"/>
      <c r="D115" s="201"/>
      <c r="E115" s="201"/>
      <c r="F115" s="201"/>
      <c r="G115" s="242"/>
      <c r="H115" s="244">
        <f t="shared" ref="H115:O115" si="94">H116+H117</f>
        <v>0</v>
      </c>
      <c r="I115" s="244">
        <f t="shared" si="94"/>
        <v>0</v>
      </c>
      <c r="J115" s="244">
        <f t="shared" si="94"/>
        <v>0</v>
      </c>
      <c r="K115" s="244">
        <f t="shared" si="94"/>
        <v>0</v>
      </c>
      <c r="L115" s="244">
        <f t="shared" si="94"/>
        <v>150</v>
      </c>
      <c r="M115" s="244">
        <f t="shared" si="94"/>
        <v>150</v>
      </c>
      <c r="N115" s="243">
        <f t="shared" si="94"/>
        <v>0</v>
      </c>
      <c r="O115" s="243">
        <f t="shared" si="94"/>
        <v>0</v>
      </c>
      <c r="P115" s="208"/>
      <c r="Q115" s="184">
        <f t="shared" ref="Q115:X115" si="95">Q116+Q117</f>
        <v>0</v>
      </c>
      <c r="R115" s="184">
        <f t="shared" si="95"/>
        <v>0</v>
      </c>
      <c r="S115" s="184">
        <f t="shared" si="95"/>
        <v>0</v>
      </c>
      <c r="T115" s="184">
        <f t="shared" si="95"/>
        <v>0</v>
      </c>
      <c r="U115" s="184">
        <f t="shared" si="95"/>
        <v>150</v>
      </c>
      <c r="V115" s="184">
        <f t="shared" si="95"/>
        <v>150</v>
      </c>
      <c r="W115" s="152">
        <f t="shared" si="95"/>
        <v>0</v>
      </c>
      <c r="X115" s="152">
        <f t="shared" si="95"/>
        <v>0</v>
      </c>
      <c r="Y115" s="201"/>
      <c r="AB115" s="213"/>
    </row>
    <row r="116" spans="1:28" ht="21.95" customHeight="1">
      <c r="A116" s="201" t="s">
        <v>19</v>
      </c>
      <c r="B116" s="201" t="s">
        <v>45</v>
      </c>
      <c r="C116" s="201"/>
      <c r="D116" s="201"/>
      <c r="E116" s="201"/>
      <c r="F116" s="201"/>
      <c r="G116" s="242"/>
      <c r="H116" s="244"/>
      <c r="I116" s="244"/>
      <c r="J116" s="244">
        <v>0</v>
      </c>
      <c r="K116" s="244">
        <v>0</v>
      </c>
      <c r="L116" s="244">
        <v>0</v>
      </c>
      <c r="M116" s="244">
        <v>0</v>
      </c>
      <c r="N116" s="243">
        <v>0</v>
      </c>
      <c r="O116" s="243">
        <v>0</v>
      </c>
      <c r="P116" s="208"/>
      <c r="Q116" s="184"/>
      <c r="R116" s="184"/>
      <c r="S116" s="184">
        <v>0</v>
      </c>
      <c r="T116" s="184">
        <v>0</v>
      </c>
      <c r="U116" s="184">
        <v>0</v>
      </c>
      <c r="V116" s="184">
        <v>0</v>
      </c>
      <c r="W116" s="152">
        <v>0</v>
      </c>
      <c r="X116" s="152">
        <v>0</v>
      </c>
      <c r="Y116" s="201"/>
    </row>
    <row r="117" spans="1:28" ht="27.95" customHeight="1">
      <c r="A117" s="201" t="s">
        <v>20</v>
      </c>
      <c r="B117" s="201" t="s">
        <v>325</v>
      </c>
      <c r="C117" s="201"/>
      <c r="D117" s="201"/>
      <c r="E117" s="201"/>
      <c r="F117" s="201"/>
      <c r="G117" s="242"/>
      <c r="H117" s="244"/>
      <c r="I117" s="244"/>
      <c r="J117" s="244">
        <v>0</v>
      </c>
      <c r="K117" s="244">
        <v>0</v>
      </c>
      <c r="L117" s="244">
        <f>L118</f>
        <v>150</v>
      </c>
      <c r="M117" s="244">
        <f>M118</f>
        <v>150</v>
      </c>
      <c r="N117" s="243">
        <v>0</v>
      </c>
      <c r="O117" s="243">
        <v>0</v>
      </c>
      <c r="P117" s="208"/>
      <c r="Q117" s="184"/>
      <c r="R117" s="184"/>
      <c r="S117" s="184">
        <v>0</v>
      </c>
      <c r="T117" s="184">
        <v>0</v>
      </c>
      <c r="U117" s="184">
        <f>U118</f>
        <v>150</v>
      </c>
      <c r="V117" s="184">
        <f>V118</f>
        <v>150</v>
      </c>
      <c r="W117" s="152">
        <v>0</v>
      </c>
      <c r="X117" s="152">
        <v>0</v>
      </c>
      <c r="Y117" s="201"/>
    </row>
    <row r="118" spans="1:28" ht="56.45" customHeight="1">
      <c r="A118" s="142" t="s">
        <v>15</v>
      </c>
      <c r="B118" s="143" t="s">
        <v>340</v>
      </c>
      <c r="C118" s="144"/>
      <c r="D118" s="144" t="s">
        <v>321</v>
      </c>
      <c r="E118" s="144" t="s">
        <v>330</v>
      </c>
      <c r="F118" s="144" t="s">
        <v>286</v>
      </c>
      <c r="G118" s="222" t="s">
        <v>376</v>
      </c>
      <c r="H118" s="223">
        <v>11163</v>
      </c>
      <c r="I118" s="223">
        <v>11163</v>
      </c>
      <c r="J118" s="223"/>
      <c r="K118" s="223"/>
      <c r="L118" s="223">
        <v>150</v>
      </c>
      <c r="M118" s="223">
        <v>150</v>
      </c>
      <c r="N118" s="224"/>
      <c r="O118" s="224"/>
      <c r="P118" s="144" t="s">
        <v>414</v>
      </c>
      <c r="Q118" s="185">
        <v>11163</v>
      </c>
      <c r="R118" s="185">
        <v>11163</v>
      </c>
      <c r="S118" s="185"/>
      <c r="T118" s="185"/>
      <c r="U118" s="185">
        <v>150</v>
      </c>
      <c r="V118" s="185">
        <v>150</v>
      </c>
      <c r="W118" s="151"/>
      <c r="X118" s="151"/>
      <c r="Y118" s="158"/>
    </row>
    <row r="119" spans="1:28">
      <c r="J119" s="252"/>
      <c r="S119" s="171"/>
    </row>
    <row r="127" spans="1:28">
      <c r="K127" s="253"/>
      <c r="T127" s="172"/>
    </row>
  </sheetData>
  <mergeCells count="41">
    <mergeCell ref="A6:A10"/>
    <mergeCell ref="B6:B10"/>
    <mergeCell ref="C6:C10"/>
    <mergeCell ref="A1:Y1"/>
    <mergeCell ref="A3:Y3"/>
    <mergeCell ref="A5:Y5"/>
    <mergeCell ref="A2:Y2"/>
    <mergeCell ref="A4:Y4"/>
    <mergeCell ref="D6:D10"/>
    <mergeCell ref="E6:E10"/>
    <mergeCell ref="F6:F10"/>
    <mergeCell ref="G6:O6"/>
    <mergeCell ref="G7:I7"/>
    <mergeCell ref="J7:K7"/>
    <mergeCell ref="L7:O7"/>
    <mergeCell ref="G8:G10"/>
    <mergeCell ref="H8:I8"/>
    <mergeCell ref="J8:J10"/>
    <mergeCell ref="K8:K10"/>
    <mergeCell ref="H9:H10"/>
    <mergeCell ref="I9:I10"/>
    <mergeCell ref="P6:X6"/>
    <mergeCell ref="P7:R7"/>
    <mergeCell ref="S7:T7"/>
    <mergeCell ref="U7:X7"/>
    <mergeCell ref="P8:P10"/>
    <mergeCell ref="Q8:R8"/>
    <mergeCell ref="S8:S10"/>
    <mergeCell ref="T8:T10"/>
    <mergeCell ref="U8:U10"/>
    <mergeCell ref="V8:X8"/>
    <mergeCell ref="Q9:Q10"/>
    <mergeCell ref="R9:R10"/>
    <mergeCell ref="V9:V10"/>
    <mergeCell ref="W9:X9"/>
    <mergeCell ref="M9:M10"/>
    <mergeCell ref="N9:O9"/>
    <mergeCell ref="L8:L10"/>
    <mergeCell ref="M8:O8"/>
    <mergeCell ref="Y58:Y59"/>
    <mergeCell ref="Y7:Y10"/>
  </mergeCells>
  <pageMargins left="0.59055118110236227" right="0.39370078740157483" top="0.78740157480314965" bottom="0.51181102362204722" header="0.31496062992125984" footer="0.31496062992125984"/>
  <pageSetup paperSize="9" scale="62"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69" t="s">
        <v>181</v>
      </c>
      <c r="B1" s="269"/>
      <c r="C1" s="269"/>
      <c r="D1" s="269"/>
      <c r="E1" s="269"/>
      <c r="F1" s="269"/>
      <c r="G1" s="269"/>
      <c r="H1" s="269"/>
      <c r="I1" s="269"/>
      <c r="J1" s="269"/>
      <c r="K1" s="269"/>
      <c r="L1" s="269"/>
      <c r="M1" s="269"/>
      <c r="N1" s="269"/>
      <c r="O1" s="269"/>
      <c r="P1" s="269"/>
      <c r="Q1" s="269"/>
      <c r="R1" s="269"/>
      <c r="S1" s="269"/>
    </row>
    <row r="2" spans="1:19" s="14" customFormat="1" ht="18.75">
      <c r="A2" s="270" t="s">
        <v>72</v>
      </c>
      <c r="B2" s="270"/>
      <c r="C2" s="270"/>
      <c r="D2" s="270"/>
      <c r="E2" s="270"/>
      <c r="F2" s="270"/>
      <c r="G2" s="270"/>
      <c r="H2" s="270"/>
      <c r="I2" s="270"/>
      <c r="J2" s="270"/>
      <c r="K2" s="270"/>
      <c r="L2" s="270"/>
      <c r="M2" s="270"/>
      <c r="N2" s="270"/>
      <c r="O2" s="270"/>
      <c r="P2" s="270"/>
      <c r="Q2" s="270"/>
      <c r="R2" s="270"/>
      <c r="S2" s="270"/>
    </row>
    <row r="3" spans="1:19" ht="44.25" customHeight="1">
      <c r="A3" s="352" t="s">
        <v>234</v>
      </c>
      <c r="B3" s="352"/>
      <c r="C3" s="352"/>
      <c r="D3" s="352"/>
      <c r="E3" s="352"/>
      <c r="F3" s="352"/>
      <c r="G3" s="352"/>
      <c r="H3" s="352"/>
      <c r="I3" s="352"/>
      <c r="J3" s="352"/>
      <c r="K3" s="352"/>
      <c r="L3" s="352"/>
      <c r="M3" s="352"/>
      <c r="N3" s="352"/>
      <c r="O3" s="352"/>
      <c r="P3" s="352"/>
      <c r="Q3" s="352"/>
      <c r="R3" s="352"/>
      <c r="S3" s="352"/>
    </row>
    <row r="4" spans="1:19" ht="27" customHeight="1">
      <c r="A4" s="360" t="e">
        <f>#REF!</f>
        <v>#REF!</v>
      </c>
      <c r="B4" s="360"/>
      <c r="C4" s="360"/>
      <c r="D4" s="360"/>
      <c r="E4" s="360"/>
      <c r="F4" s="360"/>
      <c r="G4" s="360"/>
      <c r="H4" s="360"/>
      <c r="I4" s="360"/>
      <c r="J4" s="360"/>
      <c r="K4" s="360"/>
      <c r="L4" s="360"/>
      <c r="M4" s="360"/>
      <c r="N4" s="360"/>
      <c r="O4" s="360"/>
      <c r="P4" s="360"/>
      <c r="Q4" s="360"/>
      <c r="R4" s="360"/>
      <c r="S4" s="360"/>
    </row>
    <row r="5" spans="1:19" ht="26.25" customHeight="1">
      <c r="A5" s="353" t="s">
        <v>0</v>
      </c>
      <c r="B5" s="353"/>
      <c r="C5" s="353"/>
      <c r="D5" s="353"/>
      <c r="E5" s="353"/>
      <c r="F5" s="353"/>
      <c r="G5" s="353"/>
      <c r="H5" s="353"/>
      <c r="I5" s="353"/>
      <c r="J5" s="353"/>
      <c r="K5" s="353"/>
      <c r="L5" s="353"/>
      <c r="M5" s="353"/>
      <c r="N5" s="353"/>
      <c r="O5" s="353"/>
      <c r="P5" s="353"/>
      <c r="Q5" s="353"/>
      <c r="R5" s="353"/>
      <c r="S5" s="353"/>
    </row>
    <row r="6" spans="1:19" s="14" customFormat="1" ht="39.75" customHeight="1">
      <c r="A6" s="354" t="s">
        <v>1</v>
      </c>
      <c r="B6" s="354" t="s">
        <v>21</v>
      </c>
      <c r="C6" s="354" t="s">
        <v>22</v>
      </c>
      <c r="D6" s="354" t="s">
        <v>37</v>
      </c>
      <c r="E6" s="354" t="s">
        <v>38</v>
      </c>
      <c r="F6" s="357" t="s">
        <v>23</v>
      </c>
      <c r="G6" s="358"/>
      <c r="H6" s="359"/>
      <c r="I6" s="357" t="s">
        <v>40</v>
      </c>
      <c r="J6" s="359"/>
      <c r="K6" s="357" t="s">
        <v>14</v>
      </c>
      <c r="L6" s="358"/>
      <c r="M6" s="358"/>
      <c r="N6" s="358"/>
      <c r="O6" s="358"/>
      <c r="P6" s="358"/>
      <c r="Q6" s="358"/>
      <c r="R6" s="359"/>
      <c r="S6" s="354" t="s">
        <v>3</v>
      </c>
    </row>
    <row r="7" spans="1:19" s="14" customFormat="1" ht="24.95" customHeight="1">
      <c r="A7" s="355"/>
      <c r="B7" s="355"/>
      <c r="C7" s="355"/>
      <c r="D7" s="355"/>
      <c r="E7" s="355"/>
      <c r="F7" s="354" t="s">
        <v>24</v>
      </c>
      <c r="G7" s="357" t="s">
        <v>25</v>
      </c>
      <c r="H7" s="358"/>
      <c r="I7" s="354" t="s">
        <v>26</v>
      </c>
      <c r="J7" s="354" t="s">
        <v>67</v>
      </c>
      <c r="K7" s="357" t="s">
        <v>41</v>
      </c>
      <c r="L7" s="358"/>
      <c r="M7" s="358"/>
      <c r="N7" s="359"/>
      <c r="O7" s="357" t="s">
        <v>42</v>
      </c>
      <c r="P7" s="358"/>
      <c r="Q7" s="358"/>
      <c r="R7" s="359"/>
      <c r="S7" s="355"/>
    </row>
    <row r="8" spans="1:19" s="14" customFormat="1" ht="24.95" customHeight="1">
      <c r="A8" s="355"/>
      <c r="B8" s="355"/>
      <c r="C8" s="355"/>
      <c r="D8" s="355"/>
      <c r="E8" s="355"/>
      <c r="F8" s="355"/>
      <c r="G8" s="354" t="s">
        <v>26</v>
      </c>
      <c r="H8" s="354" t="s">
        <v>67</v>
      </c>
      <c r="I8" s="355"/>
      <c r="J8" s="355"/>
      <c r="K8" s="354" t="s">
        <v>26</v>
      </c>
      <c r="L8" s="357" t="s">
        <v>68</v>
      </c>
      <c r="M8" s="358"/>
      <c r="N8" s="359"/>
      <c r="O8" s="354" t="s">
        <v>26</v>
      </c>
      <c r="P8" s="357" t="s">
        <v>68</v>
      </c>
      <c r="Q8" s="358"/>
      <c r="R8" s="359"/>
      <c r="S8" s="355"/>
    </row>
    <row r="9" spans="1:19" s="14" customFormat="1" ht="24.95" customHeight="1">
      <c r="A9" s="355"/>
      <c r="B9" s="355"/>
      <c r="C9" s="355"/>
      <c r="D9" s="355"/>
      <c r="E9" s="355"/>
      <c r="F9" s="355"/>
      <c r="G9" s="355"/>
      <c r="H9" s="355"/>
      <c r="I9" s="355"/>
      <c r="J9" s="355"/>
      <c r="K9" s="355"/>
      <c r="L9" s="354" t="s">
        <v>27</v>
      </c>
      <c r="M9" s="357" t="s">
        <v>28</v>
      </c>
      <c r="N9" s="359"/>
      <c r="O9" s="355"/>
      <c r="P9" s="354" t="s">
        <v>27</v>
      </c>
      <c r="Q9" s="357" t="s">
        <v>28</v>
      </c>
      <c r="R9" s="359"/>
      <c r="S9" s="355"/>
    </row>
    <row r="10" spans="1:19" s="14" customFormat="1" ht="64.5" customHeight="1">
      <c r="A10" s="356"/>
      <c r="B10" s="356"/>
      <c r="C10" s="356"/>
      <c r="D10" s="356"/>
      <c r="E10" s="356"/>
      <c r="F10" s="356"/>
      <c r="G10" s="356"/>
      <c r="H10" s="356"/>
      <c r="I10" s="356"/>
      <c r="J10" s="356"/>
      <c r="K10" s="356"/>
      <c r="L10" s="356"/>
      <c r="M10" s="108" t="s">
        <v>29</v>
      </c>
      <c r="N10" s="108" t="s">
        <v>233</v>
      </c>
      <c r="O10" s="356"/>
      <c r="P10" s="356"/>
      <c r="Q10" s="108" t="s">
        <v>29</v>
      </c>
      <c r="R10" s="108" t="s">
        <v>44</v>
      </c>
      <c r="S10" s="356"/>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I6:J6"/>
    <mergeCell ref="K6:R6"/>
    <mergeCell ref="S6:S10"/>
    <mergeCell ref="F7:F10"/>
    <mergeCell ref="G7:H7"/>
    <mergeCell ref="H8:H10"/>
    <mergeCell ref="K8:K10"/>
    <mergeCell ref="L8:N8"/>
    <mergeCell ref="O8:O10"/>
    <mergeCell ref="P8:R8"/>
    <mergeCell ref="L9:L10"/>
    <mergeCell ref="M9:N9"/>
    <mergeCell ref="P9:P10"/>
    <mergeCell ref="Q9:R9"/>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view="pageBreakPreview" zoomScale="60" zoomScaleNormal="100" workbookViewId="0">
      <selection activeCell="A4" sqref="A4:G4"/>
    </sheetView>
  </sheetViews>
  <sheetFormatPr defaultColWidth="9.33203125" defaultRowHeight="12.75"/>
  <cols>
    <col min="1" max="1" width="9" style="182" customWidth="1"/>
    <col min="2" max="2" width="22.83203125" style="181" customWidth="1"/>
    <col min="3" max="3" width="18.33203125" style="181" customWidth="1"/>
    <col min="4" max="4" width="37.1640625" style="181" customWidth="1"/>
    <col min="5" max="5" width="16.1640625" style="181" customWidth="1"/>
    <col min="6" max="6" width="34.33203125" style="181" customWidth="1"/>
    <col min="7" max="7" width="22.83203125" style="181" customWidth="1"/>
    <col min="8" max="16384" width="9.33203125" style="181"/>
  </cols>
  <sheetData>
    <row r="1" spans="1:7" ht="18.75">
      <c r="A1" s="362" t="s">
        <v>128</v>
      </c>
      <c r="B1" s="362"/>
      <c r="C1" s="362"/>
      <c r="D1" s="362"/>
      <c r="E1" s="362"/>
      <c r="F1" s="362"/>
      <c r="G1" s="362"/>
    </row>
    <row r="2" spans="1:7" ht="39" customHeight="1">
      <c r="A2" s="352" t="s">
        <v>403</v>
      </c>
      <c r="B2" s="255"/>
      <c r="C2" s="255"/>
      <c r="D2" s="255"/>
      <c r="E2" s="255"/>
      <c r="F2" s="255"/>
      <c r="G2" s="255"/>
    </row>
    <row r="3" spans="1:7" ht="24.75" customHeight="1">
      <c r="A3" s="360" t="str">
        <f>'Biểu 1'!A4:L4</f>
        <v>(Kèm theo Nghị quyết  số            /NQ-HĐND  ngày           /         /2021 của Hội đồng nhân dân huyện Ia H'Drai)</v>
      </c>
      <c r="B3" s="360"/>
      <c r="C3" s="360"/>
      <c r="D3" s="360"/>
      <c r="E3" s="360"/>
      <c r="F3" s="360"/>
      <c r="G3" s="360"/>
    </row>
    <row r="4" spans="1:7" ht="18.75">
      <c r="A4" s="353" t="s">
        <v>0</v>
      </c>
      <c r="B4" s="353"/>
      <c r="C4" s="353"/>
      <c r="D4" s="353"/>
      <c r="E4" s="353"/>
      <c r="F4" s="353"/>
      <c r="G4" s="353"/>
    </row>
    <row r="5" spans="1:7" ht="40.5" customHeight="1">
      <c r="A5" s="361" t="s">
        <v>1</v>
      </c>
      <c r="B5" s="361" t="s">
        <v>402</v>
      </c>
      <c r="C5" s="363" t="s">
        <v>428</v>
      </c>
      <c r="D5" s="361"/>
      <c r="E5" s="361" t="s">
        <v>430</v>
      </c>
      <c r="F5" s="364"/>
      <c r="G5" s="363" t="s">
        <v>3</v>
      </c>
    </row>
    <row r="6" spans="1:7" ht="57.75" customHeight="1">
      <c r="A6" s="361"/>
      <c r="B6" s="361"/>
      <c r="C6" s="194" t="s">
        <v>401</v>
      </c>
      <c r="D6" s="195" t="s">
        <v>429</v>
      </c>
      <c r="E6" s="195" t="s">
        <v>27</v>
      </c>
      <c r="F6" s="195" t="s">
        <v>429</v>
      </c>
      <c r="G6" s="363"/>
    </row>
    <row r="7" spans="1:7" s="183" customFormat="1" ht="16.5">
      <c r="A7" s="361" t="s">
        <v>401</v>
      </c>
      <c r="B7" s="361"/>
      <c r="C7" s="196">
        <f>SUM(C8:C8)</f>
        <v>17527.019122692305</v>
      </c>
      <c r="D7" s="196">
        <f>SUM(D8:D8)</f>
        <v>17527.019122692305</v>
      </c>
      <c r="E7" s="196">
        <f>F7</f>
        <v>17481.356984999999</v>
      </c>
      <c r="F7" s="196">
        <f>SUM(F8:F8)</f>
        <v>17481.356984999999</v>
      </c>
      <c r="G7" s="197"/>
    </row>
    <row r="8" spans="1:7" ht="16.5">
      <c r="A8" s="198">
        <v>1</v>
      </c>
      <c r="B8" s="199" t="s">
        <v>241</v>
      </c>
      <c r="C8" s="200">
        <f>D8</f>
        <v>17527.019122692305</v>
      </c>
      <c r="D8" s="200">
        <f>'Biểu 2'!L61</f>
        <v>17527.019122692305</v>
      </c>
      <c r="E8" s="200">
        <f>F8</f>
        <v>17481.356984999999</v>
      </c>
      <c r="F8" s="200">
        <f>'Biểu 2'!V61</f>
        <v>17481.356984999999</v>
      </c>
      <c r="G8" s="199"/>
    </row>
  </sheetData>
  <mergeCells count="10">
    <mergeCell ref="A7:B7"/>
    <mergeCell ref="A1:G1"/>
    <mergeCell ref="A2:G2"/>
    <mergeCell ref="A3:G3"/>
    <mergeCell ref="A4:G4"/>
    <mergeCell ref="A5:A6"/>
    <mergeCell ref="B5:B6"/>
    <mergeCell ref="C5:D5"/>
    <mergeCell ref="E5:F5"/>
    <mergeCell ref="G5:G6"/>
  </mergeCells>
  <pageMargins left="0.69" right="0.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'Biểu 03'!Print_Area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2021-12-08T00:54:54Z</cp:lastPrinted>
  <dcterms:created xsi:type="dcterms:W3CDTF">2019-08-29T06:44:41Z</dcterms:created>
  <dcterms:modified xsi:type="dcterms:W3CDTF">2021-12-08T00:56:52Z</dcterms:modified>
</cp:coreProperties>
</file>