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AppData\Roaming\VNPT Plugin\Files\FileTemp\"/>
    </mc:Choice>
  </mc:AlternateContent>
  <bookViews>
    <workbookView xWindow="3130" yWindow="-110" windowWidth="19420" windowHeight="11500" firstSheet="7" activeTab="8"/>
  </bookViews>
  <sheets>
    <sheet name="Bieu 01 TH" sheetId="3" state="hidden" r:id="rId1"/>
    <sheet name="Bieu 02a NSDP (N)" sheetId="7" state="hidden" r:id="rId2"/>
    <sheet name="Bieu 02b NSDP (H)" sheetId="15" state="hidden" r:id="rId3"/>
    <sheet name="Bieu 03 NSTW" sheetId="16" state="hidden" r:id="rId4"/>
    <sheet name="Bieu 04 Thu de lai" sheetId="17" state="hidden" r:id="rId5"/>
    <sheet name="Bieu 05. CTMTQG" sheetId="14" state="hidden" r:id="rId6"/>
    <sheet name="Bieu 06 ODA" sheetId="12" state="hidden" r:id="rId7"/>
    <sheet name="Biểu 1" sheetId="18" r:id="rId8"/>
    <sheet name="Biểu 2" sheetId="5" r:id="rId9"/>
    <sheet name="Bieu 04 Thu de lai 21-25" sheetId="13" state="hidden" r:id="rId10"/>
    <sheet name="Biểu 03" sheetId="19" state="hidden" r:id="rId11"/>
  </sheets>
  <externalReferences>
    <externalReference r:id="rId12"/>
    <externalReference r:id="rId13"/>
    <externalReference r:id="rId14"/>
  </externalReferences>
  <definedNames>
    <definedName name="____a1" localSheetId="5" hidden="1">{"'Sheet1'!$L$16"}</definedName>
    <definedName name="____a1" localSheetId="6" hidden="1">{"'Sheet1'!$L$16"}</definedName>
    <definedName name="____a1" hidden="1">{"'Sheet1'!$L$16"}</definedName>
    <definedName name="____B1" localSheetId="5" hidden="1">{"'Sheet1'!$L$16"}</definedName>
    <definedName name="____B1" localSheetId="6" hidden="1">{"'Sheet1'!$L$16"}</definedName>
    <definedName name="____B1" hidden="1">{"'Sheet1'!$L$16"}</definedName>
    <definedName name="____ban2" localSheetId="5" hidden="1">{"'Sheet1'!$L$16"}</definedName>
    <definedName name="____ban2" localSheetId="6" hidden="1">{"'Sheet1'!$L$16"}</definedName>
    <definedName name="____ban2" hidden="1">{"'Sheet1'!$L$16"}</definedName>
    <definedName name="____h1" localSheetId="5" hidden="1">{"'Sheet1'!$L$16"}</definedName>
    <definedName name="____h1" localSheetId="6" hidden="1">{"'Sheet1'!$L$16"}</definedName>
    <definedName name="____h1" hidden="1">{"'Sheet1'!$L$16"}</definedName>
    <definedName name="____hu1" localSheetId="5" hidden="1">{"'Sheet1'!$L$16"}</definedName>
    <definedName name="____hu1" localSheetId="6" hidden="1">{"'Sheet1'!$L$16"}</definedName>
    <definedName name="____hu1" hidden="1">{"'Sheet1'!$L$16"}</definedName>
    <definedName name="____hu2" localSheetId="5" hidden="1">{"'Sheet1'!$L$16"}</definedName>
    <definedName name="____hu2" localSheetId="6" hidden="1">{"'Sheet1'!$L$16"}</definedName>
    <definedName name="____hu2" hidden="1">{"'Sheet1'!$L$16"}</definedName>
    <definedName name="____hu5" localSheetId="5" hidden="1">{"'Sheet1'!$L$16"}</definedName>
    <definedName name="____hu5" localSheetId="6" hidden="1">{"'Sheet1'!$L$16"}</definedName>
    <definedName name="____hu5" hidden="1">{"'Sheet1'!$L$16"}</definedName>
    <definedName name="____hu6" localSheetId="5" hidden="1">{"'Sheet1'!$L$16"}</definedName>
    <definedName name="____hu6" localSheetId="6" hidden="1">{"'Sheet1'!$L$16"}</definedName>
    <definedName name="____hu6" hidden="1">{"'Sheet1'!$L$16"}</definedName>
    <definedName name="____M36" localSheetId="5" hidden="1">{"'Sheet1'!$L$16"}</definedName>
    <definedName name="____M36" localSheetId="6" hidden="1">{"'Sheet1'!$L$16"}</definedName>
    <definedName name="____M36" hidden="1">{"'Sheet1'!$L$16"}</definedName>
    <definedName name="____PA3" localSheetId="5" hidden="1">{"'Sheet1'!$L$16"}</definedName>
    <definedName name="____PA3" localSheetId="6" hidden="1">{"'Sheet1'!$L$16"}</definedName>
    <definedName name="____PA3" hidden="1">{"'Sheet1'!$L$16"}</definedName>
    <definedName name="____Pl2" localSheetId="5" hidden="1">{"'Sheet1'!$L$16"}</definedName>
    <definedName name="____Pl2" localSheetId="6" hidden="1">{"'Sheet1'!$L$16"}</definedName>
    <definedName name="____Pl2" hidden="1">{"'Sheet1'!$L$16"}</definedName>
    <definedName name="____Tru21" localSheetId="5" hidden="1">{"'Sheet1'!$L$16"}</definedName>
    <definedName name="____Tru21" localSheetId="6" hidden="1">{"'Sheet1'!$L$16"}</definedName>
    <definedName name="____Tru21" hidden="1">{"'Sheet1'!$L$16"}</definedName>
    <definedName name="___a1" localSheetId="5" hidden="1">{"'Sheet1'!$L$16"}</definedName>
    <definedName name="___a1" localSheetId="6" hidden="1">{"'Sheet1'!$L$16"}</definedName>
    <definedName name="___a1" hidden="1">{"'Sheet1'!$L$16"}</definedName>
    <definedName name="___B1" localSheetId="5" hidden="1">{"'Sheet1'!$L$16"}</definedName>
    <definedName name="___B1" localSheetId="6" hidden="1">{"'Sheet1'!$L$16"}</definedName>
    <definedName name="___B1" hidden="1">{"'Sheet1'!$L$16"}</definedName>
    <definedName name="___ban2" localSheetId="5" hidden="1">{"'Sheet1'!$L$16"}</definedName>
    <definedName name="___ban2" localSheetId="6" hidden="1">{"'Sheet1'!$L$16"}</definedName>
    <definedName name="___ban2" hidden="1">{"'Sheet1'!$L$16"}</definedName>
    <definedName name="___h1" localSheetId="5" hidden="1">{"'Sheet1'!$L$16"}</definedName>
    <definedName name="___h1" localSheetId="6" hidden="1">{"'Sheet1'!$L$16"}</definedName>
    <definedName name="___h1" hidden="1">{"'Sheet1'!$L$16"}</definedName>
    <definedName name="___hsm2">1.1289</definedName>
    <definedName name="___hu1" localSheetId="5" hidden="1">{"'Sheet1'!$L$16"}</definedName>
    <definedName name="___hu1" localSheetId="6" hidden="1">{"'Sheet1'!$L$16"}</definedName>
    <definedName name="___hu1" hidden="1">{"'Sheet1'!$L$16"}</definedName>
    <definedName name="___hu2" localSheetId="5" hidden="1">{"'Sheet1'!$L$16"}</definedName>
    <definedName name="___hu2" localSheetId="6" hidden="1">{"'Sheet1'!$L$16"}</definedName>
    <definedName name="___hu2" hidden="1">{"'Sheet1'!$L$16"}</definedName>
    <definedName name="___hu5" localSheetId="5" hidden="1">{"'Sheet1'!$L$16"}</definedName>
    <definedName name="___hu5" localSheetId="6" hidden="1">{"'Sheet1'!$L$16"}</definedName>
    <definedName name="___hu5" hidden="1">{"'Sheet1'!$L$16"}</definedName>
    <definedName name="___hu6" localSheetId="5" hidden="1">{"'Sheet1'!$L$16"}</definedName>
    <definedName name="___hu6" localSheetId="6" hidden="1">{"'Sheet1'!$L$16"}</definedName>
    <definedName name="___hu6" hidden="1">{"'Sheet1'!$L$16"}</definedName>
    <definedName name="___isc1">0.035</definedName>
    <definedName name="___isc2">0.02</definedName>
    <definedName name="___isc3">0.054</definedName>
    <definedName name="___M36" localSheetId="5" hidden="1">{"'Sheet1'!$L$16"}</definedName>
    <definedName name="___M36" localSheetId="6" hidden="1">{"'Sheet1'!$L$16"}</definedName>
    <definedName name="___M36" hidden="1">{"'Sheet1'!$L$16"}</definedName>
    <definedName name="___NSO2" localSheetId="5" hidden="1">{"'Sheet1'!$L$16"}</definedName>
    <definedName name="___NSO2" localSheetId="6" hidden="1">{"'Sheet1'!$L$16"}</definedName>
    <definedName name="___NSO2" hidden="1">{"'Sheet1'!$L$16"}</definedName>
    <definedName name="___PA3" localSheetId="5" hidden="1">{"'Sheet1'!$L$16"}</definedName>
    <definedName name="___PA3" localSheetId="6" hidden="1">{"'Sheet1'!$L$16"}</definedName>
    <definedName name="___PA3" hidden="1">{"'Sheet1'!$L$16"}</definedName>
    <definedName name="___Pl2" localSheetId="5" hidden="1">{"'Sheet1'!$L$16"}</definedName>
    <definedName name="___Pl2" localSheetId="6" hidden="1">{"'Sheet1'!$L$16"}</definedName>
    <definedName name="___Pl2" hidden="1">{"'Sheet1'!$L$16"}</definedName>
    <definedName name="___PL3" localSheetId="2" hidden="1">#REF!</definedName>
    <definedName name="___PL3" localSheetId="3" hidden="1">#REF!</definedName>
    <definedName name="___PL3" localSheetId="4" hidden="1">#REF!</definedName>
    <definedName name="___PL3" localSheetId="9" hidden="1">#REF!</definedName>
    <definedName name="___PL3" localSheetId="5" hidden="1">#REF!</definedName>
    <definedName name="___PL3" localSheetId="6"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5" hidden="1">{"'Sheet1'!$L$16"}</definedName>
    <definedName name="___Tru21" localSheetId="6" hidden="1">{"'Sheet1'!$L$16"}</definedName>
    <definedName name="___Tru21" hidden="1">{"'Sheet1'!$L$16"}</definedName>
    <definedName name="__a1" localSheetId="5" hidden="1">{"'Sheet1'!$L$16"}</definedName>
    <definedName name="__a1" localSheetId="6" hidden="1">{"'Sheet1'!$L$16"}</definedName>
    <definedName name="__a1" hidden="1">{"'Sheet1'!$L$16"}</definedName>
    <definedName name="__B1" localSheetId="5" hidden="1">{"'Sheet1'!$L$16"}</definedName>
    <definedName name="__B1" localSheetId="6" hidden="1">{"'Sheet1'!$L$16"}</definedName>
    <definedName name="__B1" hidden="1">{"'Sheet1'!$L$16"}</definedName>
    <definedName name="__ban2" localSheetId="5" hidden="1">{"'Sheet1'!$L$16"}</definedName>
    <definedName name="__ban2" localSheetId="6" hidden="1">{"'Sheet1'!$L$16"}</definedName>
    <definedName name="__ban2" hidden="1">{"'Sheet1'!$L$16"}</definedName>
    <definedName name="__h1" localSheetId="5" hidden="1">{"'Sheet1'!$L$16"}</definedName>
    <definedName name="__h1" localSheetId="6" hidden="1">{"'Sheet1'!$L$16"}</definedName>
    <definedName name="__h1" hidden="1">{"'Sheet1'!$L$16"}</definedName>
    <definedName name="__hsm2">1.1289</definedName>
    <definedName name="__hu1" localSheetId="5" hidden="1">{"'Sheet1'!$L$16"}</definedName>
    <definedName name="__hu1" localSheetId="6" hidden="1">{"'Sheet1'!$L$16"}</definedName>
    <definedName name="__hu1" hidden="1">{"'Sheet1'!$L$16"}</definedName>
    <definedName name="__hu2" localSheetId="5" hidden="1">{"'Sheet1'!$L$16"}</definedName>
    <definedName name="__hu2" localSheetId="6" hidden="1">{"'Sheet1'!$L$16"}</definedName>
    <definedName name="__hu2" hidden="1">{"'Sheet1'!$L$16"}</definedName>
    <definedName name="__hu5" localSheetId="5" hidden="1">{"'Sheet1'!$L$16"}</definedName>
    <definedName name="__hu5" localSheetId="6" hidden="1">{"'Sheet1'!$L$16"}</definedName>
    <definedName name="__hu5" hidden="1">{"'Sheet1'!$L$16"}</definedName>
    <definedName name="__hu6" localSheetId="5" hidden="1">{"'Sheet1'!$L$16"}</definedName>
    <definedName name="__hu6" localSheetId="6" hidden="1">{"'Sheet1'!$L$16"}</definedName>
    <definedName name="__hu6" hidden="1">{"'Sheet1'!$L$16"}</definedName>
    <definedName name="__isc1">0.035</definedName>
    <definedName name="__isc2">0.02</definedName>
    <definedName name="__isc3">0.054</definedName>
    <definedName name="__M36" localSheetId="5" hidden="1">{"'Sheet1'!$L$16"}</definedName>
    <definedName name="__M36" localSheetId="6" hidden="1">{"'Sheet1'!$L$16"}</definedName>
    <definedName name="__M36" hidden="1">{"'Sheet1'!$L$16"}</definedName>
    <definedName name="__NSO2" localSheetId="5" hidden="1">{"'Sheet1'!$L$16"}</definedName>
    <definedName name="__NSO2" localSheetId="6" hidden="1">{"'Sheet1'!$L$16"}</definedName>
    <definedName name="__NSO2" hidden="1">{"'Sheet1'!$L$16"}</definedName>
    <definedName name="__PA3" localSheetId="5" hidden="1">{"'Sheet1'!$L$16"}</definedName>
    <definedName name="__PA3" localSheetId="6" hidden="1">{"'Sheet1'!$L$16"}</definedName>
    <definedName name="__PA3" hidden="1">{"'Sheet1'!$L$16"}</definedName>
    <definedName name="__Pl2" localSheetId="5" hidden="1">{"'Sheet1'!$L$16"}</definedName>
    <definedName name="__Pl2" localSheetId="6"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5" hidden="1">{"'Sheet1'!$L$16"}</definedName>
    <definedName name="__Tru21" localSheetId="6" hidden="1">{"'Sheet1'!$L$16"}</definedName>
    <definedName name="__Tru21" hidden="1">{"'Sheet1'!$L$16"}</definedName>
    <definedName name="_40x4">5100</definedName>
    <definedName name="_a1" localSheetId="5" hidden="1">{"'Sheet1'!$L$16"}</definedName>
    <definedName name="_a1" localSheetId="6" hidden="1">{"'Sheet1'!$L$16"}</definedName>
    <definedName name="_a1" hidden="1">{"'Sheet1'!$L$16"}</definedName>
    <definedName name="_B1" localSheetId="5" hidden="1">{"'Sheet1'!$L$16"}</definedName>
    <definedName name="_B1" localSheetId="6" hidden="1">{"'Sheet1'!$L$16"}</definedName>
    <definedName name="_B1" hidden="1">{"'Sheet1'!$L$16"}</definedName>
    <definedName name="_ban2" localSheetId="5" hidden="1">{"'Sheet1'!$L$16"}</definedName>
    <definedName name="_ban2" localSheetId="6" hidden="1">{"'Sheet1'!$L$16"}</definedName>
    <definedName name="_ban2" hidden="1">{"'Sheet1'!$L$16"}</definedName>
    <definedName name="_Fill" localSheetId="2" hidden="1">#REF!</definedName>
    <definedName name="_Fill" localSheetId="3" hidden="1">#REF!</definedName>
    <definedName name="_Fill" localSheetId="4" hidden="1">#REF!</definedName>
    <definedName name="_Fill" localSheetId="9" hidden="1">#REF!</definedName>
    <definedName name="_Fill" localSheetId="5" hidden="1">#REF!</definedName>
    <definedName name="_Fill" localSheetId="6" hidden="1">#REF!</definedName>
    <definedName name="_Fill" hidden="1">#REF!</definedName>
    <definedName name="_xlnm._FilterDatabase" localSheetId="2" hidden="1">#REF!</definedName>
    <definedName name="_xlnm._FilterDatabase" localSheetId="3" hidden="1">#REF!</definedName>
    <definedName name="_xlnm._FilterDatabase" localSheetId="4" hidden="1">#REF!</definedName>
    <definedName name="_xlnm._FilterDatabase" localSheetId="9" hidden="1">#REF!</definedName>
    <definedName name="_xlnm._FilterDatabase" localSheetId="5" hidden="1">#REF!</definedName>
    <definedName name="_xlnm._FilterDatabase" localSheetId="6" hidden="1">#REF!</definedName>
    <definedName name="_xlnm._FilterDatabase" hidden="1">#REF!</definedName>
    <definedName name="_h1" localSheetId="5" hidden="1">{"'Sheet1'!$L$16"}</definedName>
    <definedName name="_h1" localSheetId="6" hidden="1">{"'Sheet1'!$L$16"}</definedName>
    <definedName name="_h1" hidden="1">{"'Sheet1'!$L$16"}</definedName>
    <definedName name="_hsm2">1.1289</definedName>
    <definedName name="_hu1" localSheetId="5" hidden="1">{"'Sheet1'!$L$16"}</definedName>
    <definedName name="_hu1" localSheetId="6" hidden="1">{"'Sheet1'!$L$16"}</definedName>
    <definedName name="_hu1" hidden="1">{"'Sheet1'!$L$16"}</definedName>
    <definedName name="_hu2" localSheetId="5" hidden="1">{"'Sheet1'!$L$16"}</definedName>
    <definedName name="_hu2" localSheetId="6" hidden="1">{"'Sheet1'!$L$16"}</definedName>
    <definedName name="_hu2" hidden="1">{"'Sheet1'!$L$16"}</definedName>
    <definedName name="_hu5" localSheetId="5" hidden="1">{"'Sheet1'!$L$16"}</definedName>
    <definedName name="_hu5" localSheetId="6" hidden="1">{"'Sheet1'!$L$16"}</definedName>
    <definedName name="_hu5" hidden="1">{"'Sheet1'!$L$16"}</definedName>
    <definedName name="_hu6" localSheetId="5" hidden="1">{"'Sheet1'!$L$16"}</definedName>
    <definedName name="_hu6" localSheetId="6" hidden="1">{"'Sheet1'!$L$16"}</definedName>
    <definedName name="_hu6" hidden="1">{"'Sheet1'!$L$16"}</definedName>
    <definedName name="_isc1">0.035</definedName>
    <definedName name="_isc2">0.02</definedName>
    <definedName name="_isc3">0.054</definedName>
    <definedName name="_Key1" localSheetId="2" hidden="1">#REF!</definedName>
    <definedName name="_Key1" localSheetId="3" hidden="1">#REF!</definedName>
    <definedName name="_Key1" localSheetId="4" hidden="1">#REF!</definedName>
    <definedName name="_Key1" localSheetId="9" hidden="1">#REF!</definedName>
    <definedName name="_Key1" localSheetId="5" hidden="1">#REF!</definedName>
    <definedName name="_Key1" localSheetId="6" hidden="1">#REF!</definedName>
    <definedName name="_Key1" hidden="1">#REF!</definedName>
    <definedName name="_Key2" localSheetId="2" hidden="1">#REF!</definedName>
    <definedName name="_Key2" localSheetId="3" hidden="1">#REF!</definedName>
    <definedName name="_Key2" localSheetId="4" hidden="1">#REF!</definedName>
    <definedName name="_Key2" localSheetId="9" hidden="1">#REF!</definedName>
    <definedName name="_Key2" localSheetId="5" hidden="1">#REF!</definedName>
    <definedName name="_Key2" localSheetId="6" hidden="1">#REF!</definedName>
    <definedName name="_Key2" hidden="1">#REF!</definedName>
    <definedName name="_M36" localSheetId="5" hidden="1">{"'Sheet1'!$L$16"}</definedName>
    <definedName name="_M36" localSheetId="6" hidden="1">{"'Sheet1'!$L$16"}</definedName>
    <definedName name="_M36" hidden="1">{"'Sheet1'!$L$16"}</definedName>
    <definedName name="_NSO2" localSheetId="5" hidden="1">{"'Sheet1'!$L$16"}</definedName>
    <definedName name="_NSO2" localSheetId="6" hidden="1">{"'Sheet1'!$L$16"}</definedName>
    <definedName name="_NSO2" hidden="1">{"'Sheet1'!$L$16"}</definedName>
    <definedName name="_Order1" hidden="1">255</definedName>
    <definedName name="_Order2" hidden="1">255</definedName>
    <definedName name="_PA3" localSheetId="5" hidden="1">{"'Sheet1'!$L$16"}</definedName>
    <definedName name="_PA3" localSheetId="6" hidden="1">{"'Sheet1'!$L$16"}</definedName>
    <definedName name="_PA3" hidden="1">{"'Sheet1'!$L$16"}</definedName>
    <definedName name="_Pl2" localSheetId="5" hidden="1">{"'Sheet1'!$L$16"}</definedName>
    <definedName name="_Pl2" localSheetId="6" hidden="1">{"'Sheet1'!$L$16"}</definedName>
    <definedName name="_Pl2" hidden="1">{"'Sheet1'!$L$16"}</definedName>
    <definedName name="_PL3" localSheetId="2" hidden="1">#REF!</definedName>
    <definedName name="_PL3" localSheetId="3" hidden="1">#REF!</definedName>
    <definedName name="_PL3" localSheetId="4" hidden="1">#REF!</definedName>
    <definedName name="_PL3" localSheetId="9" hidden="1">#REF!</definedName>
    <definedName name="_PL3" localSheetId="5" hidden="1">#REF!</definedName>
    <definedName name="_PL3" localSheetId="6" hidden="1">#REF!</definedName>
    <definedName name="_PL3" hidden="1">#REF!</definedName>
    <definedName name="_SOC10">0.3456</definedName>
    <definedName name="_SOC8">0.2827</definedName>
    <definedName name="_Sort" localSheetId="2" hidden="1">#REF!</definedName>
    <definedName name="_Sort" localSheetId="3" hidden="1">#REF!</definedName>
    <definedName name="_Sort" localSheetId="4" hidden="1">#REF!</definedName>
    <definedName name="_Sort" localSheetId="9" hidden="1">#REF!</definedName>
    <definedName name="_Sort" localSheetId="5" hidden="1">#REF!</definedName>
    <definedName name="_Sort" localSheetId="6" hidden="1">#REF!</definedName>
    <definedName name="_Sort" hidden="1">#REF!</definedName>
    <definedName name="_Sta1">531.877</definedName>
    <definedName name="_Sta2">561.952</definedName>
    <definedName name="_Sta3">712.202</definedName>
    <definedName name="_Sta4">762.202</definedName>
    <definedName name="_Tru21" localSheetId="5" hidden="1">{"'Sheet1'!$L$16"}</definedName>
    <definedName name="_Tru21" localSheetId="6" hidden="1">{"'Sheet1'!$L$16"}</definedName>
    <definedName name="_Tru21" hidden="1">{"'Sheet1'!$L$16"}</definedName>
    <definedName name="a" localSheetId="5" hidden="1">{"'Sheet1'!$L$16"}</definedName>
    <definedName name="a" localSheetId="6" hidden="1">{"'Sheet1'!$L$16"}</definedName>
    <definedName name="a" hidden="1">{"'Sheet1'!$L$16"}</definedName>
    <definedName name="ABC" localSheetId="2" hidden="1">#REF!</definedName>
    <definedName name="ABC" localSheetId="3" hidden="1">#REF!</definedName>
    <definedName name="ABC" localSheetId="4" hidden="1">#REF!</definedName>
    <definedName name="ABC" localSheetId="9" hidden="1">#REF!</definedName>
    <definedName name="ABC" localSheetId="5" hidden="1">#REF!</definedName>
    <definedName name="ABC" localSheetId="6" hidden="1">#REF!</definedName>
    <definedName name="ABC" hidden="1">#REF!</definedName>
    <definedName name="anscount" hidden="1">3</definedName>
    <definedName name="ATGT" localSheetId="5" hidden="1">{"'Sheet1'!$L$16"}</definedName>
    <definedName name="ATGT" localSheetId="6" hidden="1">{"'Sheet1'!$L$16"}</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LVC3">0.1</definedName>
    <definedName name="CoCauN" localSheetId="5" hidden="1">{"'Sheet1'!$L$16"}</definedName>
    <definedName name="CoCauN" localSheetId="6" hidden="1">{"'Sheet1'!$L$16"}</definedName>
    <definedName name="CoCauN" hidden="1">{"'Sheet1'!$L$16"}</definedName>
    <definedName name="Code" localSheetId="2" hidden="1">#REF!</definedName>
    <definedName name="Code" localSheetId="3" hidden="1">#REF!</definedName>
    <definedName name="Code" localSheetId="4" hidden="1">#REF!</definedName>
    <definedName name="Code" localSheetId="9" hidden="1">#REF!</definedName>
    <definedName name="Code" localSheetId="5" hidden="1">#REF!</definedName>
    <definedName name="Code" localSheetId="6" hidden="1">#REF!</definedName>
    <definedName name="Code" hidden="1">#REF!</definedName>
    <definedName name="Cotsatma">9726</definedName>
    <definedName name="Cotthepma">9726</definedName>
    <definedName name="CP" localSheetId="2" hidden="1">#REF!</definedName>
    <definedName name="CP" localSheetId="3" hidden="1">#REF!</definedName>
    <definedName name="CP" localSheetId="4" hidden="1">#REF!</definedName>
    <definedName name="CP" localSheetId="9" hidden="1">#REF!</definedName>
    <definedName name="CP" localSheetId="5" hidden="1">#REF!</definedName>
    <definedName name="CP" localSheetId="6" hidden="1">#REF!</definedName>
    <definedName name="CP" hidden="1">#REF!</definedName>
    <definedName name="CTCT1" localSheetId="5" hidden="1">{"'Sheet1'!$L$16"}</definedName>
    <definedName name="CTCT1" localSheetId="6" hidden="1">{"'Sheet1'!$L$16"}</definedName>
    <definedName name="CTCT1" hidden="1">{"'Sheet1'!$L$16"}</definedName>
    <definedName name="chitietbgiang2" localSheetId="5" hidden="1">{"'Sheet1'!$L$16"}</definedName>
    <definedName name="chitietbgiang2" localSheetId="6" hidden="1">{"'Sheet1'!$L$16"}</definedName>
    <definedName name="chitietbgiang2" hidden="1">{"'Sheet1'!$L$16"}</definedName>
    <definedName name="chung">66</definedName>
    <definedName name="dam">78000</definedName>
    <definedName name="data1" localSheetId="2" hidden="1">#REF!</definedName>
    <definedName name="data1" localSheetId="3" hidden="1">#REF!</definedName>
    <definedName name="data1" localSheetId="4" hidden="1">#REF!</definedName>
    <definedName name="data1" localSheetId="9" hidden="1">#REF!</definedName>
    <definedName name="data1" localSheetId="5" hidden="1">#REF!</definedName>
    <definedName name="data1" localSheetId="6" hidden="1">#REF!</definedName>
    <definedName name="data1" hidden="1">#REF!</definedName>
    <definedName name="data2" localSheetId="2" hidden="1">#REF!</definedName>
    <definedName name="data2" localSheetId="3" hidden="1">#REF!</definedName>
    <definedName name="data2" localSheetId="4" hidden="1">#REF!</definedName>
    <definedName name="data2" localSheetId="9" hidden="1">#REF!</definedName>
    <definedName name="data2" localSheetId="5" hidden="1">#REF!</definedName>
    <definedName name="data2" localSheetId="6" hidden="1">#REF!</definedName>
    <definedName name="data2" hidden="1">#REF!</definedName>
    <definedName name="data3" localSheetId="2" hidden="1">#REF!</definedName>
    <definedName name="data3" localSheetId="3" hidden="1">#REF!</definedName>
    <definedName name="data3" localSheetId="4" hidden="1">#REF!</definedName>
    <definedName name="data3" localSheetId="9" hidden="1">#REF!</definedName>
    <definedName name="data3" localSheetId="5" hidden="1">#REF!</definedName>
    <definedName name="data3" localSheetId="6" hidden="1">#REF!</definedName>
    <definedName name="data3" hidden="1">#REF!</definedName>
    <definedName name="DataFilter" localSheetId="2">[2]!DataFilter</definedName>
    <definedName name="DataFilter" localSheetId="3">[2]!DataFilter</definedName>
    <definedName name="DataFilter" localSheetId="4">[2]!DataFilter</definedName>
    <definedName name="DataFilter" localSheetId="9">[2]!DataFilter</definedName>
    <definedName name="DataFilter" localSheetId="5">[2]!DataFilter</definedName>
    <definedName name="DataFilter" localSheetId="6">[2]!DataFilter</definedName>
    <definedName name="DataFilter">[2]!DataFilter</definedName>
    <definedName name="DataSort" localSheetId="2">[2]!DataSort</definedName>
    <definedName name="DataSort" localSheetId="3">[2]!DataSort</definedName>
    <definedName name="DataSort" localSheetId="4">[2]!DataSort</definedName>
    <definedName name="DataSort" localSheetId="9">[2]!DataSort</definedName>
    <definedName name="DataSort" localSheetId="5">[2]!DataSort</definedName>
    <definedName name="DataSort" localSheetId="6">[2]!DataSort</definedName>
    <definedName name="DataSort">[2]!DataSort</definedName>
    <definedName name="DCL_22">12117600</definedName>
    <definedName name="DCL_35">25490000</definedName>
    <definedName name="dddem">0.1</definedName>
    <definedName name="Discount" localSheetId="2" hidden="1">#REF!</definedName>
    <definedName name="Discount" localSheetId="3" hidden="1">#REF!</definedName>
    <definedName name="Discount" localSheetId="4" hidden="1">#REF!</definedName>
    <definedName name="Discount" localSheetId="9" hidden="1">#REF!</definedName>
    <definedName name="Discount" localSheetId="5" hidden="1">#REF!</definedName>
    <definedName name="Discount" localSheetId="6" hidden="1">#REF!</definedName>
    <definedName name="Discount" hidden="1">#REF!</definedName>
    <definedName name="display_area_2" localSheetId="2" hidden="1">#REF!</definedName>
    <definedName name="display_area_2" localSheetId="3" hidden="1">#REF!</definedName>
    <definedName name="display_area_2" localSheetId="4" hidden="1">#REF!</definedName>
    <definedName name="display_area_2" localSheetId="9" hidden="1">#REF!</definedName>
    <definedName name="display_area_2" localSheetId="5" hidden="1">#REF!</definedName>
    <definedName name="display_area_2" localSheetId="6" hidden="1">#REF!</definedName>
    <definedName name="display_area_2" hidden="1">#REF!</definedName>
    <definedName name="docdoc">0.03125</definedName>
    <definedName name="dotcong">1</definedName>
    <definedName name="drf" localSheetId="2" hidden="1">#REF!</definedName>
    <definedName name="drf" localSheetId="3" hidden="1">#REF!</definedName>
    <definedName name="drf" localSheetId="4" hidden="1">#REF!</definedName>
    <definedName name="drf" localSheetId="9" hidden="1">#REF!</definedName>
    <definedName name="drf" localSheetId="5" hidden="1">#REF!</definedName>
    <definedName name="drf" localSheetId="6" hidden="1">#REF!</definedName>
    <definedName name="drf" hidden="1">#REF!</definedName>
    <definedName name="ds" localSheetId="5" hidden="1">{#N/A,#N/A,FALSE,"Chi tiÆt"}</definedName>
    <definedName name="ds" localSheetId="6" hidden="1">{#N/A,#N/A,FALSE,"Chi tiÆt"}</definedName>
    <definedName name="ds" hidden="1">{#N/A,#N/A,FALSE,"Chi tiÆt"}</definedName>
    <definedName name="dsh" localSheetId="2" hidden="1">#REF!</definedName>
    <definedName name="dsh" localSheetId="3" hidden="1">#REF!</definedName>
    <definedName name="dsh" localSheetId="4" hidden="1">#REF!</definedName>
    <definedName name="dsh" localSheetId="9" hidden="1">#REF!</definedName>
    <definedName name="dsh" localSheetId="5" hidden="1">#REF!</definedName>
    <definedName name="dsh" localSheetId="6"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2" hidden="1">#REF!</definedName>
    <definedName name="FCode" localSheetId="3" hidden="1">#REF!</definedName>
    <definedName name="FCode" localSheetId="4" hidden="1">#REF!</definedName>
    <definedName name="FCode" localSheetId="9" hidden="1">#REF!</definedName>
    <definedName name="FCode" localSheetId="5" hidden="1">#REF!</definedName>
    <definedName name="FCode" localSheetId="6" hidden="1">#REF!</definedName>
    <definedName name="FCode" hidden="1">#REF!</definedName>
    <definedName name="FI_12">4820</definedName>
    <definedName name="g" localSheetId="5" hidden="1">{"'Sheet1'!$L$16"}</definedName>
    <definedName name="g" localSheetId="6" hidden="1">{"'Sheet1'!$L$16"}</definedName>
    <definedName name="g" hidden="1">{"'Sheet1'!$L$16"}</definedName>
    <definedName name="GoBack" localSheetId="2">[2]Sheet1!GoBack</definedName>
    <definedName name="GoBack" localSheetId="3">[2]Sheet1!GoBack</definedName>
    <definedName name="GoBack" localSheetId="4">[2]Sheet1!GoBack</definedName>
    <definedName name="GoBack" localSheetId="9">[2]Sheet1!GoBack</definedName>
    <definedName name="GoBack" localSheetId="5">[2]Sheet1!GoBack</definedName>
    <definedName name="GoBack" localSheetId="6">[2]Sheet1!GoBack</definedName>
    <definedName name="GoBack">[2]Sheet1!GoBack</definedName>
    <definedName name="h" localSheetId="5" hidden="1">{"'Sheet1'!$L$16"}</definedName>
    <definedName name="h" localSheetId="6" hidden="1">{"'Sheet1'!$L$16"}</definedName>
    <definedName name="h" hidden="1">{"'Sheet1'!$L$16"}</definedName>
    <definedName name="Hdao">0.3</definedName>
    <definedName name="Hdap">5.2</definedName>
    <definedName name="Heä_soá_laép_xaø_H">1.7</definedName>
    <definedName name="Heso">'[3]MT DPin (2)'!$BP$99</definedName>
    <definedName name="HiddenRows" localSheetId="2" hidden="1">#REF!</definedName>
    <definedName name="HiddenRows" localSheetId="3" hidden="1">#REF!</definedName>
    <definedName name="HiddenRows" localSheetId="4" hidden="1">#REF!</definedName>
    <definedName name="HiddenRows" localSheetId="9" hidden="1">#REF!</definedName>
    <definedName name="HiddenRows" localSheetId="5" hidden="1">#REF!</definedName>
    <definedName name="HiddenRows" localSheetId="6"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localSheetId="5" hidden="1">{"'Sheet1'!$L$16"}</definedName>
    <definedName name="htlm" localSheetId="6" hidden="1">{"'Sheet1'!$L$16"}</definedName>
    <definedName name="htlm" hidden="1">{"'Sheet1'!$L$16"}</definedName>
    <definedName name="HTML_CodePage" hidden="1">950</definedName>
    <definedName name="HTML_Control" localSheetId="5" hidden="1">{"'Sheet1'!$L$16"}</definedName>
    <definedName name="HTML_Control" localSheetId="6"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5" hidden="1">{"'Sheet1'!$L$16"}</definedName>
    <definedName name="hu" localSheetId="6" hidden="1">{"'Sheet1'!$L$16"}</definedName>
    <definedName name="hu" hidden="1">{"'Sheet1'!$L$16"}</definedName>
    <definedName name="HUU" localSheetId="5" hidden="1">{"'Sheet1'!$L$16"}</definedName>
    <definedName name="HUU" localSheetId="6" hidden="1">{"'Sheet1'!$L$16"}</definedName>
    <definedName name="HUU" hidden="1">{"'Sheet1'!$L$16"}</definedName>
    <definedName name="huy" localSheetId="5" hidden="1">{"'Sheet1'!$L$16"}</definedName>
    <definedName name="huy" localSheetId="6" hidden="1">{"'Sheet1'!$L$16"}</definedName>
    <definedName name="huy" hidden="1">{"'Sheet1'!$L$16"}</definedName>
    <definedName name="j" localSheetId="5" hidden="1">{"'Sheet1'!$L$16"}</definedName>
    <definedName name="j" localSheetId="6" hidden="1">{"'Sheet1'!$L$16"}</definedName>
    <definedName name="j" hidden="1">{"'Sheet1'!$L$16"}</definedName>
    <definedName name="k" localSheetId="5" hidden="1">{"'Sheet1'!$L$16"}</definedName>
    <definedName name="k" localSheetId="6" hidden="1">{"'Sheet1'!$L$16"}</definedName>
    <definedName name="k" hidden="1">{"'Sheet1'!$L$16"}</definedName>
    <definedName name="ksbn" localSheetId="5" hidden="1">{"'Sheet1'!$L$16"}</definedName>
    <definedName name="ksbn" localSheetId="6" hidden="1">{"'Sheet1'!$L$16"}</definedName>
    <definedName name="ksbn" hidden="1">{"'Sheet1'!$L$16"}</definedName>
    <definedName name="kshn" localSheetId="5" hidden="1">{"'Sheet1'!$L$16"}</definedName>
    <definedName name="kshn" localSheetId="6" hidden="1">{"'Sheet1'!$L$16"}</definedName>
    <definedName name="kshn" hidden="1">{"'Sheet1'!$L$16"}</definedName>
    <definedName name="ksls" localSheetId="5" hidden="1">{"'Sheet1'!$L$16"}</definedName>
    <definedName name="ksls" localSheetId="6" hidden="1">{"'Sheet1'!$L$16"}</definedName>
    <definedName name="ksls" hidden="1">{"'Sheet1'!$L$16"}</definedName>
    <definedName name="khac">2</definedName>
    <definedName name="khongtruotgia" localSheetId="5" hidden="1">{"'Sheet1'!$L$16"}</definedName>
    <definedName name="khongtruotgia" localSheetId="6" hidden="1">{"'Sheet1'!$L$16"}</definedName>
    <definedName name="khongtruotgia" hidden="1">{"'Sheet1'!$L$16"}</definedName>
    <definedName name="l" localSheetId="5" hidden="1">{"'Sheet1'!$L$16"}</definedName>
    <definedName name="l" localSheetId="6" hidden="1">{"'Sheet1'!$L$16"}</definedName>
    <definedName name="l" hidden="1">{"'Sheet1'!$L$16"}</definedName>
    <definedName name="L63x6">5800</definedName>
    <definedName name="langson" localSheetId="5" hidden="1">{"'Sheet1'!$L$16"}</definedName>
    <definedName name="langson" localSheetId="6" hidden="1">{"'Sheet1'!$L$16"}</definedName>
    <definedName name="langson" hidden="1">{"'Sheet1'!$L$16"}</definedName>
    <definedName name="LBS_22">107800000</definedName>
    <definedName name="lk" localSheetId="2" hidden="1">#REF!</definedName>
    <definedName name="lk" localSheetId="3" hidden="1">#REF!</definedName>
    <definedName name="lk" localSheetId="4" hidden="1">#REF!</definedName>
    <definedName name="lk" localSheetId="9" hidden="1">#REF!</definedName>
    <definedName name="lk" localSheetId="5" hidden="1">#REF!</definedName>
    <definedName name="lk" localSheetId="6" hidden="1">#REF!</definedName>
    <definedName name="lk" hidden="1">#REF!</definedName>
    <definedName name="m" localSheetId="5" hidden="1">{"'Sheet1'!$L$16"}</definedName>
    <definedName name="m" localSheetId="6" hidden="1">{"'Sheet1'!$L$16"}</definedName>
    <definedName name="m" hidden="1">{"'Sheet1'!$L$16"}</definedName>
    <definedName name="mo" localSheetId="5" hidden="1">{"'Sheet1'!$L$16"}</definedName>
    <definedName name="mo" localSheetId="6" hidden="1">{"'Sheet1'!$L$16"}</definedName>
    <definedName name="mo" hidden="1">{"'Sheet1'!$L$16"}</definedName>
    <definedName name="moi" localSheetId="5" hidden="1">{"'Sheet1'!$L$16"}</definedName>
    <definedName name="moi" localSheetId="6" hidden="1">{"'Sheet1'!$L$16"}</definedName>
    <definedName name="moi" hidden="1">{"'Sheet1'!$L$16"}</definedName>
    <definedName name="n" localSheetId="5" hidden="1">{"'Sheet1'!$L$16"}</definedName>
    <definedName name="n" localSheetId="6" hidden="1">{"'Sheet1'!$L$16"}</definedName>
    <definedName name="n" hidden="1">{"'Sheet1'!$L$16"}</definedName>
    <definedName name="OrderTable" localSheetId="2" hidden="1">#REF!</definedName>
    <definedName name="OrderTable" localSheetId="3" hidden="1">#REF!</definedName>
    <definedName name="OrderTable" localSheetId="4" hidden="1">#REF!</definedName>
    <definedName name="OrderTable" localSheetId="9" hidden="1">#REF!</definedName>
    <definedName name="OrderTable" localSheetId="5" hidden="1">#REF!</definedName>
    <definedName name="OrderTable" localSheetId="6" hidden="1">#REF!</definedName>
    <definedName name="OrderTable" hidden="1">#REF!</definedName>
    <definedName name="PAIII_" localSheetId="5" hidden="1">{"'Sheet1'!$L$16"}</definedName>
    <definedName name="PAIII_" localSheetId="6" hidden="1">{"'Sheet1'!$L$16"}</definedName>
    <definedName name="PAIII_" hidden="1">{"'Sheet1'!$L$16"}</definedName>
    <definedName name="PMS" localSheetId="5" hidden="1">{"'Sheet1'!$L$16"}</definedName>
    <definedName name="PMS" localSheetId="6" hidden="1">{"'Sheet1'!$L$16"}</definedName>
    <definedName name="PMS" hidden="1">{"'Sheet1'!$L$16"}</definedName>
    <definedName name="_xlnm.Print_Area" localSheetId="0">'Bieu 01 TH'!$A$1:$AN$36</definedName>
    <definedName name="_xlnm.Print_Area" localSheetId="1">'Bieu 02a NSDP (N)'!$A$1:$BC$184</definedName>
    <definedName name="_xlnm.Print_Area" localSheetId="2">'Bieu 02b NSDP (H)'!$A$1:$BD$49</definedName>
    <definedName name="_xlnm.Print_Area" localSheetId="3">'Bieu 03 NSTW'!$A$1:$BD$46</definedName>
    <definedName name="_xlnm.Print_Area" localSheetId="4">'Bieu 04 Thu de lai'!$A$1:$BD$46</definedName>
    <definedName name="_xlnm.Print_Area" localSheetId="9">'Bieu 04 Thu de lai 21-25'!$A$1:$S$46</definedName>
    <definedName name="_xlnm.Print_Area" localSheetId="5">'Bieu 05. CTMTQG'!$A$1:$CQ$61</definedName>
    <definedName name="_xlnm.Print_Area" localSheetId="6">'Bieu 06 ODA'!$A$1:$CP$64</definedName>
    <definedName name="_xlnm.Print_Area" localSheetId="10">'Biểu 03'!$A$1:$Q$8</definedName>
    <definedName name="_xlnm.Print_Area" localSheetId="7">'Biểu 1'!$A$2:$CV$26</definedName>
    <definedName name="_xlnm.Print_Area" localSheetId="8">'Biểu 2'!$AC$1:$FW$189</definedName>
    <definedName name="_xlnm.Print_Titles" localSheetId="0">'Bieu 01 TH'!$6:$10</definedName>
    <definedName name="_xlnm.Print_Titles" localSheetId="1">'Bieu 02a NSDP (N)'!$6:$11</definedName>
    <definedName name="_xlnm.Print_Titles" localSheetId="2">'Bieu 02b NSDP (H)'!$6:$11</definedName>
    <definedName name="_xlnm.Print_Titles" localSheetId="3">'Bieu 03 NSTW'!$6:$11</definedName>
    <definedName name="_xlnm.Print_Titles" localSheetId="4">'Bieu 04 Thu de lai'!$6:$11</definedName>
    <definedName name="_xlnm.Print_Titles" localSheetId="9">'Bieu 04 Thu de lai 21-25'!$6:$10</definedName>
    <definedName name="_xlnm.Print_Titles" localSheetId="5">'Bieu 05. CTMTQG'!$6:$13</definedName>
    <definedName name="_xlnm.Print_Titles" localSheetId="6">'Bieu 06 ODA'!$6:$13</definedName>
    <definedName name="_xlnm.Print_Titles" localSheetId="8">'Biểu 2'!$8:$11</definedName>
    <definedName name="ProdForm" localSheetId="2" hidden="1">#REF!</definedName>
    <definedName name="ProdForm" localSheetId="3" hidden="1">#REF!</definedName>
    <definedName name="ProdForm" localSheetId="4" hidden="1">#REF!</definedName>
    <definedName name="ProdForm" localSheetId="9" hidden="1">#REF!</definedName>
    <definedName name="ProdForm" localSheetId="5" hidden="1">#REF!</definedName>
    <definedName name="ProdForm" localSheetId="6" hidden="1">#REF!</definedName>
    <definedName name="ProdForm" hidden="1">#REF!</definedName>
    <definedName name="Product" localSheetId="2" hidden="1">#REF!</definedName>
    <definedName name="Product" localSheetId="3" hidden="1">#REF!</definedName>
    <definedName name="Product" localSheetId="4" hidden="1">#REF!</definedName>
    <definedName name="Product" localSheetId="9" hidden="1">#REF!</definedName>
    <definedName name="Product" localSheetId="5" hidden="1">#REF!</definedName>
    <definedName name="Product" localSheetId="6" hidden="1">#REF!</definedName>
    <definedName name="Product" hidden="1">#REF!</definedName>
    <definedName name="rate">14000</definedName>
    <definedName name="RCArea" localSheetId="2" hidden="1">#REF!</definedName>
    <definedName name="RCArea" localSheetId="3" hidden="1">#REF!</definedName>
    <definedName name="RCArea" localSheetId="4" hidden="1">#REF!</definedName>
    <definedName name="RCArea" localSheetId="9" hidden="1">#REF!</definedName>
    <definedName name="RCArea" localSheetId="5" hidden="1">#REF!</definedName>
    <definedName name="RCArea" localSheetId="6" hidden="1">#REF!</definedName>
    <definedName name="RCArea" hidden="1">#REF!</definedName>
    <definedName name="S.dinh">640</definedName>
    <definedName name="Spanner_Auto_File">"C:\My Documents\tinh cdo.x2a"</definedName>
    <definedName name="SpecialPrice" localSheetId="2" hidden="1">#REF!</definedName>
    <definedName name="SpecialPrice" localSheetId="3" hidden="1">#REF!</definedName>
    <definedName name="SpecialPrice" localSheetId="4" hidden="1">#REF!</definedName>
    <definedName name="SpecialPrice" localSheetId="9" hidden="1">#REF!</definedName>
    <definedName name="SpecialPrice" localSheetId="5" hidden="1">#REF!</definedName>
    <definedName name="SpecialPrice" localSheetId="6" hidden="1">#REF!</definedName>
    <definedName name="SpecialPrice" hidden="1">#REF!</definedName>
    <definedName name="t" localSheetId="5" hidden="1">{"'Sheet1'!$L$16"}</definedName>
    <definedName name="t" localSheetId="6" hidden="1">{"'Sheet1'!$L$16"}</definedName>
    <definedName name="t" hidden="1">{"'Sheet1'!$L$16"}</definedName>
    <definedName name="Tang">100</definedName>
    <definedName name="TaxTV">10%</definedName>
    <definedName name="TaxXL">5%</definedName>
    <definedName name="tbl_ProdInfo" localSheetId="2" hidden="1">#REF!</definedName>
    <definedName name="tbl_ProdInfo" localSheetId="3" hidden="1">#REF!</definedName>
    <definedName name="tbl_ProdInfo" localSheetId="4" hidden="1">#REF!</definedName>
    <definedName name="tbl_ProdInfo" localSheetId="9" hidden="1">#REF!</definedName>
    <definedName name="tbl_ProdInfo" localSheetId="5" hidden="1">#REF!</definedName>
    <definedName name="tbl_ProdInfo" localSheetId="6" hidden="1">#REF!</definedName>
    <definedName name="tbl_ProdInfo" hidden="1">#REF!</definedName>
    <definedName name="Tiepdiama">9500</definedName>
    <definedName name="ttttt" localSheetId="5" hidden="1">{"'Sheet1'!$L$16"}</definedName>
    <definedName name="ttttt" localSheetId="6" hidden="1">{"'Sheet1'!$L$16"}</definedName>
    <definedName name="ttttt" hidden="1">{"'Sheet1'!$L$16"}</definedName>
    <definedName name="TTTTTTTTT" localSheetId="5" hidden="1">{"'Sheet1'!$L$16"}</definedName>
    <definedName name="TTTTTTTTT" localSheetId="6" hidden="1">{"'Sheet1'!$L$16"}</definedName>
    <definedName name="TTTTTTTTT" hidden="1">{"'Sheet1'!$L$16"}</definedName>
    <definedName name="ttttttttttt" localSheetId="5" hidden="1">{"'Sheet1'!$L$16"}</definedName>
    <definedName name="ttttttttttt" localSheetId="6" hidden="1">{"'Sheet1'!$L$16"}</definedName>
    <definedName name="ttttttttttt" hidden="1">{"'Sheet1'!$L$16"}</definedName>
    <definedName name="tuyennhanh" localSheetId="5" hidden="1">{"'Sheet1'!$L$16"}</definedName>
    <definedName name="tuyennhanh" localSheetId="6" hidden="1">{"'Sheet1'!$L$16"}</definedName>
    <definedName name="tuyennhanh" hidden="1">{"'Sheet1'!$L$16"}</definedName>
    <definedName name="tytrong16so5nam">'[1]PLI CTrinh'!$CN$10</definedName>
    <definedName name="tha" localSheetId="5" hidden="1">{"'Sheet1'!$L$16"}</definedName>
    <definedName name="tha" localSheetId="6" hidden="1">{"'Sheet1'!$L$16"}</definedName>
    <definedName name="tha" hidden="1">{"'Sheet1'!$L$16"}</definedName>
    <definedName name="thepma">10500</definedName>
    <definedName name="thue">6</definedName>
    <definedName name="u" localSheetId="5" hidden="1">{"'Sheet1'!$L$16"}</definedName>
    <definedName name="u" localSheetId="6" hidden="1">{"'Sheet1'!$L$16"}</definedName>
    <definedName name="u" hidden="1">{"'Sheet1'!$L$16"}</definedName>
    <definedName name="ư" localSheetId="5" hidden="1">{"'Sheet1'!$L$16"}</definedName>
    <definedName name="ư" localSheetId="6" hidden="1">{"'Sheet1'!$L$16"}</definedName>
    <definedName name="ư" hidden="1">{"'Sheet1'!$L$16"}</definedName>
    <definedName name="v" localSheetId="5" hidden="1">{"'Sheet1'!$L$16"}</definedName>
    <definedName name="v" localSheetId="6" hidden="1">{"'Sheet1'!$L$16"}</definedName>
    <definedName name="v" hidden="1">{"'Sheet1'!$L$16"}</definedName>
    <definedName name="VAÄT_LIEÄU">"nhandongia"</definedName>
    <definedName name="vcoto" localSheetId="5" hidden="1">{"'Sheet1'!$L$16"}</definedName>
    <definedName name="vcoto" localSheetId="6" hidden="1">{"'Sheet1'!$L$16"}</definedName>
    <definedName name="vcoto" hidden="1">{"'Sheet1'!$L$16"}</definedName>
    <definedName name="Viet" localSheetId="5" hidden="1">{"'Sheet1'!$L$16"}</definedName>
    <definedName name="Viet" localSheetId="6" hidden="1">{"'Sheet1'!$L$16"}</definedName>
    <definedName name="Viet" hidden="1">{"'Sheet1'!$L$16"}</definedName>
    <definedName name="WIRE1">5</definedName>
    <definedName name="wrn.aaa." localSheetId="5" hidden="1">{#N/A,#N/A,FALSE,"Sheet1";#N/A,#N/A,FALSE,"Sheet1";#N/A,#N/A,FALSE,"Sheet1"}</definedName>
    <definedName name="wrn.aaa." localSheetId="6" hidden="1">{#N/A,#N/A,FALSE,"Sheet1";#N/A,#N/A,FALSE,"Sheet1";#N/A,#N/A,FALSE,"Sheet1"}</definedName>
    <definedName name="wrn.aaa." hidden="1">{#N/A,#N/A,FALSE,"Sheet1";#N/A,#N/A,FALSE,"Sheet1";#N/A,#N/A,FALSE,"Sheet1"}</definedName>
    <definedName name="wrn.cong." localSheetId="5" hidden="1">{#N/A,#N/A,FALSE,"Sheet1"}</definedName>
    <definedName name="wrn.cong." localSheetId="6" hidden="1">{#N/A,#N/A,FALSE,"Sheet1"}</definedName>
    <definedName name="wrn.cong." hidden="1">{#N/A,#N/A,FALSE,"Sheet1"}</definedName>
    <definedName name="wrn.chi._.tiÆt." localSheetId="5" hidden="1">{#N/A,#N/A,FALSE,"Chi tiÆt"}</definedName>
    <definedName name="wrn.chi._.tiÆt." localSheetId="6" hidden="1">{#N/A,#N/A,FALSE,"Chi tiÆt"}</definedName>
    <definedName name="wrn.chi._.tiÆt." hidden="1">{#N/A,#N/A,FALSE,"Chi tiÆt"}</definedName>
    <definedName name="wrn.vd." localSheetId="5" hidden="1">{#N/A,#N/A,TRUE,"BT M200 da 10x20"}</definedName>
    <definedName name="wrn.vd." localSheetId="6" hidden="1">{#N/A,#N/A,TRUE,"BT M200 da 10x20"}</definedName>
    <definedName name="wrn.vd." hidden="1">{#N/A,#N/A,TRUE,"BT M200 da 10x20"}</definedName>
    <definedName name="XBCNCKT">5600</definedName>
    <definedName name="XCCT">0.5</definedName>
    <definedName name="xls" localSheetId="5" hidden="1">{"'Sheet1'!$L$16"}</definedName>
    <definedName name="xls" localSheetId="6" hidden="1">{"'Sheet1'!$L$16"}</definedName>
    <definedName name="xls" hidden="1">{"'Sheet1'!$L$16"}</definedName>
    <definedName name="xlttbninh" localSheetId="5" hidden="1">{"'Sheet1'!$L$16"}</definedName>
    <definedName name="xlttbninh" localSheetId="6" hidden="1">{"'Sheet1'!$L$16"}</definedName>
    <definedName name="xlttbninh" hidden="1">{"'Sheet1'!$L$16"}</definedName>
    <definedName name="XTKKTTC">7500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K177" i="5" l="1"/>
  <c r="FK176" i="5" s="1"/>
  <c r="FK174" i="5" s="1"/>
  <c r="FL177" i="5"/>
  <c r="FL176" i="5" s="1"/>
  <c r="FM177" i="5"/>
  <c r="FM176" i="5" s="1"/>
  <c r="FN177" i="5"/>
  <c r="FN176" i="5" s="1"/>
  <c r="FN174" i="5" s="1"/>
  <c r="FN137" i="5" s="1"/>
  <c r="FO177" i="5"/>
  <c r="FO176" i="5" s="1"/>
  <c r="FO174" i="5" s="1"/>
  <c r="FP177" i="5"/>
  <c r="FP176" i="5" s="1"/>
  <c r="FP174" i="5" s="1"/>
  <c r="FQ177" i="5"/>
  <c r="FQ176" i="5" s="1"/>
  <c r="FQ174" i="5" s="1"/>
  <c r="FR177" i="5"/>
  <c r="FR176" i="5" s="1"/>
  <c r="FR174" i="5" s="1"/>
  <c r="FS177" i="5"/>
  <c r="FS176" i="5" s="1"/>
  <c r="FS174" i="5" s="1"/>
  <c r="FT177" i="5"/>
  <c r="FT176" i="5" s="1"/>
  <c r="FT174" i="5" s="1"/>
  <c r="FV177" i="5"/>
  <c r="FV176" i="5" s="1"/>
  <c r="FV174" i="5" s="1"/>
  <c r="FJ177" i="5"/>
  <c r="FJ176" i="5" s="1"/>
  <c r="FJ174" i="5" s="1"/>
  <c r="FL141" i="5"/>
  <c r="FL140" i="5" s="1"/>
  <c r="FM141" i="5"/>
  <c r="FM140" i="5" s="1"/>
  <c r="FN141" i="5"/>
  <c r="FN140" i="5" s="1"/>
  <c r="FN138" i="5" s="1"/>
  <c r="FO141" i="5"/>
  <c r="FO140" i="5" s="1"/>
  <c r="FO138" i="5" s="1"/>
  <c r="FP141" i="5"/>
  <c r="FP140" i="5" s="1"/>
  <c r="FP138" i="5" s="1"/>
  <c r="FQ141" i="5"/>
  <c r="FQ140" i="5" s="1"/>
  <c r="FQ138" i="5" s="1"/>
  <c r="FR141" i="5"/>
  <c r="FR140" i="5" s="1"/>
  <c r="FR138" i="5" s="1"/>
  <c r="FS141" i="5"/>
  <c r="FS140" i="5" s="1"/>
  <c r="FS138" i="5" s="1"/>
  <c r="FT141" i="5"/>
  <c r="FT140" i="5" s="1"/>
  <c r="FT138" i="5" s="1"/>
  <c r="FT137" i="5" s="1"/>
  <c r="FV141" i="5"/>
  <c r="FV140" i="5" s="1"/>
  <c r="FV138" i="5" s="1"/>
  <c r="FU189" i="5"/>
  <c r="FU177" i="5" s="1"/>
  <c r="FU176" i="5" s="1"/>
  <c r="FU174" i="5" s="1"/>
  <c r="FM186" i="5"/>
  <c r="FK186" i="5"/>
  <c r="FF186" i="5"/>
  <c r="DW186" i="5"/>
  <c r="DU186" i="5"/>
  <c r="DT186" i="5" s="1"/>
  <c r="DP186" i="5"/>
  <c r="FK185" i="5"/>
  <c r="FJ185" i="5" s="1"/>
  <c r="DU185" i="5"/>
  <c r="DT185" i="5" s="1"/>
  <c r="CE185" i="5"/>
  <c r="CD185" i="5" s="1"/>
  <c r="CB185" i="5"/>
  <c r="BX185" i="5"/>
  <c r="BI185" i="5"/>
  <c r="BH185" i="5" s="1"/>
  <c r="BF185" i="5"/>
  <c r="BB185" i="5"/>
  <c r="AM185" i="5"/>
  <c r="AL185" i="5" s="1"/>
  <c r="AJ185" i="5"/>
  <c r="FM184" i="5"/>
  <c r="FL184" i="5" s="1"/>
  <c r="FJ184" i="5"/>
  <c r="DW184" i="5"/>
  <c r="DV184" i="5" s="1"/>
  <c r="DT184" i="5"/>
  <c r="DA184" i="5"/>
  <c r="CZ184" i="5" s="1"/>
  <c r="CX184" i="5"/>
  <c r="CE184" i="5"/>
  <c r="CD184" i="5" s="1"/>
  <c r="CB184" i="5"/>
  <c r="BI184" i="5"/>
  <c r="BH184" i="5" s="1"/>
  <c r="BF184" i="5"/>
  <c r="AM184" i="5"/>
  <c r="AK184" i="5"/>
  <c r="AK177" i="5" s="1"/>
  <c r="FJ183" i="5"/>
  <c r="DT183" i="5"/>
  <c r="CX183" i="5"/>
  <c r="CB183" i="5"/>
  <c r="BF183" i="5"/>
  <c r="AM183" i="5"/>
  <c r="AL183" i="5" s="1"/>
  <c r="AJ183" i="5"/>
  <c r="FJ182" i="5"/>
  <c r="FF182" i="5"/>
  <c r="DT182" i="5"/>
  <c r="DP182" i="5"/>
  <c r="CX182" i="5"/>
  <c r="CT182" i="5"/>
  <c r="CB182" i="5"/>
  <c r="BX182" i="5"/>
  <c r="BF182" i="5"/>
  <c r="BB182" i="5"/>
  <c r="AM182" i="5"/>
  <c r="AL182" i="5" s="1"/>
  <c r="AJ182" i="5"/>
  <c r="AF182" i="5"/>
  <c r="FM181" i="5"/>
  <c r="FL181" i="5" s="1"/>
  <c r="FJ181" i="5"/>
  <c r="FF181" i="5"/>
  <c r="DW181" i="5"/>
  <c r="DV181" i="5" s="1"/>
  <c r="DT181" i="5"/>
  <c r="DP181" i="5"/>
  <c r="DA181" i="5"/>
  <c r="CZ181" i="5" s="1"/>
  <c r="CX181" i="5"/>
  <c r="CT181" i="5"/>
  <c r="CE181" i="5"/>
  <c r="CD181" i="5" s="1"/>
  <c r="CB181" i="5"/>
  <c r="BX181" i="5"/>
  <c r="BI181" i="5"/>
  <c r="BH181" i="5"/>
  <c r="BF181" i="5"/>
  <c r="BB181" i="5"/>
  <c r="AM181" i="5"/>
  <c r="AL181" i="5" s="1"/>
  <c r="AF181" i="5"/>
  <c r="FM180" i="5"/>
  <c r="FL180" i="5" s="1"/>
  <c r="FJ180" i="5"/>
  <c r="DW180" i="5"/>
  <c r="DV180" i="5" s="1"/>
  <c r="DT180" i="5"/>
  <c r="DA180" i="5"/>
  <c r="CZ180" i="5" s="1"/>
  <c r="CX180" i="5"/>
  <c r="CE180" i="5"/>
  <c r="CD180" i="5" s="1"/>
  <c r="CB180" i="5"/>
  <c r="BI180" i="5"/>
  <c r="BH180" i="5" s="1"/>
  <c r="BF180" i="5"/>
  <c r="AM180" i="5"/>
  <c r="AL180" i="5" s="1"/>
  <c r="FM179" i="5"/>
  <c r="FK179" i="5"/>
  <c r="FJ179" i="5" s="1"/>
  <c r="DW179" i="5"/>
  <c r="DU179" i="5"/>
  <c r="DT179" i="5" s="1"/>
  <c r="DA179" i="5"/>
  <c r="CY179" i="5"/>
  <c r="CY177" i="5" s="1"/>
  <c r="CY176" i="5" s="1"/>
  <c r="CY174" i="5" s="1"/>
  <c r="CE179" i="5"/>
  <c r="CC179" i="5"/>
  <c r="BI179" i="5"/>
  <c r="BG179" i="5"/>
  <c r="BG177" i="5" s="1"/>
  <c r="BG176" i="5" s="1"/>
  <c r="BG174" i="5" s="1"/>
  <c r="AM179" i="5"/>
  <c r="AL179" i="5" s="1"/>
  <c r="FM178" i="5"/>
  <c r="FL178" i="5" s="1"/>
  <c r="FJ178" i="5"/>
  <c r="FF178" i="5"/>
  <c r="DW178" i="5"/>
  <c r="DV178" i="5" s="1"/>
  <c r="DT178" i="5"/>
  <c r="DP178" i="5"/>
  <c r="DA178" i="5"/>
  <c r="CZ178" i="5" s="1"/>
  <c r="CX178" i="5"/>
  <c r="CT178" i="5"/>
  <c r="CE178" i="5"/>
  <c r="CD178" i="5"/>
  <c r="CB178" i="5"/>
  <c r="BX178" i="5"/>
  <c r="BI178" i="5"/>
  <c r="BH178" i="5" s="1"/>
  <c r="BF178" i="5"/>
  <c r="BB178" i="5"/>
  <c r="AM178" i="5"/>
  <c r="AL178" i="5"/>
  <c r="AJ178" i="5"/>
  <c r="AF178" i="5"/>
  <c r="U178" i="5"/>
  <c r="U177" i="5" s="1"/>
  <c r="U176" i="5" s="1"/>
  <c r="U174" i="5" s="1"/>
  <c r="Q178" i="5"/>
  <c r="L178" i="5"/>
  <c r="L177" i="5" s="1"/>
  <c r="L176" i="5" s="1"/>
  <c r="L174" i="5" s="1"/>
  <c r="H178" i="5"/>
  <c r="FI177" i="5"/>
  <c r="FI176" i="5" s="1"/>
  <c r="FH177" i="5"/>
  <c r="FH176" i="5" s="1"/>
  <c r="ED177" i="5"/>
  <c r="ED176" i="5" s="1"/>
  <c r="ED174" i="5" s="1"/>
  <c r="EC177" i="5"/>
  <c r="EC176" i="5" s="1"/>
  <c r="EC174" i="5" s="1"/>
  <c r="EB177" i="5"/>
  <c r="EB176" i="5" s="1"/>
  <c r="EB174" i="5" s="1"/>
  <c r="EA177" i="5"/>
  <c r="EA176" i="5" s="1"/>
  <c r="EA174" i="5" s="1"/>
  <c r="DZ177" i="5"/>
  <c r="DZ176" i="5" s="1"/>
  <c r="DZ174" i="5" s="1"/>
  <c r="DY177" i="5"/>
  <c r="DY176" i="5" s="1"/>
  <c r="DY174" i="5" s="1"/>
  <c r="DX177" i="5"/>
  <c r="DX176" i="5" s="1"/>
  <c r="DX174" i="5" s="1"/>
  <c r="DS177" i="5"/>
  <c r="DS176" i="5" s="1"/>
  <c r="DR177" i="5"/>
  <c r="DR176" i="5" s="1"/>
  <c r="DH177" i="5"/>
  <c r="DG177" i="5"/>
  <c r="DG176" i="5" s="1"/>
  <c r="DG174" i="5" s="1"/>
  <c r="DF177" i="5"/>
  <c r="DF176" i="5" s="1"/>
  <c r="DF174" i="5" s="1"/>
  <c r="DE177" i="5"/>
  <c r="DE176" i="5" s="1"/>
  <c r="DE174" i="5" s="1"/>
  <c r="DD177" i="5"/>
  <c r="DD176" i="5" s="1"/>
  <c r="DD174" i="5" s="1"/>
  <c r="DC177" i="5"/>
  <c r="DC176" i="5" s="1"/>
  <c r="DC174" i="5" s="1"/>
  <c r="DB177" i="5"/>
  <c r="DB176" i="5" s="1"/>
  <c r="DB174" i="5" s="1"/>
  <c r="CW177" i="5"/>
  <c r="CW176" i="5" s="1"/>
  <c r="CV177" i="5"/>
  <c r="CV176" i="5" s="1"/>
  <c r="CL177" i="5"/>
  <c r="CL176" i="5" s="1"/>
  <c r="CL174" i="5" s="1"/>
  <c r="CK177" i="5"/>
  <c r="CK176" i="5" s="1"/>
  <c r="CK174" i="5" s="1"/>
  <c r="CJ177" i="5"/>
  <c r="CJ176" i="5" s="1"/>
  <c r="CJ174" i="5" s="1"/>
  <c r="CI177" i="5"/>
  <c r="CI176" i="5" s="1"/>
  <c r="CI174" i="5" s="1"/>
  <c r="CH177" i="5"/>
  <c r="CH176" i="5" s="1"/>
  <c r="CH174" i="5" s="1"/>
  <c r="CG177" i="5"/>
  <c r="CG176" i="5" s="1"/>
  <c r="CG174" i="5" s="1"/>
  <c r="CF177" i="5"/>
  <c r="CF176" i="5" s="1"/>
  <c r="CF174" i="5" s="1"/>
  <c r="CA177" i="5"/>
  <c r="CA176" i="5" s="1"/>
  <c r="BZ177" i="5"/>
  <c r="BZ176" i="5" s="1"/>
  <c r="BP177" i="5"/>
  <c r="BP176" i="5" s="1"/>
  <c r="BO177" i="5"/>
  <c r="BO176" i="5" s="1"/>
  <c r="BO174" i="5" s="1"/>
  <c r="BN177" i="5"/>
  <c r="BN176" i="5" s="1"/>
  <c r="BN174" i="5" s="1"/>
  <c r="BM177" i="5"/>
  <c r="BM176" i="5" s="1"/>
  <c r="BM174" i="5" s="1"/>
  <c r="BL177" i="5"/>
  <c r="BK177" i="5"/>
  <c r="BK176" i="5" s="1"/>
  <c r="BK174" i="5" s="1"/>
  <c r="BJ177" i="5"/>
  <c r="BJ176" i="5" s="1"/>
  <c r="BJ174" i="5" s="1"/>
  <c r="BE177" i="5"/>
  <c r="BE176" i="5" s="1"/>
  <c r="BD177" i="5"/>
  <c r="BD176" i="5" s="1"/>
  <c r="AT177" i="5"/>
  <c r="AT176" i="5" s="1"/>
  <c r="AT174" i="5" s="1"/>
  <c r="AS177" i="5"/>
  <c r="AS176" i="5" s="1"/>
  <c r="AS174" i="5" s="1"/>
  <c r="AR177" i="5"/>
  <c r="AR176" i="5" s="1"/>
  <c r="AR174" i="5" s="1"/>
  <c r="AQ177" i="5"/>
  <c r="AQ176" i="5" s="1"/>
  <c r="AQ174" i="5" s="1"/>
  <c r="AP177" i="5"/>
  <c r="AP176" i="5" s="1"/>
  <c r="AP174" i="5" s="1"/>
  <c r="AO177" i="5"/>
  <c r="AO176" i="5" s="1"/>
  <c r="AO174" i="5" s="1"/>
  <c r="AN177" i="5"/>
  <c r="AN176" i="5" s="1"/>
  <c r="AN174" i="5" s="1"/>
  <c r="AI177" i="5"/>
  <c r="AI176" i="5" s="1"/>
  <c r="AH177" i="5"/>
  <c r="AH176" i="5" s="1"/>
  <c r="X177" i="5"/>
  <c r="X176" i="5" s="1"/>
  <c r="X174" i="5" s="1"/>
  <c r="W177" i="5"/>
  <c r="W176" i="5" s="1"/>
  <c r="W174" i="5" s="1"/>
  <c r="V177" i="5"/>
  <c r="V176" i="5" s="1"/>
  <c r="V174" i="5" s="1"/>
  <c r="T177" i="5"/>
  <c r="T176" i="5" s="1"/>
  <c r="S177" i="5"/>
  <c r="S176" i="5" s="1"/>
  <c r="O177" i="5"/>
  <c r="O176" i="5" s="1"/>
  <c r="O174" i="5" s="1"/>
  <c r="N177" i="5"/>
  <c r="N176" i="5" s="1"/>
  <c r="N174" i="5" s="1"/>
  <c r="M177" i="5"/>
  <c r="M176" i="5" s="1"/>
  <c r="M174" i="5" s="1"/>
  <c r="K177" i="5"/>
  <c r="K176" i="5" s="1"/>
  <c r="J177" i="5"/>
  <c r="J176" i="5" s="1"/>
  <c r="DH176" i="5"/>
  <c r="DH174" i="5" s="1"/>
  <c r="BL176" i="5"/>
  <c r="BL174" i="5" s="1"/>
  <c r="AK176" i="5"/>
  <c r="AK174" i="5" s="1"/>
  <c r="FM175" i="5"/>
  <c r="FL175" i="5" s="1"/>
  <c r="DW175" i="5"/>
  <c r="DV175" i="5" s="1"/>
  <c r="DA175" i="5"/>
  <c r="CZ175" i="5" s="1"/>
  <c r="CE175" i="5"/>
  <c r="CD175" i="5" s="1"/>
  <c r="BI175" i="5"/>
  <c r="BH175" i="5" s="1"/>
  <c r="AM175" i="5"/>
  <c r="AL175" i="5" s="1"/>
  <c r="FG174" i="5"/>
  <c r="FF174" i="5"/>
  <c r="DQ174" i="5"/>
  <c r="DP174" i="5"/>
  <c r="CU174" i="5"/>
  <c r="CT174" i="5"/>
  <c r="BY174" i="5"/>
  <c r="BX174" i="5"/>
  <c r="BP174" i="5"/>
  <c r="BC174" i="5"/>
  <c r="BB174" i="5"/>
  <c r="AG174" i="5"/>
  <c r="AF174" i="5"/>
  <c r="R174" i="5"/>
  <c r="Q174" i="5"/>
  <c r="I174" i="5"/>
  <c r="H174" i="5"/>
  <c r="CO21" i="18"/>
  <c r="CP21" i="18"/>
  <c r="CQ21" i="18"/>
  <c r="CR21" i="18"/>
  <c r="CS21" i="18"/>
  <c r="CT21" i="18"/>
  <c r="CU21" i="18"/>
  <c r="CN21" i="18"/>
  <c r="CQ26" i="18"/>
  <c r="CT26" i="18" s="1"/>
  <c r="AN26" i="18"/>
  <c r="AM26" i="18" s="1"/>
  <c r="AK26" i="18"/>
  <c r="AJ26" i="18" s="1"/>
  <c r="AB26" i="18"/>
  <c r="AA26" i="18" s="1"/>
  <c r="Y26" i="18"/>
  <c r="X26" i="18" s="1"/>
  <c r="B26" i="18"/>
  <c r="FU153" i="5"/>
  <c r="FR169" i="5"/>
  <c r="FR167" i="5" s="1"/>
  <c r="FQ169" i="5"/>
  <c r="FP169" i="5"/>
  <c r="FP167" i="5" s="1"/>
  <c r="FO169" i="5"/>
  <c r="FO167" i="5" s="1"/>
  <c r="FN169" i="5"/>
  <c r="FN167" i="5" s="1"/>
  <c r="FM169" i="5"/>
  <c r="FK169" i="5"/>
  <c r="FK167" i="5" s="1"/>
  <c r="FJ169" i="5"/>
  <c r="FJ167" i="5" s="1"/>
  <c r="FM168" i="5"/>
  <c r="FL168" i="5" s="1"/>
  <c r="FT167" i="5"/>
  <c r="FS167" i="5"/>
  <c r="FQ167" i="5"/>
  <c r="FI167" i="5"/>
  <c r="FH167" i="5"/>
  <c r="FG167" i="5"/>
  <c r="FF167" i="5"/>
  <c r="FM166" i="5"/>
  <c r="FL166" i="5" s="1"/>
  <c r="FJ166" i="5"/>
  <c r="FM165" i="5"/>
  <c r="FL165" i="5" s="1"/>
  <c r="FJ165" i="5"/>
  <c r="FM164" i="5"/>
  <c r="FM163" i="5" s="1"/>
  <c r="FJ164" i="5"/>
  <c r="FR163" i="5"/>
  <c r="FR161" i="5" s="1"/>
  <c r="FQ163" i="5"/>
  <c r="FQ161" i="5" s="1"/>
  <c r="FP163" i="5"/>
  <c r="FP161" i="5" s="1"/>
  <c r="FO163" i="5"/>
  <c r="FO161" i="5" s="1"/>
  <c r="FN163" i="5"/>
  <c r="FN161" i="5" s="1"/>
  <c r="FK163" i="5"/>
  <c r="FK161" i="5" s="1"/>
  <c r="FM162" i="5"/>
  <c r="FL162" i="5" s="1"/>
  <c r="FT161" i="5"/>
  <c r="FS161" i="5"/>
  <c r="FI161" i="5"/>
  <c r="FH161" i="5"/>
  <c r="FG161" i="5"/>
  <c r="FF161" i="5"/>
  <c r="FM160" i="5"/>
  <c r="FL160" i="5" s="1"/>
  <c r="FM159" i="5"/>
  <c r="FL159" i="5" s="1"/>
  <c r="FT158" i="5"/>
  <c r="FT157" i="5" s="1"/>
  <c r="FT155" i="5" s="1"/>
  <c r="FS158" i="5"/>
  <c r="FS157" i="5" s="1"/>
  <c r="FS155" i="5" s="1"/>
  <c r="FR158" i="5"/>
  <c r="FR157" i="5" s="1"/>
  <c r="FR155" i="5" s="1"/>
  <c r="FQ158" i="5"/>
  <c r="FQ157" i="5" s="1"/>
  <c r="FQ155" i="5" s="1"/>
  <c r="FP158" i="5"/>
  <c r="FP157" i="5" s="1"/>
  <c r="FP155" i="5" s="1"/>
  <c r="FO158" i="5"/>
  <c r="FO157" i="5" s="1"/>
  <c r="FO155" i="5" s="1"/>
  <c r="FN158" i="5"/>
  <c r="FN157" i="5" s="1"/>
  <c r="FN155" i="5" s="1"/>
  <c r="FK158" i="5"/>
  <c r="FK157" i="5" s="1"/>
  <c r="FK155" i="5" s="1"/>
  <c r="FJ158" i="5"/>
  <c r="FJ157" i="5" s="1"/>
  <c r="FJ155" i="5" s="1"/>
  <c r="FI158" i="5"/>
  <c r="FI157" i="5" s="1"/>
  <c r="FI155" i="5" s="1"/>
  <c r="FH158" i="5"/>
  <c r="FH157" i="5" s="1"/>
  <c r="FH155" i="5" s="1"/>
  <c r="FM156" i="5"/>
  <c r="FL156" i="5" s="1"/>
  <c r="FG155" i="5"/>
  <c r="FF155" i="5"/>
  <c r="FK154" i="5"/>
  <c r="FK141" i="5" s="1"/>
  <c r="FK140" i="5" s="1"/>
  <c r="FK138" i="5" s="1"/>
  <c r="FJ154" i="5"/>
  <c r="FJ141" i="5" s="1"/>
  <c r="FJ140" i="5" s="1"/>
  <c r="FJ138" i="5" s="1"/>
  <c r="FM150" i="5"/>
  <c r="FK150" i="5"/>
  <c r="FJ150" i="5" s="1"/>
  <c r="FF150" i="5"/>
  <c r="FK149" i="5"/>
  <c r="FJ149" i="5" s="1"/>
  <c r="FM148" i="5"/>
  <c r="FL148" i="5"/>
  <c r="FJ148" i="5"/>
  <c r="FJ147" i="5"/>
  <c r="FJ146" i="5"/>
  <c r="FF146" i="5"/>
  <c r="FM145" i="5"/>
  <c r="FL145" i="5" s="1"/>
  <c r="FJ145" i="5"/>
  <c r="FF145" i="5"/>
  <c r="FM144" i="5"/>
  <c r="FL144" i="5" s="1"/>
  <c r="FJ144" i="5"/>
  <c r="FM143" i="5"/>
  <c r="FK143" i="5"/>
  <c r="FL143" i="5" s="1"/>
  <c r="FM142" i="5"/>
  <c r="FL142" i="5" s="1"/>
  <c r="FJ142" i="5"/>
  <c r="FF142" i="5"/>
  <c r="FI141" i="5"/>
  <c r="FI140" i="5" s="1"/>
  <c r="FH141" i="5"/>
  <c r="FH140" i="5" s="1"/>
  <c r="FM139" i="5"/>
  <c r="FL139" i="5" s="1"/>
  <c r="FG138" i="5"/>
  <c r="FF138" i="5"/>
  <c r="FM136" i="5"/>
  <c r="FL136" i="5" s="1"/>
  <c r="FJ136" i="5"/>
  <c r="FF136" i="5"/>
  <c r="FK135" i="5"/>
  <c r="FJ135" i="5" s="1"/>
  <c r="FK134" i="5"/>
  <c r="FJ134" i="5" s="1"/>
  <c r="FM133" i="5"/>
  <c r="FM132" i="5" s="1"/>
  <c r="FM131" i="5" s="1"/>
  <c r="FK133" i="5"/>
  <c r="FJ133" i="5" s="1"/>
  <c r="FF133" i="5"/>
  <c r="FT132" i="5"/>
  <c r="FT131" i="5" s="1"/>
  <c r="FS132" i="5"/>
  <c r="FS131" i="5" s="1"/>
  <c r="FR132" i="5"/>
  <c r="FR131" i="5" s="1"/>
  <c r="FQ132" i="5"/>
  <c r="FQ131" i="5" s="1"/>
  <c r="FP132" i="5"/>
  <c r="FP131" i="5" s="1"/>
  <c r="FO132" i="5"/>
  <c r="FO131" i="5" s="1"/>
  <c r="FN132" i="5"/>
  <c r="FN131" i="5" s="1"/>
  <c r="FI132" i="5"/>
  <c r="FI131" i="5" s="1"/>
  <c r="FH132" i="5"/>
  <c r="FH131" i="5" s="1"/>
  <c r="FM130" i="5"/>
  <c r="FM129" i="5" s="1"/>
  <c r="FK130" i="5"/>
  <c r="FJ130" i="5" s="1"/>
  <c r="FJ129" i="5" s="1"/>
  <c r="FF130" i="5"/>
  <c r="FD130" i="5"/>
  <c r="FD133" i="5" s="1"/>
  <c r="FT129" i="5"/>
  <c r="FS129" i="5"/>
  <c r="FR129" i="5"/>
  <c r="FQ129" i="5"/>
  <c r="FP129" i="5"/>
  <c r="FO129" i="5"/>
  <c r="FN129" i="5"/>
  <c r="FI129" i="5"/>
  <c r="FH129" i="5"/>
  <c r="FM127" i="5"/>
  <c r="FL127" i="5" s="1"/>
  <c r="FJ127" i="5"/>
  <c r="FM126" i="5"/>
  <c r="FL126" i="5" s="1"/>
  <c r="FJ126" i="5"/>
  <c r="FM125" i="5"/>
  <c r="FL125" i="5" s="1"/>
  <c r="FJ125" i="5"/>
  <c r="FM124" i="5"/>
  <c r="FL124" i="5" s="1"/>
  <c r="FJ124" i="5"/>
  <c r="FJ123" i="5"/>
  <c r="FJ122" i="5"/>
  <c r="FK121" i="5"/>
  <c r="FJ121" i="5" s="1"/>
  <c r="FK120" i="5"/>
  <c r="FJ120" i="5" s="1"/>
  <c r="FK119" i="5"/>
  <c r="FJ119" i="5" s="1"/>
  <c r="FJ118" i="5"/>
  <c r="FK117" i="5"/>
  <c r="FJ117" i="5" s="1"/>
  <c r="FK116" i="5"/>
  <c r="FJ116" i="5" s="1"/>
  <c r="FJ115" i="5"/>
  <c r="FM114" i="5"/>
  <c r="FL114" i="5" s="1"/>
  <c r="FJ114" i="5"/>
  <c r="FM113" i="5"/>
  <c r="FL113" i="5" s="1"/>
  <c r="FJ113" i="5"/>
  <c r="FM112" i="5"/>
  <c r="FL112" i="5" s="1"/>
  <c r="FJ112" i="5"/>
  <c r="FF112" i="5"/>
  <c r="FM111" i="5"/>
  <c r="FL111" i="5" s="1"/>
  <c r="FJ111" i="5"/>
  <c r="FM110" i="5"/>
  <c r="FL110" i="5" s="1"/>
  <c r="FJ110" i="5"/>
  <c r="FF110" i="5"/>
  <c r="FM109" i="5"/>
  <c r="FL109" i="5" s="1"/>
  <c r="FJ109" i="5"/>
  <c r="FF109" i="5"/>
  <c r="FM108" i="5"/>
  <c r="FK108" i="5"/>
  <c r="FH108" i="5"/>
  <c r="FM107" i="5"/>
  <c r="FL107" i="5" s="1"/>
  <c r="FM105" i="5"/>
  <c r="FK105" i="5"/>
  <c r="FF105" i="5"/>
  <c r="FM104" i="5"/>
  <c r="FL104" i="5" s="1"/>
  <c r="FJ104" i="5"/>
  <c r="FM103" i="5"/>
  <c r="FL103" i="5" s="1"/>
  <c r="FJ103" i="5"/>
  <c r="FG103" i="5"/>
  <c r="FM102" i="5"/>
  <c r="FL102" i="5" s="1"/>
  <c r="FJ102" i="5"/>
  <c r="FG102" i="5"/>
  <c r="FM101" i="5"/>
  <c r="FL101" i="5" s="1"/>
  <c r="FJ101" i="5"/>
  <c r="FM100" i="5"/>
  <c r="FK100" i="5"/>
  <c r="FJ100" i="5"/>
  <c r="FM99" i="5"/>
  <c r="FL99" i="5" s="1"/>
  <c r="FM98" i="5"/>
  <c r="FL98" i="5" s="1"/>
  <c r="FJ98" i="5"/>
  <c r="FM97" i="5"/>
  <c r="FH97" i="5"/>
  <c r="FK97" i="5" s="1"/>
  <c r="FJ97" i="5" s="1"/>
  <c r="FM96" i="5"/>
  <c r="FL96" i="5" s="1"/>
  <c r="FM95" i="5"/>
  <c r="FL95" i="5" s="1"/>
  <c r="FM94" i="5"/>
  <c r="FL94" i="5" s="1"/>
  <c r="FJ94" i="5"/>
  <c r="FT93" i="5"/>
  <c r="FS93" i="5"/>
  <c r="FR93" i="5"/>
  <c r="FQ93" i="5"/>
  <c r="FP93" i="5"/>
  <c r="FO93" i="5"/>
  <c r="FN93" i="5"/>
  <c r="FI93" i="5"/>
  <c r="FE93" i="5"/>
  <c r="FK92" i="5"/>
  <c r="FJ92" i="5" s="1"/>
  <c r="FI92" i="5"/>
  <c r="FH92" i="5" s="1"/>
  <c r="FM91" i="5"/>
  <c r="FL91" i="5" s="1"/>
  <c r="FJ91" i="5"/>
  <c r="FM90" i="5"/>
  <c r="FK90" i="5"/>
  <c r="FJ90" i="5" s="1"/>
  <c r="FM89" i="5"/>
  <c r="FK89" i="5"/>
  <c r="FJ89" i="5" s="1"/>
  <c r="FH89" i="5"/>
  <c r="FM88" i="5"/>
  <c r="FL88" i="5" s="1"/>
  <c r="FJ88" i="5"/>
  <c r="FM87" i="5"/>
  <c r="FL87" i="5" s="1"/>
  <c r="FJ87" i="5"/>
  <c r="FI87" i="5"/>
  <c r="FH87" i="5" s="1"/>
  <c r="FM86" i="5"/>
  <c r="FL86" i="5" s="1"/>
  <c r="FJ86" i="5"/>
  <c r="FI86" i="5"/>
  <c r="FH86" i="5" s="1"/>
  <c r="FT85" i="5"/>
  <c r="FS85" i="5"/>
  <c r="FR85" i="5"/>
  <c r="FQ85" i="5"/>
  <c r="FP85" i="5"/>
  <c r="FO85" i="5"/>
  <c r="FN85" i="5"/>
  <c r="FE85" i="5"/>
  <c r="FJ83" i="5"/>
  <c r="FJ82" i="5"/>
  <c r="FJ81" i="5"/>
  <c r="FJ80" i="5"/>
  <c r="FJ79" i="5"/>
  <c r="FJ78" i="5"/>
  <c r="FM77" i="5"/>
  <c r="FL77" i="5" s="1"/>
  <c r="FJ77" i="5"/>
  <c r="FM76" i="5"/>
  <c r="FJ76" i="5"/>
  <c r="FT75" i="5"/>
  <c r="FS75" i="5"/>
  <c r="FR75" i="5"/>
  <c r="FQ75" i="5"/>
  <c r="FP75" i="5"/>
  <c r="FO75" i="5"/>
  <c r="FN75" i="5"/>
  <c r="FK75" i="5"/>
  <c r="FI75" i="5"/>
  <c r="FH75" i="5"/>
  <c r="FG74" i="5"/>
  <c r="FF74" i="5"/>
  <c r="FE74" i="5"/>
  <c r="FM73" i="5"/>
  <c r="FL73" i="5" s="1"/>
  <c r="FM72" i="5"/>
  <c r="FK72" i="5"/>
  <c r="FL72" i="5" s="1"/>
  <c r="FF72" i="5"/>
  <c r="FM71" i="5"/>
  <c r="FK71" i="5"/>
  <c r="FJ71" i="5" s="1"/>
  <c r="FF71" i="5"/>
  <c r="FM70" i="5"/>
  <c r="FJ70" i="5"/>
  <c r="FK70" i="5" s="1"/>
  <c r="FH70" i="5"/>
  <c r="FG70" i="5"/>
  <c r="FM69" i="5"/>
  <c r="FL69" i="5" s="1"/>
  <c r="FM65" i="5"/>
  <c r="FL65" i="5" s="1"/>
  <c r="FM64" i="5"/>
  <c r="FL64" i="5" s="1"/>
  <c r="FJ64" i="5"/>
  <c r="FJ63" i="5" s="1"/>
  <c r="FI64" i="5"/>
  <c r="FI63" i="5" s="1"/>
  <c r="FT63" i="5"/>
  <c r="FS63" i="5"/>
  <c r="FR63" i="5"/>
  <c r="FR60" i="5" s="1"/>
  <c r="FQ63" i="5"/>
  <c r="FQ60" i="5" s="1"/>
  <c r="FP63" i="5"/>
  <c r="FP60" i="5" s="1"/>
  <c r="FO63" i="5"/>
  <c r="FO60" i="5" s="1"/>
  <c r="FN63" i="5"/>
  <c r="FN60" i="5" s="1"/>
  <c r="FK63" i="5"/>
  <c r="FM62" i="5"/>
  <c r="FL62" i="5" s="1"/>
  <c r="FT61" i="5"/>
  <c r="FS61" i="5"/>
  <c r="FM61" i="5"/>
  <c r="FK61" i="5"/>
  <c r="FJ61" i="5"/>
  <c r="FI61" i="5"/>
  <c r="FH61" i="5"/>
  <c r="FJ59" i="5"/>
  <c r="FJ58" i="5"/>
  <c r="FJ57" i="5"/>
  <c r="FJ56" i="5"/>
  <c r="FM55" i="5"/>
  <c r="FK55" i="5"/>
  <c r="FF55" i="5"/>
  <c r="FM54" i="5"/>
  <c r="FK54" i="5"/>
  <c r="FJ54" i="5" s="1"/>
  <c r="FT53" i="5"/>
  <c r="FS53" i="5"/>
  <c r="FR53" i="5"/>
  <c r="FQ53" i="5"/>
  <c r="FP53" i="5"/>
  <c r="FO53" i="5"/>
  <c r="FN53" i="5"/>
  <c r="FI53" i="5"/>
  <c r="FH53" i="5"/>
  <c r="FM52" i="5"/>
  <c r="FK52" i="5"/>
  <c r="FK50" i="5" s="1"/>
  <c r="FF52" i="5"/>
  <c r="FM51" i="5"/>
  <c r="FL51" i="5" s="1"/>
  <c r="FT50" i="5"/>
  <c r="FS50" i="5"/>
  <c r="FR50" i="5"/>
  <c r="FQ50" i="5"/>
  <c r="FP50" i="5"/>
  <c r="FO50" i="5"/>
  <c r="FN50" i="5"/>
  <c r="FI50" i="5"/>
  <c r="FH50" i="5"/>
  <c r="FJ48" i="5"/>
  <c r="FJ47" i="5"/>
  <c r="FK46" i="5"/>
  <c r="FJ46" i="5" s="1"/>
  <c r="FM45" i="5"/>
  <c r="FL45" i="5" s="1"/>
  <c r="FJ45" i="5"/>
  <c r="FM44" i="5"/>
  <c r="FK44" i="5"/>
  <c r="FJ44" i="5" s="1"/>
  <c r="FF44" i="5"/>
  <c r="FM43" i="5"/>
  <c r="FK43" i="5"/>
  <c r="FJ43" i="5" s="1"/>
  <c r="FK42" i="5"/>
  <c r="FJ42" i="5" s="1"/>
  <c r="FM41" i="5"/>
  <c r="FL41" i="5" s="1"/>
  <c r="FM40" i="5"/>
  <c r="FL40" i="5" s="1"/>
  <c r="FM39" i="5"/>
  <c r="FL39" i="5" s="1"/>
  <c r="FM38" i="5"/>
  <c r="FL38" i="5" s="1"/>
  <c r="FM37" i="5"/>
  <c r="FK37" i="5"/>
  <c r="FM36" i="5"/>
  <c r="FL36" i="5" s="1"/>
  <c r="FM35" i="5"/>
  <c r="FL35" i="5" s="1"/>
  <c r="FJ35" i="5"/>
  <c r="FM34" i="5"/>
  <c r="FK34" i="5"/>
  <c r="FJ34" i="5" s="1"/>
  <c r="FM33" i="5"/>
  <c r="FK33" i="5"/>
  <c r="FJ33" i="5"/>
  <c r="FT32" i="5"/>
  <c r="FS32" i="5"/>
  <c r="FR32" i="5"/>
  <c r="FQ32" i="5"/>
  <c r="FP32" i="5"/>
  <c r="FO32" i="5"/>
  <c r="FN32" i="5"/>
  <c r="FI32" i="5"/>
  <c r="FH32" i="5"/>
  <c r="FM31" i="5"/>
  <c r="FL31" i="5" s="1"/>
  <c r="FJ31" i="5"/>
  <c r="FM30" i="5"/>
  <c r="FL30" i="5" s="1"/>
  <c r="FJ30" i="5"/>
  <c r="FM29" i="5"/>
  <c r="FL29" i="5" s="1"/>
  <c r="FJ29" i="5"/>
  <c r="FM28" i="5"/>
  <c r="FL28" i="5" s="1"/>
  <c r="FM27" i="5"/>
  <c r="FL27" i="5" s="1"/>
  <c r="FM26" i="5"/>
  <c r="FL26" i="5" s="1"/>
  <c r="FF26" i="5"/>
  <c r="FM25" i="5"/>
  <c r="FL25" i="5" s="1"/>
  <c r="FM24" i="5"/>
  <c r="FL24" i="5"/>
  <c r="FF24" i="5"/>
  <c r="FM23" i="5"/>
  <c r="FL23" i="5" s="1"/>
  <c r="FM22" i="5"/>
  <c r="FL22" i="5" s="1"/>
  <c r="FM21" i="5"/>
  <c r="FL21" i="5" s="1"/>
  <c r="FM20" i="5"/>
  <c r="FL20" i="5"/>
  <c r="FM19" i="5"/>
  <c r="FL19" i="5" s="1"/>
  <c r="FM18" i="5"/>
  <c r="FL18" i="5" s="1"/>
  <c r="FM17" i="5"/>
  <c r="FL17" i="5" s="1"/>
  <c r="FT16" i="5"/>
  <c r="FS16" i="5"/>
  <c r="FR16" i="5"/>
  <c r="FQ16" i="5"/>
  <c r="FP16" i="5"/>
  <c r="FO16" i="5"/>
  <c r="FN16" i="5"/>
  <c r="FK16" i="5"/>
  <c r="FI16" i="5"/>
  <c r="FH16" i="5"/>
  <c r="FG15" i="5"/>
  <c r="FG14" i="5" s="1"/>
  <c r="FF15" i="5"/>
  <c r="FF14" i="5" s="1"/>
  <c r="FE14" i="5"/>
  <c r="FE13" i="5" s="1"/>
  <c r="CR22" i="18"/>
  <c r="CQ22" i="18" s="1"/>
  <c r="CT22" i="18" s="1"/>
  <c r="CQ13" i="18"/>
  <c r="EP59" i="5"/>
  <c r="DT59" i="5"/>
  <c r="CX59" i="5"/>
  <c r="CB59" i="5"/>
  <c r="EP48" i="5"/>
  <c r="DT48" i="5"/>
  <c r="CX48" i="5"/>
  <c r="CB48" i="5"/>
  <c r="FX45" i="5"/>
  <c r="FY45" i="5" s="1"/>
  <c r="EQ46" i="5"/>
  <c r="CN13" i="18"/>
  <c r="ES165" i="5"/>
  <c r="ER165" i="5" s="1"/>
  <c r="EP165" i="5"/>
  <c r="DW165" i="5"/>
  <c r="DV165" i="5" s="1"/>
  <c r="DT165" i="5"/>
  <c r="DA165" i="5"/>
  <c r="CZ165" i="5" s="1"/>
  <c r="CX165" i="5"/>
  <c r="CE165" i="5"/>
  <c r="CD165" i="5" s="1"/>
  <c r="CB165" i="5"/>
  <c r="BI165" i="5"/>
  <c r="BH165" i="5" s="1"/>
  <c r="BF165" i="5"/>
  <c r="AM165" i="5"/>
  <c r="AK165" i="5"/>
  <c r="AJ165" i="5" s="1"/>
  <c r="FL55" i="5" l="1"/>
  <c r="FJ137" i="5"/>
  <c r="FR137" i="5"/>
  <c r="FQ137" i="5"/>
  <c r="FP137" i="5"/>
  <c r="CZ179" i="5"/>
  <c r="FL186" i="5"/>
  <c r="FS137" i="5"/>
  <c r="FO137" i="5"/>
  <c r="FL179" i="5"/>
  <c r="FJ52" i="5"/>
  <c r="FJ50" i="5" s="1"/>
  <c r="FL105" i="5"/>
  <c r="FK137" i="5"/>
  <c r="FL164" i="5"/>
  <c r="CD179" i="5"/>
  <c r="CE177" i="5"/>
  <c r="CE176" i="5" s="1"/>
  <c r="FM161" i="5"/>
  <c r="FL33" i="5"/>
  <c r="FH64" i="5"/>
  <c r="FH63" i="5" s="1"/>
  <c r="FH60" i="5" s="1"/>
  <c r="FL70" i="5"/>
  <c r="FL100" i="5"/>
  <c r="CX179" i="5"/>
  <c r="CX177" i="5" s="1"/>
  <c r="CX176" i="5" s="1"/>
  <c r="CX174" i="5" s="1"/>
  <c r="FJ55" i="5"/>
  <c r="FL174" i="5"/>
  <c r="AJ184" i="5"/>
  <c r="FL138" i="5"/>
  <c r="CB179" i="5"/>
  <c r="CB177" i="5" s="1"/>
  <c r="CB176" i="5" s="1"/>
  <c r="CB174" i="5" s="1"/>
  <c r="CC177" i="5"/>
  <c r="CC176" i="5" s="1"/>
  <c r="CC174" i="5" s="1"/>
  <c r="FM174" i="5"/>
  <c r="FM138" i="5"/>
  <c r="FL37" i="5"/>
  <c r="BI177" i="5"/>
  <c r="BH177" i="5" s="1"/>
  <c r="DV186" i="5"/>
  <c r="DT177" i="5"/>
  <c r="DT176" i="5" s="1"/>
  <c r="DT174" i="5" s="1"/>
  <c r="FM167" i="5"/>
  <c r="FL167" i="5" s="1"/>
  <c r="AJ177" i="5"/>
  <c r="AJ176" i="5" s="1"/>
  <c r="AJ174" i="5" s="1"/>
  <c r="FM75" i="5"/>
  <c r="FL75" i="5" s="1"/>
  <c r="FJ143" i="5"/>
  <c r="AM177" i="5"/>
  <c r="AL177" i="5" s="1"/>
  <c r="FJ186" i="5"/>
  <c r="DU177" i="5"/>
  <c r="DU176" i="5" s="1"/>
  <c r="DU174" i="5" s="1"/>
  <c r="DW177" i="5"/>
  <c r="DV177" i="5" s="1"/>
  <c r="DA177" i="5"/>
  <c r="DA176" i="5" s="1"/>
  <c r="CZ176" i="5" s="1"/>
  <c r="CE174" i="5"/>
  <c r="DV179" i="5"/>
  <c r="BF179" i="5"/>
  <c r="BF177" i="5" s="1"/>
  <c r="BF176" i="5" s="1"/>
  <c r="BF174" i="5" s="1"/>
  <c r="FS84" i="5"/>
  <c r="FS68" i="5" s="1"/>
  <c r="FS66" i="5" s="1"/>
  <c r="AL184" i="5"/>
  <c r="FU154" i="5"/>
  <c r="FU141" i="5" s="1"/>
  <c r="FU140" i="5" s="1"/>
  <c r="FU138" i="5" s="1"/>
  <c r="FU137" i="5" s="1"/>
  <c r="BH179" i="5"/>
  <c r="FN15" i="5"/>
  <c r="FK132" i="5"/>
  <c r="FK131" i="5" s="1"/>
  <c r="FL131" i="5" s="1"/>
  <c r="FL71" i="5"/>
  <c r="FJ37" i="5"/>
  <c r="FJ32" i="5" s="1"/>
  <c r="FT84" i="5"/>
  <c r="FT68" i="5" s="1"/>
  <c r="FT66" i="5" s="1"/>
  <c r="FO84" i="5"/>
  <c r="FO74" i="5" s="1"/>
  <c r="FO68" i="5" s="1"/>
  <c r="FO66" i="5" s="1"/>
  <c r="FP84" i="5"/>
  <c r="FP74" i="5" s="1"/>
  <c r="FP68" i="5" s="1"/>
  <c r="FP67" i="5" s="1"/>
  <c r="FP66" i="5" s="1"/>
  <c r="FL63" i="5"/>
  <c r="FQ84" i="5"/>
  <c r="FQ74" i="5" s="1"/>
  <c r="FQ68" i="5" s="1"/>
  <c r="FQ67" i="5" s="1"/>
  <c r="FQ66" i="5" s="1"/>
  <c r="FL44" i="5"/>
  <c r="FM63" i="5"/>
  <c r="FM60" i="5" s="1"/>
  <c r="FL76" i="5"/>
  <c r="FR84" i="5"/>
  <c r="FR74" i="5" s="1"/>
  <c r="FR68" i="5" s="1"/>
  <c r="FR67" i="5" s="1"/>
  <c r="FR66" i="5" s="1"/>
  <c r="FL89" i="5"/>
  <c r="FL108" i="5"/>
  <c r="FR128" i="5"/>
  <c r="FS60" i="5"/>
  <c r="FJ75" i="5"/>
  <c r="FH85" i="5"/>
  <c r="FH84" i="5" s="1"/>
  <c r="FH74" i="5" s="1"/>
  <c r="FH68" i="5" s="1"/>
  <c r="FH66" i="5" s="1"/>
  <c r="FT60" i="5"/>
  <c r="FJ132" i="5"/>
  <c r="FJ131" i="5" s="1"/>
  <c r="FJ128" i="5" s="1"/>
  <c r="FJ53" i="5"/>
  <c r="FI85" i="5"/>
  <c r="FI84" i="5" s="1"/>
  <c r="FI74" i="5" s="1"/>
  <c r="FI68" i="5" s="1"/>
  <c r="FI66" i="5" s="1"/>
  <c r="FO15" i="5"/>
  <c r="FP15" i="5"/>
  <c r="FJ108" i="5"/>
  <c r="FM158" i="5"/>
  <c r="FL158" i="5" s="1"/>
  <c r="FJ16" i="5"/>
  <c r="FH49" i="5"/>
  <c r="FR15" i="5"/>
  <c r="FF13" i="5"/>
  <c r="FM50" i="5"/>
  <c r="FL50" i="5" s="1"/>
  <c r="FQ15" i="5"/>
  <c r="FS15" i="5"/>
  <c r="FT15" i="5"/>
  <c r="FJ72" i="5"/>
  <c r="FN84" i="5"/>
  <c r="FN74" i="5" s="1"/>
  <c r="FN68" i="5" s="1"/>
  <c r="FN67" i="5" s="1"/>
  <c r="FN66" i="5" s="1"/>
  <c r="FH93" i="5"/>
  <c r="FI49" i="5"/>
  <c r="FQ49" i="5"/>
  <c r="FR49" i="5"/>
  <c r="FS49" i="5"/>
  <c r="FM85" i="5"/>
  <c r="FL163" i="5"/>
  <c r="FJ85" i="5"/>
  <c r="FM93" i="5"/>
  <c r="FL150" i="5"/>
  <c r="FN49" i="5"/>
  <c r="FH128" i="5"/>
  <c r="FL161" i="5"/>
  <c r="FO49" i="5"/>
  <c r="FI128" i="5"/>
  <c r="FJ163" i="5"/>
  <c r="FJ161" i="5" s="1"/>
  <c r="FP49" i="5"/>
  <c r="FH15" i="5"/>
  <c r="FI60" i="5"/>
  <c r="FT49" i="5"/>
  <c r="FK60" i="5"/>
  <c r="FL54" i="5"/>
  <c r="FL53" i="5" s="1"/>
  <c r="FJ105" i="5"/>
  <c r="FM128" i="5"/>
  <c r="FL34" i="5"/>
  <c r="FL130" i="5"/>
  <c r="FK32" i="5"/>
  <c r="FK15" i="5" s="1"/>
  <c r="FI15" i="5"/>
  <c r="FK129" i="5"/>
  <c r="FK53" i="5"/>
  <c r="FK49" i="5" s="1"/>
  <c r="FJ60" i="5"/>
  <c r="FL43" i="5"/>
  <c r="FM53" i="5"/>
  <c r="FK93" i="5"/>
  <c r="FN128" i="5"/>
  <c r="FL61" i="5"/>
  <c r="FL97" i="5"/>
  <c r="FO128" i="5"/>
  <c r="FG13" i="5"/>
  <c r="FP128" i="5"/>
  <c r="FL90" i="5"/>
  <c r="FQ128" i="5"/>
  <c r="FL169" i="5"/>
  <c r="FL133" i="5"/>
  <c r="FK85" i="5"/>
  <c r="FM16" i="5"/>
  <c r="FM32" i="5"/>
  <c r="FL52" i="5"/>
  <c r="AL165" i="5"/>
  <c r="EQ16" i="5"/>
  <c r="DW176" i="5" l="1"/>
  <c r="DV176" i="5" s="1"/>
  <c r="FL137" i="5"/>
  <c r="FL132" i="5"/>
  <c r="FN14" i="5"/>
  <c r="CD177" i="5"/>
  <c r="CD174" i="5"/>
  <c r="CD176" i="5"/>
  <c r="FM137" i="5"/>
  <c r="FJ49" i="5"/>
  <c r="BI176" i="5"/>
  <c r="BH176" i="5" s="1"/>
  <c r="FL32" i="5"/>
  <c r="FL15" i="5" s="1"/>
  <c r="DA174" i="5"/>
  <c r="CZ174" i="5" s="1"/>
  <c r="CZ177" i="5"/>
  <c r="AM176" i="5"/>
  <c r="AM174" i="5" s="1"/>
  <c r="AL174" i="5" s="1"/>
  <c r="FL49" i="5"/>
  <c r="DW174" i="5"/>
  <c r="DV174" i="5" s="1"/>
  <c r="FM49" i="5"/>
  <c r="BI174" i="5"/>
  <c r="BH174" i="5" s="1"/>
  <c r="FK84" i="5"/>
  <c r="FK74" i="5" s="1"/>
  <c r="FK68" i="5" s="1"/>
  <c r="FK67" i="5" s="1"/>
  <c r="FK66" i="5" s="1"/>
  <c r="FH14" i="5"/>
  <c r="FH13" i="5" s="1"/>
  <c r="FQ14" i="5"/>
  <c r="FQ13" i="5" s="1"/>
  <c r="FR14" i="5"/>
  <c r="FR13" i="5" s="1"/>
  <c r="FO14" i="5"/>
  <c r="FO13" i="5" s="1"/>
  <c r="FJ15" i="5"/>
  <c r="FJ14" i="5" s="1"/>
  <c r="FM157" i="5"/>
  <c r="FL157" i="5" s="1"/>
  <c r="FJ93" i="5"/>
  <c r="FJ84" i="5" s="1"/>
  <c r="FJ74" i="5" s="1"/>
  <c r="FJ68" i="5" s="1"/>
  <c r="FJ67" i="5" s="1"/>
  <c r="FJ66" i="5" s="1"/>
  <c r="FM84" i="5"/>
  <c r="FM74" i="5" s="1"/>
  <c r="FP14" i="5"/>
  <c r="FP13" i="5" s="1"/>
  <c r="FN13" i="5"/>
  <c r="FL93" i="5"/>
  <c r="FT14" i="5"/>
  <c r="FT13" i="5" s="1"/>
  <c r="FK128" i="5"/>
  <c r="FL128" i="5" s="1"/>
  <c r="FK14" i="5"/>
  <c r="FS14" i="5"/>
  <c r="FS13" i="5" s="1"/>
  <c r="FL60" i="5"/>
  <c r="FI14" i="5"/>
  <c r="FI13" i="5" s="1"/>
  <c r="FM15" i="5"/>
  <c r="FL129" i="5"/>
  <c r="FL85" i="5"/>
  <c r="EP94" i="5"/>
  <c r="ES94" i="5"/>
  <c r="ER94" i="5" s="1"/>
  <c r="DA94" i="5"/>
  <c r="CZ94" i="5" s="1"/>
  <c r="CE94" i="5"/>
  <c r="CD94" i="5" s="1"/>
  <c r="BI94" i="5"/>
  <c r="BH94" i="5" s="1"/>
  <c r="AM94" i="5"/>
  <c r="AL94" i="5" s="1"/>
  <c r="AL176" i="5" l="1"/>
  <c r="FK13" i="5"/>
  <c r="FM14" i="5"/>
  <c r="FL84" i="5"/>
  <c r="FM155" i="5"/>
  <c r="FL155" i="5" s="1"/>
  <c r="FJ13" i="5"/>
  <c r="FM68" i="5"/>
  <c r="FL74" i="5"/>
  <c r="CC12" i="18"/>
  <c r="CD12" i="18"/>
  <c r="CE12" i="18"/>
  <c r="CF12" i="18"/>
  <c r="CG12" i="18"/>
  <c r="CH12" i="18"/>
  <c r="CI12" i="18"/>
  <c r="CJ12" i="18"/>
  <c r="CK12" i="18"/>
  <c r="CL12" i="18"/>
  <c r="CM12" i="18"/>
  <c r="CB12" i="18"/>
  <c r="EP88" i="5"/>
  <c r="EX169" i="5"/>
  <c r="EX167" i="5" s="1"/>
  <c r="EW169" i="5"/>
  <c r="EW167" i="5" s="1"/>
  <c r="EV169" i="5"/>
  <c r="EV167" i="5" s="1"/>
  <c r="EU169" i="5"/>
  <c r="EU167" i="5" s="1"/>
  <c r="ET169" i="5"/>
  <c r="ET167" i="5" s="1"/>
  <c r="ES169" i="5"/>
  <c r="EQ169" i="5"/>
  <c r="EQ167" i="5" s="1"/>
  <c r="EP169" i="5"/>
  <c r="EP167" i="5" s="1"/>
  <c r="ES168" i="5"/>
  <c r="ER168" i="5" s="1"/>
  <c r="EZ167" i="5"/>
  <c r="EY167" i="5"/>
  <c r="EO167" i="5"/>
  <c r="EN167" i="5"/>
  <c r="EM167" i="5"/>
  <c r="EL167" i="5"/>
  <c r="ES166" i="5"/>
  <c r="ER166" i="5" s="1"/>
  <c r="EP166" i="5"/>
  <c r="ES164" i="5"/>
  <c r="ER164" i="5" s="1"/>
  <c r="EP164" i="5"/>
  <c r="EX163" i="5"/>
  <c r="EX161" i="5" s="1"/>
  <c r="EW163" i="5"/>
  <c r="EW161" i="5" s="1"/>
  <c r="EV163" i="5"/>
  <c r="EV161" i="5" s="1"/>
  <c r="EU163" i="5"/>
  <c r="EU161" i="5" s="1"/>
  <c r="ET163" i="5"/>
  <c r="ET161" i="5" s="1"/>
  <c r="EQ163" i="5"/>
  <c r="EQ161" i="5" s="1"/>
  <c r="ES162" i="5"/>
  <c r="ER162" i="5" s="1"/>
  <c r="EZ161" i="5"/>
  <c r="EY161" i="5"/>
  <c r="EO161" i="5"/>
  <c r="EN161" i="5"/>
  <c r="EM161" i="5"/>
  <c r="EL161" i="5"/>
  <c r="ES160" i="5"/>
  <c r="ER160" i="5" s="1"/>
  <c r="ES159" i="5"/>
  <c r="ER159" i="5" s="1"/>
  <c r="EZ158" i="5"/>
  <c r="EZ157" i="5" s="1"/>
  <c r="EZ155" i="5" s="1"/>
  <c r="EY158" i="5"/>
  <c r="EY157" i="5" s="1"/>
  <c r="EY155" i="5" s="1"/>
  <c r="EX158" i="5"/>
  <c r="EX157" i="5" s="1"/>
  <c r="EX155" i="5" s="1"/>
  <c r="EW158" i="5"/>
  <c r="EW157" i="5" s="1"/>
  <c r="EW155" i="5" s="1"/>
  <c r="EV158" i="5"/>
  <c r="EV157" i="5" s="1"/>
  <c r="EV155" i="5" s="1"/>
  <c r="EU158" i="5"/>
  <c r="EU157" i="5" s="1"/>
  <c r="EU155" i="5" s="1"/>
  <c r="ET158" i="5"/>
  <c r="ET157" i="5" s="1"/>
  <c r="ET155" i="5" s="1"/>
  <c r="EQ158" i="5"/>
  <c r="EQ157" i="5" s="1"/>
  <c r="EQ155" i="5" s="1"/>
  <c r="EP158" i="5"/>
  <c r="EP157" i="5" s="1"/>
  <c r="EP155" i="5" s="1"/>
  <c r="EO158" i="5"/>
  <c r="EO157" i="5" s="1"/>
  <c r="EO155" i="5" s="1"/>
  <c r="EN158" i="5"/>
  <c r="EN157" i="5" s="1"/>
  <c r="EN155" i="5" s="1"/>
  <c r="ES156" i="5"/>
  <c r="ER156" i="5" s="1"/>
  <c r="EM155" i="5"/>
  <c r="EL155" i="5"/>
  <c r="ES136" i="5"/>
  <c r="ER136" i="5" s="1"/>
  <c r="EP136" i="5"/>
  <c r="EL136" i="5"/>
  <c r="EQ135" i="5"/>
  <c r="EP135" i="5" s="1"/>
  <c r="EQ134" i="5"/>
  <c r="EP134" i="5" s="1"/>
  <c r="ES133" i="5"/>
  <c r="ES132" i="5" s="1"/>
  <c r="ES131" i="5" s="1"/>
  <c r="EQ133" i="5"/>
  <c r="EL133" i="5"/>
  <c r="EZ132" i="5"/>
  <c r="EZ131" i="5" s="1"/>
  <c r="EY132" i="5"/>
  <c r="EY131" i="5" s="1"/>
  <c r="EX132" i="5"/>
  <c r="EX131" i="5" s="1"/>
  <c r="EW132" i="5"/>
  <c r="EW131" i="5" s="1"/>
  <c r="EV132" i="5"/>
  <c r="EV131" i="5" s="1"/>
  <c r="EU132" i="5"/>
  <c r="EU131" i="5" s="1"/>
  <c r="ET132" i="5"/>
  <c r="ET131" i="5" s="1"/>
  <c r="EO132" i="5"/>
  <c r="EO131" i="5" s="1"/>
  <c r="EN132" i="5"/>
  <c r="EN131" i="5" s="1"/>
  <c r="ES130" i="5"/>
  <c r="ES129" i="5" s="1"/>
  <c r="EQ130" i="5"/>
  <c r="EL130" i="5"/>
  <c r="EJ130" i="5"/>
  <c r="EJ133" i="5" s="1"/>
  <c r="EZ129" i="5"/>
  <c r="EY129" i="5"/>
  <c r="EX129" i="5"/>
  <c r="EW129" i="5"/>
  <c r="EV129" i="5"/>
  <c r="EU129" i="5"/>
  <c r="ET129" i="5"/>
  <c r="EO129" i="5"/>
  <c r="EN129" i="5"/>
  <c r="ES127" i="5"/>
  <c r="ER127" i="5" s="1"/>
  <c r="EP127" i="5"/>
  <c r="ES126" i="5"/>
  <c r="ER126" i="5" s="1"/>
  <c r="EP126" i="5"/>
  <c r="ES125" i="5"/>
  <c r="ER125" i="5" s="1"/>
  <c r="EP125" i="5"/>
  <c r="ES124" i="5"/>
  <c r="ER124" i="5" s="1"/>
  <c r="EP124" i="5"/>
  <c r="EP123" i="5"/>
  <c r="EP122" i="5"/>
  <c r="EQ121" i="5"/>
  <c r="EP121" i="5" s="1"/>
  <c r="EQ120" i="5"/>
  <c r="EP120" i="5" s="1"/>
  <c r="EQ119" i="5"/>
  <c r="EP119" i="5" s="1"/>
  <c r="EP118" i="5"/>
  <c r="EQ117" i="5"/>
  <c r="EP117" i="5" s="1"/>
  <c r="EQ116" i="5"/>
  <c r="EP116" i="5" s="1"/>
  <c r="EP115" i="5"/>
  <c r="ES114" i="5"/>
  <c r="ER114" i="5" s="1"/>
  <c r="EP114" i="5"/>
  <c r="ES113" i="5"/>
  <c r="ER113" i="5" s="1"/>
  <c r="EP113" i="5"/>
  <c r="ES112" i="5"/>
  <c r="ER112" i="5" s="1"/>
  <c r="EP112" i="5"/>
  <c r="EL112" i="5"/>
  <c r="ES111" i="5"/>
  <c r="ER111" i="5" s="1"/>
  <c r="EP111" i="5"/>
  <c r="ES110" i="5"/>
  <c r="ER110" i="5" s="1"/>
  <c r="EP110" i="5"/>
  <c r="EL110" i="5"/>
  <c r="ES109" i="5"/>
  <c r="ER109" i="5" s="1"/>
  <c r="EP109" i="5"/>
  <c r="EL109" i="5"/>
  <c r="ES108" i="5"/>
  <c r="EQ108" i="5"/>
  <c r="EP108" i="5" s="1"/>
  <c r="EN108" i="5"/>
  <c r="ES107" i="5"/>
  <c r="ER107" i="5" s="1"/>
  <c r="ES105" i="5"/>
  <c r="EQ105" i="5"/>
  <c r="EP105" i="5" s="1"/>
  <c r="EL105" i="5"/>
  <c r="ES104" i="5"/>
  <c r="ER104" i="5" s="1"/>
  <c r="EP104" i="5"/>
  <c r="ES103" i="5"/>
  <c r="ER103" i="5" s="1"/>
  <c r="EP103" i="5"/>
  <c r="EM103" i="5"/>
  <c r="ES102" i="5"/>
  <c r="ER102" i="5" s="1"/>
  <c r="EP102" i="5"/>
  <c r="EM102" i="5"/>
  <c r="ES101" i="5"/>
  <c r="ER101" i="5" s="1"/>
  <c r="EP101" i="5"/>
  <c r="ES100" i="5"/>
  <c r="EQ100" i="5"/>
  <c r="EP100" i="5"/>
  <c r="ES99" i="5"/>
  <c r="ER99" i="5" s="1"/>
  <c r="ES98" i="5"/>
  <c r="ER98" i="5" s="1"/>
  <c r="EP98" i="5"/>
  <c r="ES97" i="5"/>
  <c r="EN97" i="5"/>
  <c r="ES96" i="5"/>
  <c r="ER96" i="5" s="1"/>
  <c r="ES95" i="5"/>
  <c r="ER95" i="5" s="1"/>
  <c r="EZ93" i="5"/>
  <c r="EY93" i="5"/>
  <c r="EX93" i="5"/>
  <c r="EW93" i="5"/>
  <c r="EV93" i="5"/>
  <c r="EU93" i="5"/>
  <c r="ET93" i="5"/>
  <c r="EO93" i="5"/>
  <c r="EK93" i="5"/>
  <c r="EQ92" i="5"/>
  <c r="EP92" i="5" s="1"/>
  <c r="EO92" i="5"/>
  <c r="EN92" i="5" s="1"/>
  <c r="ES91" i="5"/>
  <c r="ER91" i="5" s="1"/>
  <c r="EP91" i="5"/>
  <c r="ES90" i="5"/>
  <c r="EQ90" i="5"/>
  <c r="EP90" i="5" s="1"/>
  <c r="ES89" i="5"/>
  <c r="EQ89" i="5"/>
  <c r="EP89" i="5" s="1"/>
  <c r="EN89" i="5"/>
  <c r="ES88" i="5"/>
  <c r="ER88" i="5" s="1"/>
  <c r="ES87" i="5"/>
  <c r="EO87" i="5"/>
  <c r="EP87" i="5" s="1"/>
  <c r="ES86" i="5"/>
  <c r="ER86" i="5" s="1"/>
  <c r="EP86" i="5"/>
  <c r="EO86" i="5"/>
  <c r="EN86" i="5" s="1"/>
  <c r="EZ85" i="5"/>
  <c r="EY85" i="5"/>
  <c r="EX85" i="5"/>
  <c r="EW85" i="5"/>
  <c r="EV85" i="5"/>
  <c r="EU85" i="5"/>
  <c r="ET85" i="5"/>
  <c r="EK85" i="5"/>
  <c r="EP83" i="5"/>
  <c r="EP82" i="5"/>
  <c r="EP81" i="5"/>
  <c r="EP80" i="5"/>
  <c r="EP79" i="5"/>
  <c r="EP78" i="5"/>
  <c r="ES77" i="5"/>
  <c r="ER77" i="5" s="1"/>
  <c r="EP77" i="5"/>
  <c r="ES76" i="5"/>
  <c r="EP76" i="5"/>
  <c r="EZ75" i="5"/>
  <c r="EY75" i="5"/>
  <c r="EX75" i="5"/>
  <c r="EW75" i="5"/>
  <c r="EV75" i="5"/>
  <c r="EU75" i="5"/>
  <c r="ET75" i="5"/>
  <c r="EQ75" i="5"/>
  <c r="EO75" i="5"/>
  <c r="EN75" i="5"/>
  <c r="EM74" i="5"/>
  <c r="EL74" i="5"/>
  <c r="EK74" i="5"/>
  <c r="ES73" i="5"/>
  <c r="ER73" i="5" s="1"/>
  <c r="ES72" i="5"/>
  <c r="EQ72" i="5"/>
  <c r="EP72" i="5" s="1"/>
  <c r="EL72" i="5"/>
  <c r="ES71" i="5"/>
  <c r="EQ71" i="5"/>
  <c r="EP71" i="5" s="1"/>
  <c r="EL71" i="5"/>
  <c r="ES70" i="5"/>
  <c r="EP70" i="5"/>
  <c r="EQ70" i="5" s="1"/>
  <c r="EN70" i="5"/>
  <c r="EM70" i="5"/>
  <c r="ES69" i="5"/>
  <c r="ER69" i="5" s="1"/>
  <c r="ES65" i="5"/>
  <c r="ES64" i="5"/>
  <c r="ER64" i="5" s="1"/>
  <c r="EP64" i="5"/>
  <c r="EP63" i="5" s="1"/>
  <c r="EO64" i="5"/>
  <c r="EN64" i="5" s="1"/>
  <c r="EN63" i="5" s="1"/>
  <c r="EZ63" i="5"/>
  <c r="EY63" i="5"/>
  <c r="EX63" i="5"/>
  <c r="EX60" i="5" s="1"/>
  <c r="EW63" i="5"/>
  <c r="EW60" i="5" s="1"/>
  <c r="EV63" i="5"/>
  <c r="EV60" i="5" s="1"/>
  <c r="EU63" i="5"/>
  <c r="EU60" i="5" s="1"/>
  <c r="ET63" i="5"/>
  <c r="ET60" i="5" s="1"/>
  <c r="EQ63" i="5"/>
  <c r="ES62" i="5"/>
  <c r="ER62" i="5" s="1"/>
  <c r="EZ61" i="5"/>
  <c r="EY61" i="5"/>
  <c r="ES61" i="5"/>
  <c r="EQ61" i="5"/>
  <c r="EP61" i="5"/>
  <c r="EO61" i="5"/>
  <c r="EN61" i="5"/>
  <c r="EP58" i="5"/>
  <c r="EP57" i="5"/>
  <c r="EP56" i="5"/>
  <c r="ES55" i="5"/>
  <c r="EQ55" i="5"/>
  <c r="EP55" i="5" s="1"/>
  <c r="EL55" i="5"/>
  <c r="ES54" i="5"/>
  <c r="EQ54" i="5"/>
  <c r="EZ53" i="5"/>
  <c r="EY53" i="5"/>
  <c r="EX53" i="5"/>
  <c r="EW53" i="5"/>
  <c r="EV53" i="5"/>
  <c r="EU53" i="5"/>
  <c r="ET53" i="5"/>
  <c r="EO53" i="5"/>
  <c r="EN53" i="5"/>
  <c r="ES52" i="5"/>
  <c r="EQ52" i="5"/>
  <c r="EP52" i="5" s="1"/>
  <c r="EP50" i="5" s="1"/>
  <c r="EL52" i="5"/>
  <c r="ES51" i="5"/>
  <c r="ER51" i="5" s="1"/>
  <c r="EZ50" i="5"/>
  <c r="EY50" i="5"/>
  <c r="EX50" i="5"/>
  <c r="EW50" i="5"/>
  <c r="EV50" i="5"/>
  <c r="EU50" i="5"/>
  <c r="ET50" i="5"/>
  <c r="EO50" i="5"/>
  <c r="EN50" i="5"/>
  <c r="EP47" i="5"/>
  <c r="EP46" i="5"/>
  <c r="ES45" i="5"/>
  <c r="ER45" i="5" s="1"/>
  <c r="EP45" i="5"/>
  <c r="ES44" i="5"/>
  <c r="EQ44" i="5"/>
  <c r="EP44" i="5" s="1"/>
  <c r="EL44" i="5"/>
  <c r="ES43" i="5"/>
  <c r="EQ43" i="5"/>
  <c r="EP43" i="5" s="1"/>
  <c r="EQ42" i="5"/>
  <c r="EP42" i="5" s="1"/>
  <c r="ES41" i="5"/>
  <c r="ER41" i="5" s="1"/>
  <c r="ES40" i="5"/>
  <c r="ER40" i="5" s="1"/>
  <c r="ES39" i="5"/>
  <c r="ER39" i="5" s="1"/>
  <c r="ES38" i="5"/>
  <c r="ER38" i="5" s="1"/>
  <c r="ES37" i="5"/>
  <c r="EQ37" i="5"/>
  <c r="EP37" i="5" s="1"/>
  <c r="ES36" i="5"/>
  <c r="ER36" i="5" s="1"/>
  <c r="ES35" i="5"/>
  <c r="ER35" i="5" s="1"/>
  <c r="EP35" i="5"/>
  <c r="ES34" i="5"/>
  <c r="EQ34" i="5"/>
  <c r="EP34" i="5" s="1"/>
  <c r="ES33" i="5"/>
  <c r="EQ33" i="5"/>
  <c r="EZ32" i="5"/>
  <c r="EY32" i="5"/>
  <c r="EX32" i="5"/>
  <c r="EW32" i="5"/>
  <c r="EV32" i="5"/>
  <c r="EU32" i="5"/>
  <c r="ET32" i="5"/>
  <c r="EO32" i="5"/>
  <c r="EN32" i="5"/>
  <c r="ES31" i="5"/>
  <c r="ER31" i="5" s="1"/>
  <c r="EP31" i="5"/>
  <c r="ES30" i="5"/>
  <c r="ER30" i="5" s="1"/>
  <c r="EP30" i="5"/>
  <c r="ES29" i="5"/>
  <c r="ER29" i="5" s="1"/>
  <c r="EP29" i="5"/>
  <c r="ES28" i="5"/>
  <c r="ER28" i="5" s="1"/>
  <c r="ES27" i="5"/>
  <c r="ER27" i="5" s="1"/>
  <c r="ES26" i="5"/>
  <c r="ER26" i="5" s="1"/>
  <c r="EL26" i="5"/>
  <c r="ES25" i="5"/>
  <c r="ER25" i="5" s="1"/>
  <c r="ES24" i="5"/>
  <c r="ER24" i="5" s="1"/>
  <c r="EL24" i="5"/>
  <c r="ES23" i="5"/>
  <c r="ER23" i="5" s="1"/>
  <c r="ES22" i="5"/>
  <c r="ER22" i="5" s="1"/>
  <c r="ES21" i="5"/>
  <c r="ER21" i="5" s="1"/>
  <c r="ES20" i="5"/>
  <c r="ER20" i="5" s="1"/>
  <c r="ES19" i="5"/>
  <c r="ER19" i="5" s="1"/>
  <c r="ES18" i="5"/>
  <c r="ER18" i="5" s="1"/>
  <c r="ES17" i="5"/>
  <c r="ER17" i="5" s="1"/>
  <c r="EZ16" i="5"/>
  <c r="EY16" i="5"/>
  <c r="EX16" i="5"/>
  <c r="EW16" i="5"/>
  <c r="EV16" i="5"/>
  <c r="EU16" i="5"/>
  <c r="ET16" i="5"/>
  <c r="EO16" i="5"/>
  <c r="EN16" i="5"/>
  <c r="EM15" i="5"/>
  <c r="EM14" i="5" s="1"/>
  <c r="EL15" i="5"/>
  <c r="EL14" i="5" s="1"/>
  <c r="EK14" i="5"/>
  <c r="EK13" i="5" s="1"/>
  <c r="B17" i="18"/>
  <c r="EP163" i="5" l="1"/>
  <c r="EP161" i="5" s="1"/>
  <c r="FL68" i="5"/>
  <c r="FM67" i="5"/>
  <c r="EP54" i="5"/>
  <c r="EP53" i="5" s="1"/>
  <c r="EP49" i="5" s="1"/>
  <c r="EQ53" i="5"/>
  <c r="EQ32" i="5"/>
  <c r="EP33" i="5"/>
  <c r="EP32" i="5" s="1"/>
  <c r="EN60" i="5"/>
  <c r="EQ60" i="5"/>
  <c r="ES63" i="5"/>
  <c r="ES60" i="5" s="1"/>
  <c r="ER61" i="5"/>
  <c r="ET84" i="5"/>
  <c r="ET74" i="5" s="1"/>
  <c r="ET68" i="5" s="1"/>
  <c r="EU84" i="5"/>
  <c r="EU74" i="5" s="1"/>
  <c r="EU68" i="5" s="1"/>
  <c r="EU66" i="5" s="1"/>
  <c r="EV49" i="5"/>
  <c r="ER105" i="5"/>
  <c r="EZ49" i="5"/>
  <c r="ER44" i="5"/>
  <c r="ER34" i="5"/>
  <c r="ER55" i="5"/>
  <c r="EV84" i="5"/>
  <c r="EV74" i="5" s="1"/>
  <c r="EV68" i="5" s="1"/>
  <c r="EV67" i="5" s="1"/>
  <c r="EV66" i="5" s="1"/>
  <c r="ER72" i="5"/>
  <c r="EX84" i="5"/>
  <c r="EX74" i="5" s="1"/>
  <c r="EX68" i="5" s="1"/>
  <c r="EX67" i="5" s="1"/>
  <c r="EX66" i="5" s="1"/>
  <c r="EL13" i="5"/>
  <c r="EO49" i="5"/>
  <c r="EZ84" i="5"/>
  <c r="EZ68" i="5" s="1"/>
  <c r="EZ66" i="5" s="1"/>
  <c r="EW49" i="5"/>
  <c r="ER71" i="5"/>
  <c r="ET128" i="5"/>
  <c r="ER89" i="5"/>
  <c r="ER52" i="5"/>
  <c r="EN93" i="5"/>
  <c r="EX128" i="5"/>
  <c r="EY84" i="5"/>
  <c r="EY68" i="5" s="1"/>
  <c r="EY66" i="5" s="1"/>
  <c r="EQ50" i="5"/>
  <c r="ER100" i="5"/>
  <c r="ES85" i="5"/>
  <c r="EO85" i="5"/>
  <c r="EO84" i="5" s="1"/>
  <c r="EO74" i="5" s="1"/>
  <c r="EO68" i="5" s="1"/>
  <c r="EO66" i="5" s="1"/>
  <c r="ER90" i="5"/>
  <c r="ER70" i="5"/>
  <c r="ES93" i="5"/>
  <c r="ER169" i="5"/>
  <c r="ES75" i="5"/>
  <c r="ER75" i="5" s="1"/>
  <c r="EN15" i="5"/>
  <c r="EU15" i="5"/>
  <c r="EY15" i="5"/>
  <c r="EQ15" i="5"/>
  <c r="EW15" i="5"/>
  <c r="ER37" i="5"/>
  <c r="ER43" i="5"/>
  <c r="EW84" i="5"/>
  <c r="EW74" i="5" s="1"/>
  <c r="EW68" i="5" s="1"/>
  <c r="EW67" i="5" s="1"/>
  <c r="EW66" i="5" s="1"/>
  <c r="ER108" i="5"/>
  <c r="ES163" i="5"/>
  <c r="ER163" i="5" s="1"/>
  <c r="EP75" i="5"/>
  <c r="EV15" i="5"/>
  <c r="EZ15" i="5"/>
  <c r="ES32" i="5"/>
  <c r="EN49" i="5"/>
  <c r="EU49" i="5"/>
  <c r="EY49" i="5"/>
  <c r="ES53" i="5"/>
  <c r="ET15" i="5"/>
  <c r="CX14" i="18" s="1"/>
  <c r="EX15" i="5"/>
  <c r="EP16" i="5"/>
  <c r="EY60" i="5"/>
  <c r="ES128" i="5"/>
  <c r="EO128" i="5"/>
  <c r="ER130" i="5"/>
  <c r="EV128" i="5"/>
  <c r="EN128" i="5"/>
  <c r="EU128" i="5"/>
  <c r="EM13" i="5"/>
  <c r="EW128" i="5"/>
  <c r="ER133" i="5"/>
  <c r="ES167" i="5"/>
  <c r="ER167" i="5" s="1"/>
  <c r="EO15" i="5"/>
  <c r="ET49" i="5"/>
  <c r="EX49" i="5"/>
  <c r="EZ60" i="5"/>
  <c r="EP85" i="5"/>
  <c r="ER87" i="5"/>
  <c r="EP60" i="5"/>
  <c r="ER65" i="5"/>
  <c r="ER63" i="5" s="1"/>
  <c r="ER76" i="5"/>
  <c r="EQ85" i="5"/>
  <c r="EN87" i="5"/>
  <c r="EN85" i="5" s="1"/>
  <c r="EQ97" i="5"/>
  <c r="EQ93" i="5" s="1"/>
  <c r="EQ129" i="5"/>
  <c r="EP130" i="5"/>
  <c r="EP129" i="5" s="1"/>
  <c r="EQ132" i="5"/>
  <c r="EP133" i="5"/>
  <c r="EP132" i="5" s="1"/>
  <c r="EP131" i="5" s="1"/>
  <c r="ES158" i="5"/>
  <c r="ER33" i="5"/>
  <c r="ER54" i="5"/>
  <c r="ES16" i="5"/>
  <c r="ES50" i="5"/>
  <c r="EO63" i="5"/>
  <c r="EO60" i="5" s="1"/>
  <c r="B25" i="18"/>
  <c r="AQ25" i="18"/>
  <c r="AP25" i="18" s="1"/>
  <c r="AN25" i="18"/>
  <c r="AM25" i="18" s="1"/>
  <c r="AK25" i="18"/>
  <c r="AJ25" i="18" s="1"/>
  <c r="AE25" i="18"/>
  <c r="AD25" i="18" s="1"/>
  <c r="AB25" i="18"/>
  <c r="AA25" i="18" s="1"/>
  <c r="Y25" i="18"/>
  <c r="X25" i="18" s="1"/>
  <c r="S25" i="18"/>
  <c r="R25" i="18" s="1"/>
  <c r="P25" i="18"/>
  <c r="O25" i="18" s="1"/>
  <c r="J25" i="18"/>
  <c r="I25" i="18" s="1"/>
  <c r="G25" i="18"/>
  <c r="F25" i="18" s="1"/>
  <c r="DU169" i="5"/>
  <c r="DU167" i="5" s="1"/>
  <c r="AT25" i="18" s="1"/>
  <c r="AS25" i="18" s="1"/>
  <c r="DT169" i="5"/>
  <c r="AJ169" i="5"/>
  <c r="AJ167" i="5" s="1"/>
  <c r="DA169" i="5"/>
  <c r="EB169" i="5"/>
  <c r="EB167" i="5" s="1"/>
  <c r="EA169" i="5"/>
  <c r="EA167" i="5" s="1"/>
  <c r="DZ169" i="5"/>
  <c r="DZ167" i="5" s="1"/>
  <c r="DY169" i="5"/>
  <c r="DY167" i="5" s="1"/>
  <c r="DX169" i="5"/>
  <c r="DX167" i="5" s="1"/>
  <c r="DW169" i="5"/>
  <c r="DF169" i="5"/>
  <c r="DF167" i="5" s="1"/>
  <c r="DE169" i="5"/>
  <c r="DE167" i="5" s="1"/>
  <c r="DD169" i="5"/>
  <c r="DD167" i="5" s="1"/>
  <c r="DC169" i="5"/>
  <c r="DC167" i="5" s="1"/>
  <c r="DB169" i="5"/>
  <c r="DB167" i="5" s="1"/>
  <c r="CY169" i="5"/>
  <c r="CY167" i="5" s="1"/>
  <c r="CX169" i="5"/>
  <c r="CX167" i="5" s="1"/>
  <c r="CJ169" i="5"/>
  <c r="CJ167" i="5" s="1"/>
  <c r="CI169" i="5"/>
  <c r="CI167" i="5" s="1"/>
  <c r="CH169" i="5"/>
  <c r="CH167" i="5" s="1"/>
  <c r="CG169" i="5"/>
  <c r="CG167" i="5" s="1"/>
  <c r="CF169" i="5"/>
  <c r="CF167" i="5" s="1"/>
  <c r="CE169" i="5"/>
  <c r="CC169" i="5"/>
  <c r="CC167" i="5" s="1"/>
  <c r="CB169" i="5"/>
  <c r="CB167" i="5" s="1"/>
  <c r="BN169" i="5"/>
  <c r="BN167" i="5" s="1"/>
  <c r="BM169" i="5"/>
  <c r="BM167" i="5" s="1"/>
  <c r="BL169" i="5"/>
  <c r="BL167" i="5" s="1"/>
  <c r="BK169" i="5"/>
  <c r="BK167" i="5" s="1"/>
  <c r="BJ169" i="5"/>
  <c r="BJ167" i="5" s="1"/>
  <c r="BI169" i="5"/>
  <c r="BG169" i="5"/>
  <c r="BG167" i="5" s="1"/>
  <c r="BF169" i="5"/>
  <c r="BF167" i="5" s="1"/>
  <c r="AR169" i="5"/>
  <c r="AR167" i="5" s="1"/>
  <c r="AQ169" i="5"/>
  <c r="AQ167" i="5" s="1"/>
  <c r="AP169" i="5"/>
  <c r="AP167" i="5" s="1"/>
  <c r="AO169" i="5"/>
  <c r="AO167" i="5" s="1"/>
  <c r="AN169" i="5"/>
  <c r="AN167" i="5" s="1"/>
  <c r="AM169" i="5"/>
  <c r="AK169" i="5"/>
  <c r="AK167" i="5" s="1"/>
  <c r="V169" i="5"/>
  <c r="V167" i="5" s="1"/>
  <c r="U169" i="5"/>
  <c r="U167" i="5" s="1"/>
  <c r="M169" i="5"/>
  <c r="M167" i="5" s="1"/>
  <c r="L169" i="5"/>
  <c r="L167" i="5" s="1"/>
  <c r="DW168" i="5"/>
  <c r="DA168" i="5"/>
  <c r="CZ168" i="5" s="1"/>
  <c r="CE168" i="5"/>
  <c r="CD168" i="5" s="1"/>
  <c r="BI168" i="5"/>
  <c r="BH168" i="5" s="1"/>
  <c r="AM168" i="5"/>
  <c r="AL168" i="5" s="1"/>
  <c r="ED167" i="5"/>
  <c r="EC167" i="5"/>
  <c r="DS167" i="5"/>
  <c r="DR167" i="5"/>
  <c r="DQ167" i="5"/>
  <c r="DP167" i="5"/>
  <c r="DH167" i="5"/>
  <c r="DG167" i="5"/>
  <c r="CW167" i="5"/>
  <c r="CV167" i="5"/>
  <c r="CU167" i="5"/>
  <c r="CT167" i="5"/>
  <c r="CL167" i="5"/>
  <c r="CK167" i="5"/>
  <c r="CA167" i="5"/>
  <c r="BZ167" i="5"/>
  <c r="BY167" i="5"/>
  <c r="BX167" i="5"/>
  <c r="BP167" i="5"/>
  <c r="BO167" i="5"/>
  <c r="BE167" i="5"/>
  <c r="BD167" i="5"/>
  <c r="BC167" i="5"/>
  <c r="BB167" i="5"/>
  <c r="AT167" i="5"/>
  <c r="AS167" i="5"/>
  <c r="AI167" i="5"/>
  <c r="AH167" i="5"/>
  <c r="AG167" i="5"/>
  <c r="AF167" i="5"/>
  <c r="X167" i="5"/>
  <c r="W167" i="5"/>
  <c r="T167" i="5"/>
  <c r="S167" i="5"/>
  <c r="R167" i="5"/>
  <c r="Q167" i="5"/>
  <c r="O167" i="5"/>
  <c r="N167" i="5"/>
  <c r="K167" i="5"/>
  <c r="J167" i="5"/>
  <c r="I167" i="5"/>
  <c r="H167" i="5"/>
  <c r="FL67" i="5" l="1"/>
  <c r="FM66" i="5"/>
  <c r="ET14" i="5"/>
  <c r="CR15" i="18"/>
  <c r="CS15" i="18" s="1"/>
  <c r="ET67" i="5"/>
  <c r="CR19" i="18"/>
  <c r="CQ19" i="18" s="1"/>
  <c r="ER60" i="5"/>
  <c r="EW14" i="5"/>
  <c r="EW13" i="5" s="1"/>
  <c r="ER53" i="5"/>
  <c r="ER32" i="5"/>
  <c r="ER15" i="5" s="1"/>
  <c r="DW167" i="5"/>
  <c r="DV167" i="5" s="1"/>
  <c r="EN84" i="5"/>
  <c r="EN74" i="5" s="1"/>
  <c r="EN68" i="5" s="1"/>
  <c r="EN66" i="5" s="1"/>
  <c r="ES84" i="5"/>
  <c r="ES74" i="5" s="1"/>
  <c r="ES68" i="5" s="1"/>
  <c r="EV14" i="5"/>
  <c r="EV13" i="5" s="1"/>
  <c r="EQ49" i="5"/>
  <c r="ES161" i="5"/>
  <c r="ER161" i="5" s="1"/>
  <c r="EU14" i="5"/>
  <c r="EU13" i="5" s="1"/>
  <c r="EN14" i="5"/>
  <c r="ES15" i="5"/>
  <c r="CR14" i="18" s="1"/>
  <c r="EP15" i="5"/>
  <c r="AL169" i="5"/>
  <c r="AM167" i="5"/>
  <c r="AL167" i="5" s="1"/>
  <c r="EY14" i="5"/>
  <c r="EY13" i="5" s="1"/>
  <c r="EO14" i="5"/>
  <c r="EO13" i="5" s="1"/>
  <c r="EZ14" i="5"/>
  <c r="EZ13" i="5" s="1"/>
  <c r="EX14" i="5"/>
  <c r="EX13" i="5" s="1"/>
  <c r="ER50" i="5"/>
  <c r="ES49" i="5"/>
  <c r="EP97" i="5"/>
  <c r="ER93" i="5"/>
  <c r="ER97" i="5"/>
  <c r="ER158" i="5"/>
  <c r="ES157" i="5"/>
  <c r="ER129" i="5"/>
  <c r="EQ131" i="5"/>
  <c r="ER131" i="5" s="1"/>
  <c r="ER132" i="5"/>
  <c r="EP128" i="5"/>
  <c r="ER85" i="5"/>
  <c r="BH169" i="5"/>
  <c r="DV168" i="5"/>
  <c r="CE167" i="5"/>
  <c r="CD167" i="5" s="1"/>
  <c r="DV169" i="5"/>
  <c r="DA167" i="5"/>
  <c r="CZ167" i="5" s="1"/>
  <c r="CZ169" i="5"/>
  <c r="BI167" i="5"/>
  <c r="BH167" i="5" s="1"/>
  <c r="CD169" i="5"/>
  <c r="FL66" i="5" l="1"/>
  <c r="FM13" i="5"/>
  <c r="CS14" i="18"/>
  <c r="CS13" i="18" s="1"/>
  <c r="CS12" i="18" s="1"/>
  <c r="CS11" i="18" s="1"/>
  <c r="CR13" i="18"/>
  <c r="ET66" i="5"/>
  <c r="ET13" i="5" s="1"/>
  <c r="CR18" i="18"/>
  <c r="EQ14" i="5"/>
  <c r="CO15" i="18"/>
  <c r="CP15" i="18" s="1"/>
  <c r="ER49" i="5"/>
  <c r="EP14" i="5"/>
  <c r="CO14" i="18"/>
  <c r="EN13" i="5"/>
  <c r="EP93" i="5"/>
  <c r="EP84" i="5" s="1"/>
  <c r="EP74" i="5" s="1"/>
  <c r="EP68" i="5" s="1"/>
  <c r="EP67" i="5" s="1"/>
  <c r="EP66" i="5" s="1"/>
  <c r="ES14" i="5"/>
  <c r="EQ84" i="5"/>
  <c r="ER84" i="5" s="1"/>
  <c r="ES67" i="5"/>
  <c r="ER157" i="5"/>
  <c r="ES155" i="5"/>
  <c r="ER155" i="5" s="1"/>
  <c r="EQ128" i="5"/>
  <c r="ER128" i="5" s="1"/>
  <c r="DT167" i="5"/>
  <c r="CQ18" i="18" l="1"/>
  <c r="CQ17" i="18" s="1"/>
  <c r="CQ12" i="18" s="1"/>
  <c r="CQ11" i="18" s="1"/>
  <c r="CR17" i="18"/>
  <c r="CR12" i="18" s="1"/>
  <c r="CR11" i="18" s="1"/>
  <c r="EP13" i="5"/>
  <c r="CP14" i="18"/>
  <c r="CP13" i="18" s="1"/>
  <c r="CP12" i="18" s="1"/>
  <c r="CP11" i="18" s="1"/>
  <c r="CO13" i="18"/>
  <c r="EQ74" i="5"/>
  <c r="ER74" i="5" s="1"/>
  <c r="ES66" i="5"/>
  <c r="DU46" i="5"/>
  <c r="DT46" i="5" s="1"/>
  <c r="CX16" i="18"/>
  <c r="CZ16" i="18" s="1"/>
  <c r="DS93" i="5"/>
  <c r="DU121" i="5"/>
  <c r="DU120" i="5"/>
  <c r="DT124" i="5"/>
  <c r="DT125" i="5"/>
  <c r="DT126" i="5"/>
  <c r="DT127" i="5"/>
  <c r="DW127" i="5"/>
  <c r="DV127" i="5" s="1"/>
  <c r="DA127" i="5"/>
  <c r="CZ127" i="5" s="1"/>
  <c r="CE127" i="5"/>
  <c r="CD127" i="5" s="1"/>
  <c r="BI127" i="5"/>
  <c r="BH127" i="5" s="1"/>
  <c r="AM127" i="5"/>
  <c r="AL127" i="5" s="1"/>
  <c r="AJ127" i="5"/>
  <c r="L127" i="5"/>
  <c r="M127" i="5" s="1"/>
  <c r="DW126" i="5"/>
  <c r="DV126" i="5" s="1"/>
  <c r="DA126" i="5"/>
  <c r="CZ126" i="5" s="1"/>
  <c r="CE126" i="5"/>
  <c r="CD126" i="5" s="1"/>
  <c r="BI126" i="5"/>
  <c r="BH126" i="5" s="1"/>
  <c r="AM126" i="5"/>
  <c r="AL126" i="5" s="1"/>
  <c r="AJ126" i="5"/>
  <c r="L126" i="5"/>
  <c r="M126" i="5" s="1"/>
  <c r="DW125" i="5"/>
  <c r="DV125" i="5" s="1"/>
  <c r="DA125" i="5"/>
  <c r="CZ125" i="5" s="1"/>
  <c r="CE125" i="5"/>
  <c r="CD125" i="5" s="1"/>
  <c r="BI125" i="5"/>
  <c r="BH125" i="5" s="1"/>
  <c r="AM125" i="5"/>
  <c r="AL125" i="5" s="1"/>
  <c r="AJ125" i="5"/>
  <c r="L125" i="5"/>
  <c r="M125" i="5" s="1"/>
  <c r="DW124" i="5"/>
  <c r="DV124" i="5" s="1"/>
  <c r="DA124" i="5"/>
  <c r="CZ124" i="5" s="1"/>
  <c r="CE124" i="5"/>
  <c r="CD124" i="5" s="1"/>
  <c r="BI124" i="5"/>
  <c r="BH124" i="5" s="1"/>
  <c r="AM124" i="5"/>
  <c r="AL124" i="5" s="1"/>
  <c r="AJ124" i="5"/>
  <c r="L124" i="5"/>
  <c r="M124" i="5" s="1"/>
  <c r="F124" i="5"/>
  <c r="F125" i="5" s="1"/>
  <c r="F126" i="5" s="1"/>
  <c r="F127" i="5" s="1"/>
  <c r="DT58" i="5"/>
  <c r="CX58" i="5"/>
  <c r="CB58" i="5"/>
  <c r="F38" i="5"/>
  <c r="F39" i="5" s="1"/>
  <c r="F40" i="5" s="1"/>
  <c r="F41" i="5" s="1"/>
  <c r="L38" i="5"/>
  <c r="M38" i="5" s="1"/>
  <c r="AJ38" i="5"/>
  <c r="AM38" i="5"/>
  <c r="AL38" i="5" s="1"/>
  <c r="BF38" i="5"/>
  <c r="BI38" i="5"/>
  <c r="BH38" i="5" s="1"/>
  <c r="CB38" i="5"/>
  <c r="CE38" i="5"/>
  <c r="CD38" i="5" s="1"/>
  <c r="CX38" i="5"/>
  <c r="DA38" i="5"/>
  <c r="CZ38" i="5" s="1"/>
  <c r="DW38" i="5"/>
  <c r="DV38" i="5" s="1"/>
  <c r="L39" i="5"/>
  <c r="M39" i="5" s="1"/>
  <c r="AM39" i="5"/>
  <c r="AL39" i="5" s="1"/>
  <c r="BI39" i="5"/>
  <c r="BH39" i="5" s="1"/>
  <c r="CE39" i="5"/>
  <c r="CD39" i="5" s="1"/>
  <c r="DA39" i="5"/>
  <c r="CZ39" i="5" s="1"/>
  <c r="DW39" i="5"/>
  <c r="DV39" i="5" s="1"/>
  <c r="L40" i="5"/>
  <c r="M40" i="5" s="1"/>
  <c r="AM40" i="5"/>
  <c r="AL40" i="5" s="1"/>
  <c r="BI40" i="5"/>
  <c r="BH40" i="5" s="1"/>
  <c r="CE40" i="5"/>
  <c r="CD40" i="5" s="1"/>
  <c r="DA40" i="5"/>
  <c r="CZ40" i="5" s="1"/>
  <c r="DW40" i="5"/>
  <c r="DV40" i="5" s="1"/>
  <c r="L41" i="5"/>
  <c r="M41" i="5" s="1"/>
  <c r="AM41" i="5"/>
  <c r="AL41" i="5" s="1"/>
  <c r="BI41" i="5"/>
  <c r="BH41" i="5" s="1"/>
  <c r="CE41" i="5"/>
  <c r="CD41" i="5" s="1"/>
  <c r="DA41" i="5"/>
  <c r="CZ41" i="5" s="1"/>
  <c r="DW41" i="5"/>
  <c r="DV41" i="5" s="1"/>
  <c r="DU42" i="5"/>
  <c r="DT47" i="5"/>
  <c r="CX47" i="5"/>
  <c r="CB47" i="5"/>
  <c r="CX46" i="5"/>
  <c r="CB46" i="5"/>
  <c r="DW45" i="5"/>
  <c r="DV45" i="5" s="1"/>
  <c r="DT45" i="5"/>
  <c r="DA45" i="5"/>
  <c r="CZ45" i="5" s="1"/>
  <c r="CX45" i="5"/>
  <c r="CE45" i="5"/>
  <c r="CD45" i="5" s="1"/>
  <c r="CB45" i="5"/>
  <c r="BI45" i="5"/>
  <c r="BH45" i="5" s="1"/>
  <c r="BF45" i="5"/>
  <c r="AM45" i="5"/>
  <c r="AL45" i="5" s="1"/>
  <c r="AJ45" i="5"/>
  <c r="U45" i="5"/>
  <c r="L45" i="5"/>
  <c r="EQ68" i="5" l="1"/>
  <c r="ES13" i="5"/>
  <c r="DU119" i="5"/>
  <c r="DU105" i="5"/>
  <c r="DT121" i="5"/>
  <c r="CY121" i="5"/>
  <c r="CX121" i="5" s="1"/>
  <c r="CC121" i="5"/>
  <c r="CB121" i="5" s="1"/>
  <c r="DU134" i="5"/>
  <c r="DU135" i="5"/>
  <c r="DW136" i="5"/>
  <c r="DV136" i="5" s="1"/>
  <c r="DT136" i="5"/>
  <c r="DP136" i="5"/>
  <c r="DU149" i="5"/>
  <c r="DU150" i="5"/>
  <c r="DU44" i="5"/>
  <c r="DU43" i="5"/>
  <c r="DU37" i="5"/>
  <c r="ER68" i="5" l="1"/>
  <c r="CO19" i="18"/>
  <c r="CN19" i="18" s="1"/>
  <c r="EQ67" i="5"/>
  <c r="P8" i="19" s="1"/>
  <c r="DT105" i="5"/>
  <c r="DU117" i="5"/>
  <c r="DT117" i="5" s="1"/>
  <c r="DW150" i="5"/>
  <c r="DV150" i="5" s="1"/>
  <c r="DT150" i="5"/>
  <c r="DP150" i="5"/>
  <c r="DT149" i="5"/>
  <c r="DW166" i="5"/>
  <c r="DV166" i="5" s="1"/>
  <c r="DT166" i="5"/>
  <c r="DW164" i="5"/>
  <c r="DT164" i="5"/>
  <c r="EB163" i="5"/>
  <c r="EB161" i="5" s="1"/>
  <c r="EA163" i="5"/>
  <c r="EA161" i="5" s="1"/>
  <c r="DZ163" i="5"/>
  <c r="DZ161" i="5" s="1"/>
  <c r="DY163" i="5"/>
  <c r="DY161" i="5" s="1"/>
  <c r="DX163" i="5"/>
  <c r="DX161" i="5" s="1"/>
  <c r="DU163" i="5"/>
  <c r="DU161" i="5" s="1"/>
  <c r="DW162" i="5"/>
  <c r="DV162" i="5" s="1"/>
  <c r="ED161" i="5"/>
  <c r="EC161" i="5"/>
  <c r="DS161" i="5"/>
  <c r="DR161" i="5"/>
  <c r="DQ161" i="5"/>
  <c r="DP161" i="5"/>
  <c r="DW160" i="5"/>
  <c r="DV160" i="5" s="1"/>
  <c r="DW159" i="5"/>
  <c r="DV159" i="5" s="1"/>
  <c r="ED158" i="5"/>
  <c r="ED157" i="5" s="1"/>
  <c r="ED155" i="5" s="1"/>
  <c r="EC158" i="5"/>
  <c r="EC157" i="5" s="1"/>
  <c r="EC155" i="5" s="1"/>
  <c r="EB158" i="5"/>
  <c r="EB157" i="5" s="1"/>
  <c r="EB155" i="5" s="1"/>
  <c r="EA158" i="5"/>
  <c r="EA157" i="5" s="1"/>
  <c r="EA155" i="5" s="1"/>
  <c r="DZ158" i="5"/>
  <c r="DZ157" i="5" s="1"/>
  <c r="DZ155" i="5" s="1"/>
  <c r="DY158" i="5"/>
  <c r="DY157" i="5" s="1"/>
  <c r="DY155" i="5" s="1"/>
  <c r="DX158" i="5"/>
  <c r="DX157" i="5" s="1"/>
  <c r="DX155" i="5" s="1"/>
  <c r="DU158" i="5"/>
  <c r="DU157" i="5" s="1"/>
  <c r="DU155" i="5" s="1"/>
  <c r="DT158" i="5"/>
  <c r="DT157" i="5" s="1"/>
  <c r="DS158" i="5"/>
  <c r="DS157" i="5" s="1"/>
  <c r="DS155" i="5" s="1"/>
  <c r="DR158" i="5"/>
  <c r="DR157" i="5" s="1"/>
  <c r="DR155" i="5" s="1"/>
  <c r="DW156" i="5"/>
  <c r="DV156" i="5" s="1"/>
  <c r="DQ155" i="5"/>
  <c r="DP155" i="5"/>
  <c r="DW148" i="5"/>
  <c r="DV148" i="5" s="1"/>
  <c r="DT148" i="5"/>
  <c r="DT147" i="5"/>
  <c r="DT146" i="5"/>
  <c r="DP146" i="5"/>
  <c r="DW145" i="5"/>
  <c r="DV145" i="5" s="1"/>
  <c r="DT145" i="5"/>
  <c r="DP145" i="5"/>
  <c r="DW144" i="5"/>
  <c r="DV144" i="5" s="1"/>
  <c r="DT144" i="5"/>
  <c r="DW143" i="5"/>
  <c r="DU143" i="5"/>
  <c r="DW142" i="5"/>
  <c r="DV142" i="5" s="1"/>
  <c r="DT142" i="5"/>
  <c r="AT26" i="18" s="1"/>
  <c r="AS26" i="18" s="1"/>
  <c r="DP142" i="5"/>
  <c r="ED141" i="5"/>
  <c r="ED140" i="5" s="1"/>
  <c r="ED138" i="5" s="1"/>
  <c r="EC141" i="5"/>
  <c r="EC140" i="5" s="1"/>
  <c r="EC138" i="5" s="1"/>
  <c r="EB141" i="5"/>
  <c r="EB140" i="5" s="1"/>
  <c r="EB138" i="5" s="1"/>
  <c r="EA141" i="5"/>
  <c r="EA140" i="5" s="1"/>
  <c r="EA138" i="5" s="1"/>
  <c r="DZ141" i="5"/>
  <c r="DZ140" i="5" s="1"/>
  <c r="DZ138" i="5" s="1"/>
  <c r="DY141" i="5"/>
  <c r="DY140" i="5" s="1"/>
  <c r="DY138" i="5" s="1"/>
  <c r="DX141" i="5"/>
  <c r="DX140" i="5" s="1"/>
  <c r="DX138" i="5" s="1"/>
  <c r="DS141" i="5"/>
  <c r="DS140" i="5" s="1"/>
  <c r="DR141" i="5"/>
  <c r="DR140" i="5" s="1"/>
  <c r="DW139" i="5"/>
  <c r="DV139" i="5" s="1"/>
  <c r="DQ138" i="5"/>
  <c r="DP138" i="5"/>
  <c r="DT135" i="5"/>
  <c r="DT134" i="5"/>
  <c r="DW133" i="5"/>
  <c r="DU133" i="5"/>
  <c r="DT133" i="5" s="1"/>
  <c r="DP133" i="5"/>
  <c r="ED132" i="5"/>
  <c r="ED131" i="5" s="1"/>
  <c r="EC132" i="5"/>
  <c r="EC131" i="5" s="1"/>
  <c r="EB132" i="5"/>
  <c r="EB131" i="5" s="1"/>
  <c r="EA132" i="5"/>
  <c r="EA131" i="5" s="1"/>
  <c r="DZ132" i="5"/>
  <c r="DZ131" i="5" s="1"/>
  <c r="DY132" i="5"/>
  <c r="DY131" i="5" s="1"/>
  <c r="DX132" i="5"/>
  <c r="DX131" i="5" s="1"/>
  <c r="DS132" i="5"/>
  <c r="DS131" i="5" s="1"/>
  <c r="DR132" i="5"/>
  <c r="DR131" i="5" s="1"/>
  <c r="DW130" i="5"/>
  <c r="DU130" i="5"/>
  <c r="DT130" i="5" s="1"/>
  <c r="DT129" i="5" s="1"/>
  <c r="DP130" i="5"/>
  <c r="DN130" i="5"/>
  <c r="DN133" i="5" s="1"/>
  <c r="ED129" i="5"/>
  <c r="EC129" i="5"/>
  <c r="EB129" i="5"/>
  <c r="EA129" i="5"/>
  <c r="DZ129" i="5"/>
  <c r="DY129" i="5"/>
  <c r="DX129" i="5"/>
  <c r="DS129" i="5"/>
  <c r="DR129" i="5"/>
  <c r="DT123" i="5"/>
  <c r="DT122" i="5"/>
  <c r="DT120" i="5"/>
  <c r="DT119" i="5"/>
  <c r="DT118" i="5"/>
  <c r="DU116" i="5"/>
  <c r="DT116" i="5" s="1"/>
  <c r="DU115" i="5"/>
  <c r="DT115" i="5" s="1"/>
  <c r="DW114" i="5"/>
  <c r="DV114" i="5" s="1"/>
  <c r="DT114" i="5"/>
  <c r="DW113" i="5"/>
  <c r="DV113" i="5" s="1"/>
  <c r="DT113" i="5"/>
  <c r="DW112" i="5"/>
  <c r="DV112" i="5" s="1"/>
  <c r="DT112" i="5"/>
  <c r="DP112" i="5"/>
  <c r="DW111" i="5"/>
  <c r="DV111" i="5" s="1"/>
  <c r="DT111" i="5"/>
  <c r="DW110" i="5"/>
  <c r="DV110" i="5" s="1"/>
  <c r="DT110" i="5"/>
  <c r="DP110" i="5"/>
  <c r="DW109" i="5"/>
  <c r="DV109" i="5" s="1"/>
  <c r="DT109" i="5"/>
  <c r="DP109" i="5"/>
  <c r="DW108" i="5"/>
  <c r="DU108" i="5"/>
  <c r="DT108" i="5" s="1"/>
  <c r="DR108" i="5"/>
  <c r="DW107" i="5"/>
  <c r="DV107" i="5" s="1"/>
  <c r="DW105" i="5"/>
  <c r="DP105" i="5"/>
  <c r="DW104" i="5"/>
  <c r="DV104" i="5" s="1"/>
  <c r="DT104" i="5"/>
  <c r="DW103" i="5"/>
  <c r="DV103" i="5" s="1"/>
  <c r="DT103" i="5"/>
  <c r="DQ103" i="5"/>
  <c r="DW102" i="5"/>
  <c r="DV102" i="5" s="1"/>
  <c r="DT102" i="5"/>
  <c r="DQ102" i="5"/>
  <c r="DW101" i="5"/>
  <c r="DV101" i="5" s="1"/>
  <c r="DT101" i="5"/>
  <c r="DW100" i="5"/>
  <c r="DU100" i="5"/>
  <c r="DT100" i="5"/>
  <c r="DW99" i="5"/>
  <c r="DV99" i="5" s="1"/>
  <c r="DW98" i="5"/>
  <c r="DV98" i="5" s="1"/>
  <c r="DT98" i="5"/>
  <c r="DW97" i="5"/>
  <c r="DR97" i="5"/>
  <c r="DW96" i="5"/>
  <c r="DV96" i="5" s="1"/>
  <c r="DW95" i="5"/>
  <c r="DV95" i="5" s="1"/>
  <c r="ED93" i="5"/>
  <c r="EC93" i="5"/>
  <c r="EB93" i="5"/>
  <c r="EA93" i="5"/>
  <c r="DZ93" i="5"/>
  <c r="DY93" i="5"/>
  <c r="DX93" i="5"/>
  <c r="DO93" i="5"/>
  <c r="DU92" i="5"/>
  <c r="DT92" i="5" s="1"/>
  <c r="DS92" i="5"/>
  <c r="DR92" i="5" s="1"/>
  <c r="DW91" i="5"/>
  <c r="DV91" i="5" s="1"/>
  <c r="DT91" i="5"/>
  <c r="DW90" i="5"/>
  <c r="DU90" i="5"/>
  <c r="DT90" i="5" s="1"/>
  <c r="DW89" i="5"/>
  <c r="DU89" i="5"/>
  <c r="DT89" i="5" s="1"/>
  <c r="DR89" i="5"/>
  <c r="DW88" i="5"/>
  <c r="DV88" i="5" s="1"/>
  <c r="DW87" i="5"/>
  <c r="DS87" i="5"/>
  <c r="DR87" i="5" s="1"/>
  <c r="DW86" i="5"/>
  <c r="DS86" i="5"/>
  <c r="ED85" i="5"/>
  <c r="EC85" i="5"/>
  <c r="EB85" i="5"/>
  <c r="EA85" i="5"/>
  <c r="DZ85" i="5"/>
  <c r="DY85" i="5"/>
  <c r="DX85" i="5"/>
  <c r="DO85" i="5"/>
  <c r="DT83" i="5"/>
  <c r="DT82" i="5"/>
  <c r="DT81" i="5"/>
  <c r="DT80" i="5"/>
  <c r="DT79" i="5"/>
  <c r="DT78" i="5"/>
  <c r="DW77" i="5"/>
  <c r="DV77" i="5" s="1"/>
  <c r="DT77" i="5"/>
  <c r="DW76" i="5"/>
  <c r="DV76" i="5" s="1"/>
  <c r="DT76" i="5"/>
  <c r="ED75" i="5"/>
  <c r="EC75" i="5"/>
  <c r="EB75" i="5"/>
  <c r="EA75" i="5"/>
  <c r="DZ75" i="5"/>
  <c r="DY75" i="5"/>
  <c r="DX75" i="5"/>
  <c r="DU75" i="5"/>
  <c r="DS75" i="5"/>
  <c r="DR75" i="5"/>
  <c r="DQ74" i="5"/>
  <c r="DP74" i="5"/>
  <c r="DO74" i="5"/>
  <c r="DW73" i="5"/>
  <c r="DV73" i="5" s="1"/>
  <c r="DW72" i="5"/>
  <c r="DU72" i="5"/>
  <c r="DP72" i="5"/>
  <c r="DW71" i="5"/>
  <c r="DU71" i="5"/>
  <c r="DT71" i="5" s="1"/>
  <c r="DP71" i="5"/>
  <c r="DW70" i="5"/>
  <c r="DT70" i="5"/>
  <c r="DU70" i="5" s="1"/>
  <c r="DR70" i="5"/>
  <c r="DQ70" i="5"/>
  <c r="DW69" i="5"/>
  <c r="DV69" i="5" s="1"/>
  <c r="DW65" i="5"/>
  <c r="DW64" i="5"/>
  <c r="DV64" i="5" s="1"/>
  <c r="DT64" i="5"/>
  <c r="DT63" i="5" s="1"/>
  <c r="DS64" i="5"/>
  <c r="DR64" i="5" s="1"/>
  <c r="DR63" i="5" s="1"/>
  <c r="ED63" i="5"/>
  <c r="EC63" i="5"/>
  <c r="EB63" i="5"/>
  <c r="EB60" i="5" s="1"/>
  <c r="EA63" i="5"/>
  <c r="EA60" i="5" s="1"/>
  <c r="DZ63" i="5"/>
  <c r="DZ60" i="5" s="1"/>
  <c r="DY63" i="5"/>
  <c r="DY60" i="5" s="1"/>
  <c r="DX63" i="5"/>
  <c r="DX60" i="5" s="1"/>
  <c r="DU63" i="5"/>
  <c r="DW62" i="5"/>
  <c r="DV62" i="5" s="1"/>
  <c r="ED61" i="5"/>
  <c r="EC61" i="5"/>
  <c r="DW61" i="5"/>
  <c r="DU61" i="5"/>
  <c r="DT61" i="5"/>
  <c r="DS61" i="5"/>
  <c r="DR61" i="5"/>
  <c r="DT57" i="5"/>
  <c r="DT56" i="5"/>
  <c r="DW55" i="5"/>
  <c r="DU55" i="5"/>
  <c r="DP55" i="5"/>
  <c r="DW54" i="5"/>
  <c r="DU54" i="5"/>
  <c r="ED53" i="5"/>
  <c r="EC53" i="5"/>
  <c r="EB53" i="5"/>
  <c r="EA53" i="5"/>
  <c r="DZ53" i="5"/>
  <c r="DY53" i="5"/>
  <c r="DX53" i="5"/>
  <c r="DS53" i="5"/>
  <c r="DR53" i="5"/>
  <c r="DW52" i="5"/>
  <c r="DU52" i="5"/>
  <c r="DP52" i="5"/>
  <c r="DW51" i="5"/>
  <c r="DV51" i="5" s="1"/>
  <c r="ED50" i="5"/>
  <c r="EC50" i="5"/>
  <c r="EB50" i="5"/>
  <c r="EA50" i="5"/>
  <c r="DZ50" i="5"/>
  <c r="DY50" i="5"/>
  <c r="DX50" i="5"/>
  <c r="DS50" i="5"/>
  <c r="DR50" i="5"/>
  <c r="DW44" i="5"/>
  <c r="DV44" i="5" s="1"/>
  <c r="DT44" i="5"/>
  <c r="DP44" i="5"/>
  <c r="DW43" i="5"/>
  <c r="DV43" i="5" s="1"/>
  <c r="DT43" i="5"/>
  <c r="DT42" i="5"/>
  <c r="DW37" i="5"/>
  <c r="DV37" i="5" s="1"/>
  <c r="DT37" i="5"/>
  <c r="DW36" i="5"/>
  <c r="DV36" i="5" s="1"/>
  <c r="DW35" i="5"/>
  <c r="DT35" i="5"/>
  <c r="DW34" i="5"/>
  <c r="DU34" i="5"/>
  <c r="DT34" i="5" s="1"/>
  <c r="DW33" i="5"/>
  <c r="DU33" i="5"/>
  <c r="ED32" i="5"/>
  <c r="EC32" i="5"/>
  <c r="EB32" i="5"/>
  <c r="EA32" i="5"/>
  <c r="DZ32" i="5"/>
  <c r="DY32" i="5"/>
  <c r="DX32" i="5"/>
  <c r="DS32" i="5"/>
  <c r="DR32" i="5"/>
  <c r="DW31" i="5"/>
  <c r="DV31" i="5" s="1"/>
  <c r="DT31" i="5"/>
  <c r="DW30" i="5"/>
  <c r="DV30" i="5" s="1"/>
  <c r="DT30" i="5"/>
  <c r="DW29" i="5"/>
  <c r="DV29" i="5" s="1"/>
  <c r="DT29" i="5"/>
  <c r="DW28" i="5"/>
  <c r="DV28" i="5" s="1"/>
  <c r="DW27" i="5"/>
  <c r="DV27" i="5" s="1"/>
  <c r="DW26" i="5"/>
  <c r="DV26" i="5" s="1"/>
  <c r="DP26" i="5"/>
  <c r="DW25" i="5"/>
  <c r="DW24" i="5"/>
  <c r="DV24" i="5" s="1"/>
  <c r="DP24" i="5"/>
  <c r="DW23" i="5"/>
  <c r="DV23" i="5" s="1"/>
  <c r="DW22" i="5"/>
  <c r="DV22" i="5" s="1"/>
  <c r="DW21" i="5"/>
  <c r="DV21" i="5" s="1"/>
  <c r="DW20" i="5"/>
  <c r="DV20" i="5" s="1"/>
  <c r="DW19" i="5"/>
  <c r="DV19" i="5" s="1"/>
  <c r="DW18" i="5"/>
  <c r="DV18" i="5" s="1"/>
  <c r="DW17" i="5"/>
  <c r="DV17" i="5" s="1"/>
  <c r="ED16" i="5"/>
  <c r="EC16" i="5"/>
  <c r="EB16" i="5"/>
  <c r="EA16" i="5"/>
  <c r="DZ16" i="5"/>
  <c r="DY16" i="5"/>
  <c r="DX16" i="5"/>
  <c r="DU16" i="5"/>
  <c r="DS16" i="5"/>
  <c r="DR16" i="5"/>
  <c r="DQ15" i="5"/>
  <c r="DQ14" i="5" s="1"/>
  <c r="DP15" i="5"/>
  <c r="DP14" i="5" s="1"/>
  <c r="DO14" i="5"/>
  <c r="DO13" i="5" s="1"/>
  <c r="DU53" i="5" l="1"/>
  <c r="DT143" i="5"/>
  <c r="DT141" i="5" s="1"/>
  <c r="DT140" i="5" s="1"/>
  <c r="DU141" i="5"/>
  <c r="DU140" i="5" s="1"/>
  <c r="DU138" i="5" s="1"/>
  <c r="O8" i="19"/>
  <c r="P7" i="19"/>
  <c r="O7" i="19" s="1"/>
  <c r="ER67" i="5"/>
  <c r="CO18" i="18"/>
  <c r="CO17" i="18" s="1"/>
  <c r="EQ66" i="5"/>
  <c r="ER66" i="5" s="1"/>
  <c r="DU97" i="5"/>
  <c r="DU93" i="5" s="1"/>
  <c r="DR93" i="5"/>
  <c r="DU32" i="5"/>
  <c r="DU15" i="5" s="1"/>
  <c r="DS15" i="5"/>
  <c r="DT33" i="5"/>
  <c r="DT32" i="5" s="1"/>
  <c r="DZ84" i="5"/>
  <c r="DZ74" i="5" s="1"/>
  <c r="DZ68" i="5" s="1"/>
  <c r="DZ67" i="5" s="1"/>
  <c r="DZ66" i="5" s="1"/>
  <c r="DV108" i="5"/>
  <c r="DV143" i="5"/>
  <c r="ED15" i="5"/>
  <c r="EC49" i="5"/>
  <c r="DV105" i="5"/>
  <c r="EB15" i="5"/>
  <c r="DZ15" i="5"/>
  <c r="DV70" i="5"/>
  <c r="DU87" i="5"/>
  <c r="DT87" i="5" s="1"/>
  <c r="DV133" i="5"/>
  <c r="DU60" i="5"/>
  <c r="DX84" i="5"/>
  <c r="DX74" i="5" s="1"/>
  <c r="DX68" i="5" s="1"/>
  <c r="DX67" i="5" s="1"/>
  <c r="DX66" i="5" s="1"/>
  <c r="DT163" i="5"/>
  <c r="DT161" i="5" s="1"/>
  <c r="AT24" i="18" s="1"/>
  <c r="DQ13" i="5"/>
  <c r="DV33" i="5"/>
  <c r="DY49" i="5"/>
  <c r="EA15" i="5"/>
  <c r="DX15" i="5"/>
  <c r="EC60" i="5"/>
  <c r="DV100" i="5"/>
  <c r="DR15" i="5"/>
  <c r="DY15" i="5"/>
  <c r="EC15" i="5"/>
  <c r="DR49" i="5"/>
  <c r="DZ49" i="5"/>
  <c r="ED49" i="5"/>
  <c r="DV61" i="5"/>
  <c r="ED84" i="5"/>
  <c r="ED68" i="5" s="1"/>
  <c r="ED66" i="5" s="1"/>
  <c r="DV130" i="5"/>
  <c r="DW85" i="5"/>
  <c r="DW93" i="5"/>
  <c r="DV34" i="5"/>
  <c r="EA49" i="5"/>
  <c r="DY84" i="5"/>
  <c r="DY74" i="5" s="1"/>
  <c r="DY68" i="5" s="1"/>
  <c r="DY66" i="5" s="1"/>
  <c r="DV89" i="5"/>
  <c r="DT132" i="5"/>
  <c r="DT131" i="5" s="1"/>
  <c r="DT128" i="5" s="1"/>
  <c r="AT20" i="18" s="1"/>
  <c r="AU20" i="18" s="1"/>
  <c r="DY128" i="5"/>
  <c r="DT60" i="5"/>
  <c r="DT72" i="5"/>
  <c r="DV72" i="5"/>
  <c r="DS49" i="5"/>
  <c r="DT55" i="5"/>
  <c r="DV55" i="5"/>
  <c r="DV65" i="5"/>
  <c r="DV63" i="5" s="1"/>
  <c r="DW63" i="5"/>
  <c r="DW60" i="5" s="1"/>
  <c r="DU86" i="5"/>
  <c r="DT86" i="5" s="1"/>
  <c r="DR86" i="5"/>
  <c r="DR85" i="5" s="1"/>
  <c r="DS85" i="5"/>
  <c r="DS84" i="5" s="1"/>
  <c r="DS74" i="5" s="1"/>
  <c r="DS68" i="5" s="1"/>
  <c r="DS66" i="5" s="1"/>
  <c r="DP13" i="5"/>
  <c r="DT52" i="5"/>
  <c r="DV52" i="5"/>
  <c r="DU50" i="5"/>
  <c r="DT155" i="5"/>
  <c r="DV164" i="5"/>
  <c r="DW163" i="5"/>
  <c r="DV163" i="5" s="1"/>
  <c r="DS128" i="5"/>
  <c r="DW32" i="5"/>
  <c r="DV54" i="5"/>
  <c r="DV71" i="5"/>
  <c r="EB84" i="5"/>
  <c r="EB74" i="5" s="1"/>
  <c r="EB68" i="5" s="1"/>
  <c r="EB67" i="5" s="1"/>
  <c r="EB66" i="5" s="1"/>
  <c r="DT16" i="5"/>
  <c r="DX49" i="5"/>
  <c r="EB49" i="5"/>
  <c r="DR60" i="5"/>
  <c r="ED60" i="5"/>
  <c r="DT75" i="5"/>
  <c r="DV90" i="5"/>
  <c r="EC84" i="5"/>
  <c r="EC68" i="5" s="1"/>
  <c r="EC66" i="5" s="1"/>
  <c r="DX128" i="5"/>
  <c r="EB128" i="5"/>
  <c r="DW158" i="5"/>
  <c r="DV158" i="5" s="1"/>
  <c r="DW16" i="5"/>
  <c r="EA128" i="5"/>
  <c r="EA84" i="5"/>
  <c r="EA74" i="5" s="1"/>
  <c r="EA68" i="5" s="1"/>
  <c r="EA67" i="5" s="1"/>
  <c r="EA66" i="5" s="1"/>
  <c r="DW141" i="5"/>
  <c r="DR128" i="5"/>
  <c r="DZ128" i="5"/>
  <c r="DW50" i="5"/>
  <c r="DW53" i="5"/>
  <c r="DT54" i="5"/>
  <c r="DS63" i="5"/>
  <c r="DS60" i="5" s="1"/>
  <c r="DW75" i="5"/>
  <c r="DW129" i="5"/>
  <c r="DW132" i="5"/>
  <c r="DV25" i="5"/>
  <c r="DV35" i="5"/>
  <c r="DU129" i="5"/>
  <c r="DU132" i="5"/>
  <c r="DU131" i="5" s="1"/>
  <c r="DT53" i="5" l="1"/>
  <c r="DV97" i="5"/>
  <c r="DT97" i="5"/>
  <c r="DT93" i="5" s="1"/>
  <c r="DU49" i="5"/>
  <c r="DU14" i="5" s="1"/>
  <c r="CO12" i="18"/>
  <c r="CO11" i="18" s="1"/>
  <c r="CN18" i="18"/>
  <c r="CN17" i="18" s="1"/>
  <c r="CN12" i="18" s="1"/>
  <c r="CN11" i="18" s="1"/>
  <c r="EQ13" i="5"/>
  <c r="DW15" i="5"/>
  <c r="DV32" i="5"/>
  <c r="DV15" i="5" s="1"/>
  <c r="ED14" i="5"/>
  <c r="ED13" i="5" s="1"/>
  <c r="EC14" i="5"/>
  <c r="EC13" i="5" s="1"/>
  <c r="EB14" i="5"/>
  <c r="EB13" i="5" s="1"/>
  <c r="DW157" i="5"/>
  <c r="DV157" i="5" s="1"/>
  <c r="DW161" i="5"/>
  <c r="DV161" i="5" s="1"/>
  <c r="DV53" i="5"/>
  <c r="DV60" i="5"/>
  <c r="DV86" i="5"/>
  <c r="DZ14" i="5"/>
  <c r="DZ13" i="5" s="1"/>
  <c r="DV87" i="5"/>
  <c r="DY14" i="5"/>
  <c r="DY13" i="5" s="1"/>
  <c r="DX14" i="5"/>
  <c r="DX13" i="5" s="1"/>
  <c r="EA14" i="5"/>
  <c r="EA13" i="5" s="1"/>
  <c r="DW84" i="5"/>
  <c r="DW74" i="5" s="1"/>
  <c r="DS14" i="5"/>
  <c r="DS13" i="5" s="1"/>
  <c r="DV93" i="5"/>
  <c r="DR14" i="5"/>
  <c r="DU85" i="5"/>
  <c r="DV85" i="5" s="1"/>
  <c r="DR84" i="5"/>
  <c r="DR74" i="5" s="1"/>
  <c r="DR68" i="5" s="1"/>
  <c r="DR66" i="5" s="1"/>
  <c r="DT15" i="5"/>
  <c r="DT50" i="5"/>
  <c r="DT138" i="5"/>
  <c r="AT23" i="18"/>
  <c r="AT16" i="18"/>
  <c r="AU16" i="18" s="1"/>
  <c r="DT85" i="5"/>
  <c r="DV141" i="5"/>
  <c r="DW140" i="5"/>
  <c r="DW138" i="5" s="1"/>
  <c r="DV138" i="5" s="1"/>
  <c r="DV50" i="5"/>
  <c r="DW49" i="5"/>
  <c r="DV129" i="5"/>
  <c r="DW131" i="5"/>
  <c r="DV131" i="5" s="1"/>
  <c r="DV132" i="5"/>
  <c r="DU128" i="5"/>
  <c r="DV75" i="5"/>
  <c r="CX43" i="5"/>
  <c r="CY42" i="5"/>
  <c r="DW155" i="5" l="1"/>
  <c r="DV155" i="5" s="1"/>
  <c r="DV49" i="5"/>
  <c r="DW14" i="5"/>
  <c r="DT84" i="5"/>
  <c r="DT74" i="5" s="1"/>
  <c r="DR13" i="5"/>
  <c r="DU84" i="5"/>
  <c r="DU74" i="5" s="1"/>
  <c r="DU68" i="5" s="1"/>
  <c r="DU67" i="5" s="1"/>
  <c r="DU66" i="5" s="1"/>
  <c r="DU13" i="5" s="1"/>
  <c r="AT22" i="18"/>
  <c r="DT49" i="5"/>
  <c r="AT14" i="18"/>
  <c r="DV140" i="5"/>
  <c r="DW68" i="5"/>
  <c r="DW128" i="5"/>
  <c r="DV128" i="5" s="1"/>
  <c r="CY105" i="5"/>
  <c r="DA43" i="5"/>
  <c r="CZ43" i="5" s="1"/>
  <c r="BI43" i="5"/>
  <c r="BH43" i="5" s="1"/>
  <c r="AM43" i="5"/>
  <c r="AL43" i="5" s="1"/>
  <c r="DA44" i="5"/>
  <c r="CZ44" i="5" s="1"/>
  <c r="CX44" i="5"/>
  <c r="CT44" i="5"/>
  <c r="BI44" i="5"/>
  <c r="BH44" i="5" s="1"/>
  <c r="BF44" i="5"/>
  <c r="BB44" i="5"/>
  <c r="AM44" i="5"/>
  <c r="AK44" i="5"/>
  <c r="AJ44" i="5" s="1"/>
  <c r="F44" i="5"/>
  <c r="DV84" i="5" l="1"/>
  <c r="DV74" i="5"/>
  <c r="AU14" i="18"/>
  <c r="AS14" i="18" s="1"/>
  <c r="AT15" i="18"/>
  <c r="DT14" i="5"/>
  <c r="DT68" i="5"/>
  <c r="DW67" i="5"/>
  <c r="DV68" i="5"/>
  <c r="AL44" i="5"/>
  <c r="AU15" i="18" l="1"/>
  <c r="AS15" i="18" s="1"/>
  <c r="DT67" i="5"/>
  <c r="AT19" i="18"/>
  <c r="DV67" i="5"/>
  <c r="DW66" i="5"/>
  <c r="CC117" i="5"/>
  <c r="DA166" i="5"/>
  <c r="CZ166" i="5" s="1"/>
  <c r="CX166" i="5"/>
  <c r="DA164" i="5"/>
  <c r="CZ164" i="5" s="1"/>
  <c r="CX164" i="5"/>
  <c r="DF163" i="5"/>
  <c r="DF161" i="5" s="1"/>
  <c r="DE163" i="5"/>
  <c r="DE161" i="5" s="1"/>
  <c r="DD163" i="5"/>
  <c r="DD161" i="5" s="1"/>
  <c r="DC163" i="5"/>
  <c r="DC161" i="5" s="1"/>
  <c r="DB163" i="5"/>
  <c r="DB161" i="5" s="1"/>
  <c r="CY163" i="5"/>
  <c r="CY161" i="5" s="1"/>
  <c r="DA162" i="5"/>
  <c r="CZ162" i="5" s="1"/>
  <c r="DH161" i="5"/>
  <c r="DG161" i="5"/>
  <c r="CW161" i="5"/>
  <c r="CV161" i="5"/>
  <c r="CU161" i="5"/>
  <c r="CT161" i="5"/>
  <c r="DA160" i="5"/>
  <c r="CZ160" i="5" s="1"/>
  <c r="DA159" i="5"/>
  <c r="CZ159" i="5" s="1"/>
  <c r="DH158" i="5"/>
  <c r="DH157" i="5" s="1"/>
  <c r="DH155" i="5" s="1"/>
  <c r="DG158" i="5"/>
  <c r="DG157" i="5" s="1"/>
  <c r="DG155" i="5" s="1"/>
  <c r="DF158" i="5"/>
  <c r="DF157" i="5" s="1"/>
  <c r="DF155" i="5" s="1"/>
  <c r="DE158" i="5"/>
  <c r="DE157" i="5" s="1"/>
  <c r="DE155" i="5" s="1"/>
  <c r="DD158" i="5"/>
  <c r="DD157" i="5" s="1"/>
  <c r="DD155" i="5" s="1"/>
  <c r="DC158" i="5"/>
  <c r="DC157" i="5" s="1"/>
  <c r="DC155" i="5" s="1"/>
  <c r="DB158" i="5"/>
  <c r="DB157" i="5" s="1"/>
  <c r="DB155" i="5" s="1"/>
  <c r="CY158" i="5"/>
  <c r="CY157" i="5" s="1"/>
  <c r="CX158" i="5"/>
  <c r="CW158" i="5"/>
  <c r="CW157" i="5" s="1"/>
  <c r="CW155" i="5" s="1"/>
  <c r="CV158" i="5"/>
  <c r="CV157" i="5" s="1"/>
  <c r="CV155" i="5" s="1"/>
  <c r="DA156" i="5"/>
  <c r="CZ156" i="5" s="1"/>
  <c r="CU155" i="5"/>
  <c r="CT155" i="5"/>
  <c r="DA148" i="5"/>
  <c r="CZ148" i="5" s="1"/>
  <c r="CX148" i="5"/>
  <c r="CX147" i="5"/>
  <c r="CX146" i="5"/>
  <c r="CT146" i="5"/>
  <c r="DA145" i="5"/>
  <c r="CZ145" i="5" s="1"/>
  <c r="CX145" i="5"/>
  <c r="CT145" i="5"/>
  <c r="DA144" i="5"/>
  <c r="CZ144" i="5" s="1"/>
  <c r="CX144" i="5"/>
  <c r="DA143" i="5"/>
  <c r="CY143" i="5"/>
  <c r="CY141" i="5" s="1"/>
  <c r="DA142" i="5"/>
  <c r="CZ142" i="5" s="1"/>
  <c r="CX142" i="5"/>
  <c r="AQ26" i="18" s="1"/>
  <c r="AP26" i="18" s="1"/>
  <c r="CT142" i="5"/>
  <c r="DH141" i="5"/>
  <c r="DH140" i="5" s="1"/>
  <c r="DH138" i="5" s="1"/>
  <c r="DG141" i="5"/>
  <c r="DG140" i="5" s="1"/>
  <c r="DG138" i="5" s="1"/>
  <c r="DF141" i="5"/>
  <c r="DF140" i="5" s="1"/>
  <c r="DF138" i="5" s="1"/>
  <c r="DE141" i="5"/>
  <c r="DE140" i="5" s="1"/>
  <c r="DE138" i="5" s="1"/>
  <c r="DD141" i="5"/>
  <c r="DD140" i="5" s="1"/>
  <c r="DD138" i="5" s="1"/>
  <c r="DC141" i="5"/>
  <c r="DC140" i="5" s="1"/>
  <c r="DC138" i="5" s="1"/>
  <c r="DB141" i="5"/>
  <c r="DB140" i="5" s="1"/>
  <c r="DB138" i="5" s="1"/>
  <c r="CW141" i="5"/>
  <c r="CW140" i="5" s="1"/>
  <c r="CV141" i="5"/>
  <c r="CV140" i="5" s="1"/>
  <c r="DA139" i="5"/>
  <c r="CZ139" i="5" s="1"/>
  <c r="CU138" i="5"/>
  <c r="CT138" i="5"/>
  <c r="CX135" i="5"/>
  <c r="CX134" i="5"/>
  <c r="DA133" i="5"/>
  <c r="CY133" i="5"/>
  <c r="CX133" i="5" s="1"/>
  <c r="CT133" i="5"/>
  <c r="DH132" i="5"/>
  <c r="DH131" i="5" s="1"/>
  <c r="DG132" i="5"/>
  <c r="DG131" i="5" s="1"/>
  <c r="DF132" i="5"/>
  <c r="DF131" i="5" s="1"/>
  <c r="DE132" i="5"/>
  <c r="DE131" i="5" s="1"/>
  <c r="DD132" i="5"/>
  <c r="DD131" i="5" s="1"/>
  <c r="DC132" i="5"/>
  <c r="DC131" i="5" s="1"/>
  <c r="DB132" i="5"/>
  <c r="DB131" i="5" s="1"/>
  <c r="CW132" i="5"/>
  <c r="CW131" i="5" s="1"/>
  <c r="CV132" i="5"/>
  <c r="CV131" i="5" s="1"/>
  <c r="DA130" i="5"/>
  <c r="DA129" i="5" s="1"/>
  <c r="CY130" i="5"/>
  <c r="CX130" i="5" s="1"/>
  <c r="CT130" i="5"/>
  <c r="CR130" i="5"/>
  <c r="CR133" i="5" s="1"/>
  <c r="DH129" i="5"/>
  <c r="DG129" i="5"/>
  <c r="DF129" i="5"/>
  <c r="DE129" i="5"/>
  <c r="DD129" i="5"/>
  <c r="DC129" i="5"/>
  <c r="DB129" i="5"/>
  <c r="CW129" i="5"/>
  <c r="CV129" i="5"/>
  <c r="CX123" i="5"/>
  <c r="CX122" i="5"/>
  <c r="CY120" i="5"/>
  <c r="CX120" i="5" s="1"/>
  <c r="CX119" i="5"/>
  <c r="CX118" i="5"/>
  <c r="CY117" i="5"/>
  <c r="CX117" i="5" s="1"/>
  <c r="CY116" i="5"/>
  <c r="CY115" i="5"/>
  <c r="CX115" i="5" s="1"/>
  <c r="DA114" i="5"/>
  <c r="CZ114" i="5" s="1"/>
  <c r="CX114" i="5"/>
  <c r="DA113" i="5"/>
  <c r="CZ113" i="5" s="1"/>
  <c r="CX113" i="5"/>
  <c r="DA112" i="5"/>
  <c r="CZ112" i="5" s="1"/>
  <c r="CX112" i="5"/>
  <c r="CT112" i="5"/>
  <c r="DA111" i="5"/>
  <c r="CZ111" i="5" s="1"/>
  <c r="CX111" i="5"/>
  <c r="DA110" i="5"/>
  <c r="CZ110" i="5" s="1"/>
  <c r="CX110" i="5"/>
  <c r="CT110" i="5"/>
  <c r="DA109" i="5"/>
  <c r="CZ109" i="5" s="1"/>
  <c r="CX109" i="5"/>
  <c r="CT109" i="5"/>
  <c r="DA108" i="5"/>
  <c r="CY108" i="5"/>
  <c r="CV108" i="5"/>
  <c r="DA107" i="5"/>
  <c r="CZ107" i="5" s="1"/>
  <c r="DA105" i="5"/>
  <c r="CZ105" i="5" s="1"/>
  <c r="CX105" i="5"/>
  <c r="CT105" i="5"/>
  <c r="DA104" i="5"/>
  <c r="CZ104" i="5" s="1"/>
  <c r="CX104" i="5"/>
  <c r="DA103" i="5"/>
  <c r="CZ103" i="5" s="1"/>
  <c r="CX103" i="5"/>
  <c r="CU103" i="5"/>
  <c r="DA102" i="5"/>
  <c r="CZ102" i="5" s="1"/>
  <c r="CX102" i="5"/>
  <c r="CU102" i="5"/>
  <c r="DA101" i="5"/>
  <c r="CZ101" i="5" s="1"/>
  <c r="CX101" i="5"/>
  <c r="DA100" i="5"/>
  <c r="CY100" i="5"/>
  <c r="CX100" i="5"/>
  <c r="DA99" i="5"/>
  <c r="CZ99" i="5" s="1"/>
  <c r="DA98" i="5"/>
  <c r="CZ98" i="5" s="1"/>
  <c r="CX98" i="5"/>
  <c r="DA97" i="5"/>
  <c r="CV97" i="5"/>
  <c r="CY97" i="5" s="1"/>
  <c r="DA96" i="5"/>
  <c r="CZ96" i="5" s="1"/>
  <c r="DA95" i="5"/>
  <c r="CZ95" i="5" s="1"/>
  <c r="DH93" i="5"/>
  <c r="DG93" i="5"/>
  <c r="DF93" i="5"/>
  <c r="DE93" i="5"/>
  <c r="DD93" i="5"/>
  <c r="DC93" i="5"/>
  <c r="DB93" i="5"/>
  <c r="CW93" i="5"/>
  <c r="CS93" i="5"/>
  <c r="CY92" i="5"/>
  <c r="CX92" i="5" s="1"/>
  <c r="CW92" i="5"/>
  <c r="CV92" i="5" s="1"/>
  <c r="DA91" i="5"/>
  <c r="CZ91" i="5" s="1"/>
  <c r="CX91" i="5"/>
  <c r="DA90" i="5"/>
  <c r="CY90" i="5"/>
  <c r="DA89" i="5"/>
  <c r="CY89" i="5"/>
  <c r="CV89" i="5"/>
  <c r="DA88" i="5"/>
  <c r="CZ88" i="5" s="1"/>
  <c r="DA87" i="5"/>
  <c r="CW87" i="5"/>
  <c r="CY87" i="5" s="1"/>
  <c r="DA86" i="5"/>
  <c r="CW86" i="5"/>
  <c r="CY86" i="5" s="1"/>
  <c r="DH85" i="5"/>
  <c r="DG85" i="5"/>
  <c r="DF85" i="5"/>
  <c r="DE85" i="5"/>
  <c r="DD85" i="5"/>
  <c r="DC85" i="5"/>
  <c r="DB85" i="5"/>
  <c r="CS85" i="5"/>
  <c r="CX83" i="5"/>
  <c r="CX82" i="5"/>
  <c r="CX81" i="5"/>
  <c r="CX80" i="5"/>
  <c r="CX79" i="5"/>
  <c r="CX78" i="5"/>
  <c r="DA77" i="5"/>
  <c r="CZ77" i="5" s="1"/>
  <c r="CX77" i="5"/>
  <c r="DA76" i="5"/>
  <c r="CZ76" i="5" s="1"/>
  <c r="CX76" i="5"/>
  <c r="DH75" i="5"/>
  <c r="DG75" i="5"/>
  <c r="DF75" i="5"/>
  <c r="DE75" i="5"/>
  <c r="DD75" i="5"/>
  <c r="DC75" i="5"/>
  <c r="DB75" i="5"/>
  <c r="CY75" i="5"/>
  <c r="CW75" i="5"/>
  <c r="CV75" i="5"/>
  <c r="CU74" i="5"/>
  <c r="CT74" i="5"/>
  <c r="CS74" i="5"/>
  <c r="DA73" i="5"/>
  <c r="CZ73" i="5" s="1"/>
  <c r="DA72" i="5"/>
  <c r="CY72" i="5"/>
  <c r="CX72" i="5" s="1"/>
  <c r="CT72" i="5"/>
  <c r="DA71" i="5"/>
  <c r="CY71" i="5"/>
  <c r="CT71" i="5"/>
  <c r="DA70" i="5"/>
  <c r="CX70" i="5"/>
  <c r="CV70" i="5"/>
  <c r="CU70" i="5"/>
  <c r="DA69" i="5"/>
  <c r="CZ69" i="5" s="1"/>
  <c r="DA65" i="5"/>
  <c r="CZ65" i="5" s="1"/>
  <c r="DA64" i="5"/>
  <c r="CX64" i="5"/>
  <c r="CW64" i="5"/>
  <c r="CV64" i="5" s="1"/>
  <c r="CV63" i="5" s="1"/>
  <c r="DH63" i="5"/>
  <c r="DG63" i="5"/>
  <c r="DF63" i="5"/>
  <c r="DF60" i="5" s="1"/>
  <c r="DE63" i="5"/>
  <c r="DE60" i="5" s="1"/>
  <c r="DD63" i="5"/>
  <c r="DD60" i="5" s="1"/>
  <c r="DC63" i="5"/>
  <c r="DC60" i="5" s="1"/>
  <c r="DB63" i="5"/>
  <c r="DB60" i="5" s="1"/>
  <c r="CY63" i="5"/>
  <c r="DA62" i="5"/>
  <c r="CZ62" i="5" s="1"/>
  <c r="DH61" i="5"/>
  <c r="DG61" i="5"/>
  <c r="DA61" i="5"/>
  <c r="CY61" i="5"/>
  <c r="CX61" i="5"/>
  <c r="CW61" i="5"/>
  <c r="CV61" i="5"/>
  <c r="CY57" i="5"/>
  <c r="CX56" i="5"/>
  <c r="DA55" i="5"/>
  <c r="CY55" i="5"/>
  <c r="CT55" i="5"/>
  <c r="DA54" i="5"/>
  <c r="CY54" i="5"/>
  <c r="DH53" i="5"/>
  <c r="DG53" i="5"/>
  <c r="DF53" i="5"/>
  <c r="DE53" i="5"/>
  <c r="DD53" i="5"/>
  <c r="DC53" i="5"/>
  <c r="DB53" i="5"/>
  <c r="CW53" i="5"/>
  <c r="CV53" i="5"/>
  <c r="DA52" i="5"/>
  <c r="CY52" i="5"/>
  <c r="CY50" i="5" s="1"/>
  <c r="CT52" i="5"/>
  <c r="DA51" i="5"/>
  <c r="CZ51" i="5" s="1"/>
  <c r="DH50" i="5"/>
  <c r="DG50" i="5"/>
  <c r="DF50" i="5"/>
  <c r="DE50" i="5"/>
  <c r="DD50" i="5"/>
  <c r="DC50" i="5"/>
  <c r="DB50" i="5"/>
  <c r="CW50" i="5"/>
  <c r="CV50" i="5"/>
  <c r="CX42" i="5"/>
  <c r="DA37" i="5"/>
  <c r="CZ37" i="5" s="1"/>
  <c r="CX37" i="5"/>
  <c r="DA36" i="5"/>
  <c r="CZ36" i="5" s="1"/>
  <c r="DA35" i="5"/>
  <c r="CZ35" i="5" s="1"/>
  <c r="CX35" i="5"/>
  <c r="DA34" i="5"/>
  <c r="CY34" i="5"/>
  <c r="CX34" i="5" s="1"/>
  <c r="DA33" i="5"/>
  <c r="CY33" i="5"/>
  <c r="CX33" i="5" s="1"/>
  <c r="DH32" i="5"/>
  <c r="DG32" i="5"/>
  <c r="DF32" i="5"/>
  <c r="DE32" i="5"/>
  <c r="DD32" i="5"/>
  <c r="DC32" i="5"/>
  <c r="DB32" i="5"/>
  <c r="CW32" i="5"/>
  <c r="CV32" i="5"/>
  <c r="DA31" i="5"/>
  <c r="CZ31" i="5" s="1"/>
  <c r="CX31" i="5"/>
  <c r="CX41" i="5" s="1"/>
  <c r="DA30" i="5"/>
  <c r="CZ30" i="5" s="1"/>
  <c r="CX30" i="5"/>
  <c r="CX40" i="5" s="1"/>
  <c r="DA29" i="5"/>
  <c r="CZ29" i="5" s="1"/>
  <c r="CX29" i="5"/>
  <c r="CX39" i="5" s="1"/>
  <c r="DA28" i="5"/>
  <c r="CZ28" i="5" s="1"/>
  <c r="DA27" i="5"/>
  <c r="CZ27" i="5" s="1"/>
  <c r="DA26" i="5"/>
  <c r="CZ26" i="5" s="1"/>
  <c r="CT26" i="5"/>
  <c r="DA25" i="5"/>
  <c r="CZ25" i="5" s="1"/>
  <c r="DA24" i="5"/>
  <c r="CZ24" i="5" s="1"/>
  <c r="CT24" i="5"/>
  <c r="DA23" i="5"/>
  <c r="CZ23" i="5" s="1"/>
  <c r="DA22" i="5"/>
  <c r="CZ22" i="5" s="1"/>
  <c r="DA21" i="5"/>
  <c r="CZ21" i="5" s="1"/>
  <c r="DA20" i="5"/>
  <c r="CZ20" i="5" s="1"/>
  <c r="DA19" i="5"/>
  <c r="CZ19" i="5" s="1"/>
  <c r="DA18" i="5"/>
  <c r="CZ18" i="5" s="1"/>
  <c r="DA17" i="5"/>
  <c r="CZ17" i="5" s="1"/>
  <c r="DH16" i="5"/>
  <c r="DG16" i="5"/>
  <c r="DF16" i="5"/>
  <c r="DE16" i="5"/>
  <c r="DD16" i="5"/>
  <c r="DC16" i="5"/>
  <c r="DB16" i="5"/>
  <c r="CY16" i="5"/>
  <c r="CW16" i="5"/>
  <c r="CV16" i="5"/>
  <c r="CU15" i="5"/>
  <c r="CU14" i="5" s="1"/>
  <c r="CT15" i="5"/>
  <c r="CT14" i="5" s="1"/>
  <c r="CS14" i="5"/>
  <c r="CS13" i="5" s="1"/>
  <c r="AN24" i="18"/>
  <c r="AM24" i="18" s="1"/>
  <c r="AN23" i="18"/>
  <c r="AM23" i="18" s="1"/>
  <c r="AN22" i="18"/>
  <c r="AM22" i="18" s="1"/>
  <c r="AN20" i="18"/>
  <c r="AO20" i="18" s="1"/>
  <c r="AM20" i="18" s="1"/>
  <c r="AG20" i="18"/>
  <c r="AN19" i="18"/>
  <c r="AM19" i="18" s="1"/>
  <c r="AN18" i="18"/>
  <c r="AG17" i="18"/>
  <c r="AN16" i="18"/>
  <c r="AM16" i="18" s="1"/>
  <c r="AG16" i="18"/>
  <c r="AN15" i="18"/>
  <c r="AG15" i="18"/>
  <c r="AN14" i="18"/>
  <c r="AG14" i="18"/>
  <c r="AL13" i="18"/>
  <c r="AL12" i="18" s="1"/>
  <c r="AL11" i="18" s="1"/>
  <c r="AI13" i="18"/>
  <c r="AI12" i="18" s="1"/>
  <c r="AI11" i="18" s="1"/>
  <c r="AH13" i="18"/>
  <c r="AH12" i="18" s="1"/>
  <c r="AH11" i="18" s="1"/>
  <c r="CV60" i="5" l="1"/>
  <c r="CX124" i="5"/>
  <c r="CX127" i="5"/>
  <c r="CX125" i="5"/>
  <c r="DC15" i="5"/>
  <c r="CT13" i="5"/>
  <c r="CY60" i="5"/>
  <c r="AO14" i="18"/>
  <c r="AM14" i="18" s="1"/>
  <c r="DD15" i="5"/>
  <c r="DH15" i="5"/>
  <c r="DB49" i="5"/>
  <c r="DF49" i="5"/>
  <c r="DA63" i="5"/>
  <c r="DA60" i="5" s="1"/>
  <c r="CY129" i="5"/>
  <c r="CZ129" i="5" s="1"/>
  <c r="DA163" i="5"/>
  <c r="CZ163" i="5" s="1"/>
  <c r="CX129" i="5"/>
  <c r="AG13" i="18"/>
  <c r="AG12" i="18" s="1"/>
  <c r="AG11" i="18" s="1"/>
  <c r="CX157" i="5"/>
  <c r="CX163" i="5"/>
  <c r="DT66" i="5"/>
  <c r="N8" i="19"/>
  <c r="AT18" i="18"/>
  <c r="CY70" i="5"/>
  <c r="CZ70" i="5" s="1"/>
  <c r="CW128" i="5"/>
  <c r="DE15" i="5"/>
  <c r="DG60" i="5"/>
  <c r="CX63" i="5"/>
  <c r="DH84" i="5"/>
  <c r="DH68" i="5" s="1"/>
  <c r="DH66" i="5" s="1"/>
  <c r="DD84" i="5"/>
  <c r="DD74" i="5" s="1"/>
  <c r="DD68" i="5" s="1"/>
  <c r="DD67" i="5" s="1"/>
  <c r="DD66" i="5" s="1"/>
  <c r="DV66" i="5"/>
  <c r="DW13" i="5"/>
  <c r="DG15" i="5"/>
  <c r="CW15" i="5"/>
  <c r="CZ61" i="5"/>
  <c r="CW85" i="5"/>
  <c r="CW84" i="5" s="1"/>
  <c r="CW74" i="5" s="1"/>
  <c r="CW68" i="5" s="1"/>
  <c r="CW66" i="5" s="1"/>
  <c r="CV86" i="5"/>
  <c r="DD128" i="5"/>
  <c r="DE49" i="5"/>
  <c r="CZ64" i="5"/>
  <c r="CZ63" i="5" s="1"/>
  <c r="DB128" i="5"/>
  <c r="DF128" i="5"/>
  <c r="CY93" i="5"/>
  <c r="CZ33" i="5"/>
  <c r="CZ34" i="5"/>
  <c r="CW49" i="5"/>
  <c r="CZ55" i="5"/>
  <c r="CZ71" i="5"/>
  <c r="CZ72" i="5"/>
  <c r="DB84" i="5"/>
  <c r="DB74" i="5" s="1"/>
  <c r="DB68" i="5" s="1"/>
  <c r="DB67" i="5" s="1"/>
  <c r="DB66" i="5" s="1"/>
  <c r="DF84" i="5"/>
  <c r="DF74" i="5" s="1"/>
  <c r="DF68" i="5" s="1"/>
  <c r="DF67" i="5" s="1"/>
  <c r="DF66" i="5" s="1"/>
  <c r="CV128" i="5"/>
  <c r="AN13" i="18"/>
  <c r="DB15" i="5"/>
  <c r="DF15" i="5"/>
  <c r="CZ100" i="5"/>
  <c r="CZ108" i="5"/>
  <c r="DC128" i="5"/>
  <c r="CZ133" i="5"/>
  <c r="CV49" i="5"/>
  <c r="DD49" i="5"/>
  <c r="DH49" i="5"/>
  <c r="CZ52" i="5"/>
  <c r="DC49" i="5"/>
  <c r="DG49" i="5"/>
  <c r="CX75" i="5"/>
  <c r="CZ90" i="5"/>
  <c r="DA132" i="5"/>
  <c r="DA131" i="5" s="1"/>
  <c r="CY53" i="5"/>
  <c r="CX57" i="5"/>
  <c r="CU13" i="5"/>
  <c r="DA16" i="5"/>
  <c r="CZ54" i="5"/>
  <c r="DH60" i="5"/>
  <c r="CX89" i="5"/>
  <c r="CZ97" i="5"/>
  <c r="CX108" i="5"/>
  <c r="CZ143" i="5"/>
  <c r="CV15" i="5"/>
  <c r="DA32" i="5"/>
  <c r="DA85" i="5"/>
  <c r="DE128" i="5"/>
  <c r="CZ130" i="5"/>
  <c r="CX97" i="5"/>
  <c r="CY32" i="5"/>
  <c r="CY15" i="5" s="1"/>
  <c r="CX52" i="5"/>
  <c r="CX55" i="5"/>
  <c r="CX71" i="5"/>
  <c r="CV87" i="5"/>
  <c r="CX90" i="5"/>
  <c r="DA93" i="5"/>
  <c r="DE84" i="5"/>
  <c r="DE74" i="5" s="1"/>
  <c r="DE68" i="5" s="1"/>
  <c r="DE67" i="5" s="1"/>
  <c r="DE66" i="5" s="1"/>
  <c r="CV93" i="5"/>
  <c r="CX116" i="5"/>
  <c r="CY132" i="5"/>
  <c r="CY155" i="5"/>
  <c r="DC84" i="5"/>
  <c r="DC74" i="5" s="1"/>
  <c r="DC68" i="5" s="1"/>
  <c r="DC66" i="5" s="1"/>
  <c r="DG84" i="5"/>
  <c r="DG68" i="5" s="1"/>
  <c r="DG66" i="5" s="1"/>
  <c r="CX87" i="5"/>
  <c r="CZ87" i="5"/>
  <c r="CZ86" i="5"/>
  <c r="CX86" i="5"/>
  <c r="CY85" i="5"/>
  <c r="DA50" i="5"/>
  <c r="DA53" i="5"/>
  <c r="CX54" i="5"/>
  <c r="CW63" i="5"/>
  <c r="CW60" i="5" s="1"/>
  <c r="DA75" i="5"/>
  <c r="CZ89" i="5"/>
  <c r="DA141" i="5"/>
  <c r="CX143" i="5"/>
  <c r="DA158" i="5"/>
  <c r="CX16" i="5"/>
  <c r="AN17" i="18"/>
  <c r="AO15" i="18"/>
  <c r="AM18" i="18"/>
  <c r="AM17" i="18" s="1"/>
  <c r="CA93" i="5"/>
  <c r="CB123" i="5"/>
  <c r="BZ75" i="5"/>
  <c r="CA75" i="5"/>
  <c r="CC75" i="5"/>
  <c r="CC120" i="5"/>
  <c r="CB120" i="5" s="1"/>
  <c r="CC57" i="5"/>
  <c r="CB57" i="5" s="1"/>
  <c r="CB122" i="5"/>
  <c r="CB135" i="5"/>
  <c r="CB134" i="5"/>
  <c r="CB56" i="5"/>
  <c r="CB83" i="5"/>
  <c r="CB82" i="5"/>
  <c r="CB119" i="5"/>
  <c r="CB81" i="5"/>
  <c r="CE166" i="5"/>
  <c r="CD166" i="5" s="1"/>
  <c r="CB166" i="5"/>
  <c r="CE164" i="5"/>
  <c r="CD164" i="5" s="1"/>
  <c r="CB164" i="5"/>
  <c r="CJ163" i="5"/>
  <c r="CJ161" i="5" s="1"/>
  <c r="CI163" i="5"/>
  <c r="CI161" i="5" s="1"/>
  <c r="CH163" i="5"/>
  <c r="CH161" i="5" s="1"/>
  <c r="CG163" i="5"/>
  <c r="CG161" i="5" s="1"/>
  <c r="CF163" i="5"/>
  <c r="CF161" i="5" s="1"/>
  <c r="CC163" i="5"/>
  <c r="CC161" i="5" s="1"/>
  <c r="CE162" i="5"/>
  <c r="CD162" i="5" s="1"/>
  <c r="CL161" i="5"/>
  <c r="CK161" i="5"/>
  <c r="CA161" i="5"/>
  <c r="BZ161" i="5"/>
  <c r="BY161" i="5"/>
  <c r="BX161" i="5"/>
  <c r="CE160" i="5"/>
  <c r="CD160" i="5" s="1"/>
  <c r="CE159" i="5"/>
  <c r="CD159" i="5" s="1"/>
  <c r="CL158" i="5"/>
  <c r="CL157" i="5" s="1"/>
  <c r="CL155" i="5" s="1"/>
  <c r="CK158" i="5"/>
  <c r="CK157" i="5" s="1"/>
  <c r="CK155" i="5" s="1"/>
  <c r="CJ158" i="5"/>
  <c r="CJ157" i="5" s="1"/>
  <c r="CJ155" i="5" s="1"/>
  <c r="CI158" i="5"/>
  <c r="CI157" i="5" s="1"/>
  <c r="CI155" i="5" s="1"/>
  <c r="CH158" i="5"/>
  <c r="CH157" i="5" s="1"/>
  <c r="CH155" i="5" s="1"/>
  <c r="CG158" i="5"/>
  <c r="CG157" i="5" s="1"/>
  <c r="CG155" i="5" s="1"/>
  <c r="CF158" i="5"/>
  <c r="CF157" i="5" s="1"/>
  <c r="CF155" i="5" s="1"/>
  <c r="CC158" i="5"/>
  <c r="CC157" i="5" s="1"/>
  <c r="CC155" i="5" s="1"/>
  <c r="CB158" i="5"/>
  <c r="CB157" i="5" s="1"/>
  <c r="CA158" i="5"/>
  <c r="CA157" i="5" s="1"/>
  <c r="CA155" i="5" s="1"/>
  <c r="BZ158" i="5"/>
  <c r="BZ157" i="5" s="1"/>
  <c r="BZ155" i="5" s="1"/>
  <c r="CE156" i="5"/>
  <c r="CD156" i="5" s="1"/>
  <c r="BY155" i="5"/>
  <c r="BX155" i="5"/>
  <c r="CE149" i="5"/>
  <c r="CD149" i="5" s="1"/>
  <c r="CB149" i="5"/>
  <c r="BX149" i="5"/>
  <c r="CE148" i="5"/>
  <c r="CD148" i="5" s="1"/>
  <c r="CB148" i="5"/>
  <c r="CB147" i="5"/>
  <c r="CB146" i="5"/>
  <c r="BX146" i="5"/>
  <c r="CE145" i="5"/>
  <c r="CD145" i="5" s="1"/>
  <c r="CB145" i="5"/>
  <c r="BX145" i="5"/>
  <c r="CE144" i="5"/>
  <c r="CD144" i="5" s="1"/>
  <c r="CB144" i="5"/>
  <c r="CE143" i="5"/>
  <c r="CC143" i="5"/>
  <c r="CE142" i="5"/>
  <c r="CB142" i="5"/>
  <c r="AE26" i="18" s="1"/>
  <c r="AD26" i="18" s="1"/>
  <c r="BX142" i="5"/>
  <c r="CL141" i="5"/>
  <c r="CL140" i="5" s="1"/>
  <c r="CL138" i="5" s="1"/>
  <c r="CK141" i="5"/>
  <c r="CK140" i="5" s="1"/>
  <c r="CK138" i="5" s="1"/>
  <c r="CJ141" i="5"/>
  <c r="CJ140" i="5" s="1"/>
  <c r="CJ138" i="5" s="1"/>
  <c r="CI141" i="5"/>
  <c r="CI140" i="5" s="1"/>
  <c r="CI138" i="5" s="1"/>
  <c r="CH141" i="5"/>
  <c r="CH140" i="5" s="1"/>
  <c r="CH138" i="5" s="1"/>
  <c r="CG141" i="5"/>
  <c r="CG140" i="5" s="1"/>
  <c r="CG138" i="5" s="1"/>
  <c r="CF141" i="5"/>
  <c r="CF140" i="5" s="1"/>
  <c r="CF138" i="5" s="1"/>
  <c r="CA141" i="5"/>
  <c r="CA140" i="5" s="1"/>
  <c r="BZ141" i="5"/>
  <c r="BZ140" i="5" s="1"/>
  <c r="CE139" i="5"/>
  <c r="CD139" i="5" s="1"/>
  <c r="BY138" i="5"/>
  <c r="BX138" i="5"/>
  <c r="CE133" i="5"/>
  <c r="CC133" i="5"/>
  <c r="CB133" i="5" s="1"/>
  <c r="BX133" i="5"/>
  <c r="CL132" i="5"/>
  <c r="CL131" i="5" s="1"/>
  <c r="CK132" i="5"/>
  <c r="CK131" i="5" s="1"/>
  <c r="CJ132" i="5"/>
  <c r="CJ131" i="5" s="1"/>
  <c r="CI132" i="5"/>
  <c r="CI131" i="5" s="1"/>
  <c r="CH132" i="5"/>
  <c r="CH131" i="5" s="1"/>
  <c r="CG132" i="5"/>
  <c r="CG131" i="5" s="1"/>
  <c r="CF132" i="5"/>
  <c r="CF131" i="5" s="1"/>
  <c r="CA132" i="5"/>
  <c r="CA131" i="5" s="1"/>
  <c r="BZ132" i="5"/>
  <c r="BZ131" i="5" s="1"/>
  <c r="CE130" i="5"/>
  <c r="CC130" i="5"/>
  <c r="CC129" i="5" s="1"/>
  <c r="BX130" i="5"/>
  <c r="BV130" i="5"/>
  <c r="BV133" i="5" s="1"/>
  <c r="CL129" i="5"/>
  <c r="CK129" i="5"/>
  <c r="CJ129" i="5"/>
  <c r="CI129" i="5"/>
  <c r="CH129" i="5"/>
  <c r="CG129" i="5"/>
  <c r="CF129" i="5"/>
  <c r="CA129" i="5"/>
  <c r="BZ129" i="5"/>
  <c r="CB118" i="5"/>
  <c r="CB117" i="5"/>
  <c r="CB127" i="5" s="1"/>
  <c r="CC116" i="5"/>
  <c r="CB116" i="5" s="1"/>
  <c r="CB126" i="5" s="1"/>
  <c r="CC115" i="5"/>
  <c r="CB115" i="5" s="1"/>
  <c r="CB125" i="5" s="1"/>
  <c r="CE114" i="5"/>
  <c r="CD114" i="5" s="1"/>
  <c r="CB114" i="5"/>
  <c r="CB124" i="5" s="1"/>
  <c r="CE113" i="5"/>
  <c r="CD113" i="5" s="1"/>
  <c r="CB113" i="5"/>
  <c r="CE112" i="5"/>
  <c r="CD112" i="5" s="1"/>
  <c r="CB112" i="5"/>
  <c r="BX112" i="5"/>
  <c r="CE111" i="5"/>
  <c r="CD111" i="5" s="1"/>
  <c r="CB111" i="5"/>
  <c r="CE110" i="5"/>
  <c r="CD110" i="5" s="1"/>
  <c r="CB110" i="5"/>
  <c r="BX110" i="5"/>
  <c r="CE109" i="5"/>
  <c r="CD109" i="5" s="1"/>
  <c r="CB109" i="5"/>
  <c r="BX109" i="5"/>
  <c r="CE108" i="5"/>
  <c r="CC108" i="5"/>
  <c r="CB108" i="5" s="1"/>
  <c r="BZ108" i="5"/>
  <c r="CE107" i="5"/>
  <c r="CD107" i="5" s="1"/>
  <c r="CE106" i="5"/>
  <c r="CD106" i="5" s="1"/>
  <c r="CE105" i="5"/>
  <c r="CD105" i="5" s="1"/>
  <c r="CB105" i="5"/>
  <c r="BX105" i="5"/>
  <c r="CE104" i="5"/>
  <c r="CD104" i="5" s="1"/>
  <c r="CB104" i="5"/>
  <c r="CE103" i="5"/>
  <c r="CD103" i="5" s="1"/>
  <c r="CB103" i="5"/>
  <c r="BY103" i="5"/>
  <c r="CE102" i="5"/>
  <c r="CD102" i="5" s="1"/>
  <c r="CB102" i="5"/>
  <c r="BY102" i="5"/>
  <c r="CE101" i="5"/>
  <c r="CD101" i="5" s="1"/>
  <c r="CB101" i="5"/>
  <c r="CE100" i="5"/>
  <c r="CC100" i="5"/>
  <c r="CB100" i="5"/>
  <c r="CE99" i="5"/>
  <c r="CD99" i="5" s="1"/>
  <c r="CE98" i="5"/>
  <c r="CD98" i="5" s="1"/>
  <c r="CB98" i="5"/>
  <c r="CE97" i="5"/>
  <c r="BZ97" i="5"/>
  <c r="CC97" i="5" s="1"/>
  <c r="CB97" i="5" s="1"/>
  <c r="CE96" i="5"/>
  <c r="CE95" i="5"/>
  <c r="CD95" i="5" s="1"/>
  <c r="CL93" i="5"/>
  <c r="CK93" i="5"/>
  <c r="CJ93" i="5"/>
  <c r="CI93" i="5"/>
  <c r="CH93" i="5"/>
  <c r="CG93" i="5"/>
  <c r="CF93" i="5"/>
  <c r="BW93" i="5"/>
  <c r="CC92" i="5"/>
  <c r="CB92" i="5" s="1"/>
  <c r="CA92" i="5"/>
  <c r="BZ92" i="5" s="1"/>
  <c r="CE91" i="5"/>
  <c r="CD91" i="5" s="1"/>
  <c r="CB91" i="5"/>
  <c r="CE90" i="5"/>
  <c r="CC90" i="5"/>
  <c r="CB90" i="5" s="1"/>
  <c r="CE89" i="5"/>
  <c r="CC89" i="5"/>
  <c r="CB89" i="5" s="1"/>
  <c r="BZ89" i="5"/>
  <c r="CE88" i="5"/>
  <c r="CD88" i="5" s="1"/>
  <c r="CE87" i="5"/>
  <c r="CA87" i="5"/>
  <c r="CE86" i="5"/>
  <c r="CA86" i="5"/>
  <c r="BZ86" i="5" s="1"/>
  <c r="CL85" i="5"/>
  <c r="CK85" i="5"/>
  <c r="CJ85" i="5"/>
  <c r="CI85" i="5"/>
  <c r="CH85" i="5"/>
  <c r="CG85" i="5"/>
  <c r="CF85" i="5"/>
  <c r="BW85" i="5"/>
  <c r="CB80" i="5"/>
  <c r="CB79" i="5"/>
  <c r="CB78" i="5"/>
  <c r="CE77" i="5"/>
  <c r="CD77" i="5" s="1"/>
  <c r="CB77" i="5"/>
  <c r="CE76" i="5"/>
  <c r="CB76" i="5"/>
  <c r="CL75" i="5"/>
  <c r="CK75" i="5"/>
  <c r="CJ75" i="5"/>
  <c r="CI75" i="5"/>
  <c r="CH75" i="5"/>
  <c r="CG75" i="5"/>
  <c r="CF75" i="5"/>
  <c r="BY74" i="5"/>
  <c r="BX74" i="5"/>
  <c r="BW74" i="5"/>
  <c r="CE73" i="5"/>
  <c r="CD73" i="5" s="1"/>
  <c r="CE72" i="5"/>
  <c r="CC72" i="5"/>
  <c r="CB72" i="5" s="1"/>
  <c r="BX72" i="5"/>
  <c r="CE71" i="5"/>
  <c r="CC71" i="5"/>
  <c r="BX71" i="5"/>
  <c r="CE70" i="5"/>
  <c r="CB70" i="5"/>
  <c r="CC70" i="5" s="1"/>
  <c r="BZ70" i="5"/>
  <c r="BY70" i="5"/>
  <c r="CE69" i="5"/>
  <c r="CD69" i="5" s="1"/>
  <c r="CE65" i="5"/>
  <c r="CE64" i="5"/>
  <c r="CD64" i="5" s="1"/>
  <c r="CB64" i="5"/>
  <c r="CA64" i="5"/>
  <c r="CA63" i="5" s="1"/>
  <c r="CL63" i="5"/>
  <c r="CK63" i="5"/>
  <c r="CJ63" i="5"/>
  <c r="CJ60" i="5" s="1"/>
  <c r="CI63" i="5"/>
  <c r="CI60" i="5" s="1"/>
  <c r="CH63" i="5"/>
  <c r="CH60" i="5" s="1"/>
  <c r="CG63" i="5"/>
  <c r="CG60" i="5" s="1"/>
  <c r="CF63" i="5"/>
  <c r="CF60" i="5" s="1"/>
  <c r="CC63" i="5"/>
  <c r="CE62" i="5"/>
  <c r="CD62" i="5" s="1"/>
  <c r="CL61" i="5"/>
  <c r="CK61" i="5"/>
  <c r="CE61" i="5"/>
  <c r="CC61" i="5"/>
  <c r="CB61" i="5"/>
  <c r="CA61" i="5"/>
  <c r="BZ61" i="5"/>
  <c r="CE55" i="5"/>
  <c r="CC55" i="5"/>
  <c r="CB55" i="5" s="1"/>
  <c r="BX55" i="5"/>
  <c r="CE54" i="5"/>
  <c r="CC54" i="5"/>
  <c r="CB54" i="5" s="1"/>
  <c r="CL53" i="5"/>
  <c r="CK53" i="5"/>
  <c r="CJ53" i="5"/>
  <c r="CI53" i="5"/>
  <c r="CH53" i="5"/>
  <c r="CG53" i="5"/>
  <c r="CF53" i="5"/>
  <c r="CA53" i="5"/>
  <c r="BZ53" i="5"/>
  <c r="CE52" i="5"/>
  <c r="CC52" i="5"/>
  <c r="BX52" i="5"/>
  <c r="CE51" i="5"/>
  <c r="CD51" i="5" s="1"/>
  <c r="CL50" i="5"/>
  <c r="CK50" i="5"/>
  <c r="CJ50" i="5"/>
  <c r="CI50" i="5"/>
  <c r="CH50" i="5"/>
  <c r="CG50" i="5"/>
  <c r="CF50" i="5"/>
  <c r="CA50" i="5"/>
  <c r="BZ50" i="5"/>
  <c r="CB42" i="5"/>
  <c r="CE37" i="5"/>
  <c r="CD37" i="5" s="1"/>
  <c r="CB37" i="5"/>
  <c r="CE36" i="5"/>
  <c r="CD36" i="5" s="1"/>
  <c r="CE35" i="5"/>
  <c r="CD35" i="5" s="1"/>
  <c r="CB35" i="5"/>
  <c r="CE34" i="5"/>
  <c r="CC34" i="5"/>
  <c r="CB34" i="5" s="1"/>
  <c r="CE33" i="5"/>
  <c r="CC33" i="5"/>
  <c r="CB33" i="5" s="1"/>
  <c r="CL32" i="5"/>
  <c r="CK32" i="5"/>
  <c r="CJ32" i="5"/>
  <c r="CI32" i="5"/>
  <c r="CH32" i="5"/>
  <c r="CG32" i="5"/>
  <c r="CF32" i="5"/>
  <c r="CA32" i="5"/>
  <c r="BZ32" i="5"/>
  <c r="CE31" i="5"/>
  <c r="CD31" i="5" s="1"/>
  <c r="CB31" i="5"/>
  <c r="CB41" i="5" s="1"/>
  <c r="CE30" i="5"/>
  <c r="CD30" i="5" s="1"/>
  <c r="CB30" i="5"/>
  <c r="CB40" i="5" s="1"/>
  <c r="CE29" i="5"/>
  <c r="CD29" i="5" s="1"/>
  <c r="CB29" i="5"/>
  <c r="CB39" i="5" s="1"/>
  <c r="CE28" i="5"/>
  <c r="CD28" i="5" s="1"/>
  <c r="CE27" i="5"/>
  <c r="CD27" i="5" s="1"/>
  <c r="CE26" i="5"/>
  <c r="CD26" i="5" s="1"/>
  <c r="BX26" i="5"/>
  <c r="CE25" i="5"/>
  <c r="CD25" i="5" s="1"/>
  <c r="CE24" i="5"/>
  <c r="CD24" i="5" s="1"/>
  <c r="BX24" i="5"/>
  <c r="CE23" i="5"/>
  <c r="CD23" i="5" s="1"/>
  <c r="CE22" i="5"/>
  <c r="CD22" i="5" s="1"/>
  <c r="CE21" i="5"/>
  <c r="CD21" i="5" s="1"/>
  <c r="CE20" i="5"/>
  <c r="CD20" i="5" s="1"/>
  <c r="CE19" i="5"/>
  <c r="CD19" i="5" s="1"/>
  <c r="CE18" i="5"/>
  <c r="CE17" i="5"/>
  <c r="CD17" i="5" s="1"/>
  <c r="CL16" i="5"/>
  <c r="CK16" i="5"/>
  <c r="CJ16" i="5"/>
  <c r="CI16" i="5"/>
  <c r="CH16" i="5"/>
  <c r="CG16" i="5"/>
  <c r="CF16" i="5"/>
  <c r="CC16" i="5"/>
  <c r="CA16" i="5"/>
  <c r="BZ16" i="5"/>
  <c r="BY15" i="5"/>
  <c r="BY14" i="5" s="1"/>
  <c r="BX15" i="5"/>
  <c r="BX14" i="5" s="1"/>
  <c r="BW14" i="5"/>
  <c r="BW13" i="5" s="1"/>
  <c r="BI166" i="5"/>
  <c r="BH166" i="5" s="1"/>
  <c r="BF166" i="5"/>
  <c r="BI164" i="5"/>
  <c r="BH164" i="5" s="1"/>
  <c r="BF164" i="5"/>
  <c r="BN163" i="5"/>
  <c r="BN161" i="5" s="1"/>
  <c r="BM163" i="5"/>
  <c r="BM161" i="5" s="1"/>
  <c r="BL163" i="5"/>
  <c r="BL161" i="5" s="1"/>
  <c r="BK163" i="5"/>
  <c r="BK161" i="5" s="1"/>
  <c r="BJ163" i="5"/>
  <c r="BJ161" i="5" s="1"/>
  <c r="BG163" i="5"/>
  <c r="BG161" i="5" s="1"/>
  <c r="BI162" i="5"/>
  <c r="BH162" i="5" s="1"/>
  <c r="BP161" i="5"/>
  <c r="BO161" i="5"/>
  <c r="BE161" i="5"/>
  <c r="BD161" i="5"/>
  <c r="BC161" i="5"/>
  <c r="BB161" i="5"/>
  <c r="BI160" i="5"/>
  <c r="BH160" i="5" s="1"/>
  <c r="BI159" i="5"/>
  <c r="BH159" i="5" s="1"/>
  <c r="BP158" i="5"/>
  <c r="BP157" i="5" s="1"/>
  <c r="BP155" i="5" s="1"/>
  <c r="BO158" i="5"/>
  <c r="BO157" i="5" s="1"/>
  <c r="BO155" i="5" s="1"/>
  <c r="BN158" i="5"/>
  <c r="BN157" i="5" s="1"/>
  <c r="BN155" i="5" s="1"/>
  <c r="BM158" i="5"/>
  <c r="BM157" i="5" s="1"/>
  <c r="BM155" i="5" s="1"/>
  <c r="BL158" i="5"/>
  <c r="BL157" i="5" s="1"/>
  <c r="BL155" i="5" s="1"/>
  <c r="BK158" i="5"/>
  <c r="BK157" i="5" s="1"/>
  <c r="BK155" i="5" s="1"/>
  <c r="BJ158" i="5"/>
  <c r="BJ157" i="5" s="1"/>
  <c r="BJ155" i="5" s="1"/>
  <c r="BG158" i="5"/>
  <c r="BG157" i="5" s="1"/>
  <c r="BG155" i="5" s="1"/>
  <c r="BF158" i="5"/>
  <c r="BF157" i="5" s="1"/>
  <c r="BF155" i="5" s="1"/>
  <c r="BE158" i="5"/>
  <c r="BE157" i="5" s="1"/>
  <c r="BE155" i="5" s="1"/>
  <c r="BD158" i="5"/>
  <c r="BD157" i="5" s="1"/>
  <c r="BD155" i="5" s="1"/>
  <c r="BI156" i="5"/>
  <c r="BH156" i="5" s="1"/>
  <c r="BC155" i="5"/>
  <c r="BB155" i="5"/>
  <c r="BI149" i="5"/>
  <c r="BH149" i="5" s="1"/>
  <c r="BF149" i="5"/>
  <c r="BB149" i="5"/>
  <c r="BI148" i="5"/>
  <c r="BH148" i="5" s="1"/>
  <c r="BF148" i="5"/>
  <c r="BF147" i="5"/>
  <c r="BF146" i="5"/>
  <c r="BB146" i="5"/>
  <c r="BI145" i="5"/>
  <c r="BH145" i="5" s="1"/>
  <c r="BF145" i="5"/>
  <c r="BB145" i="5"/>
  <c r="BI144" i="5"/>
  <c r="BH144" i="5" s="1"/>
  <c r="BF144" i="5"/>
  <c r="BI143" i="5"/>
  <c r="BG143" i="5"/>
  <c r="BI142" i="5"/>
  <c r="BH142" i="5" s="1"/>
  <c r="BF142" i="5"/>
  <c r="BB142" i="5"/>
  <c r="BP141" i="5"/>
  <c r="BP140" i="5" s="1"/>
  <c r="BP138" i="5" s="1"/>
  <c r="BO141" i="5"/>
  <c r="BO140" i="5" s="1"/>
  <c r="BO138" i="5" s="1"/>
  <c r="BN141" i="5"/>
  <c r="BN140" i="5" s="1"/>
  <c r="BN138" i="5" s="1"/>
  <c r="BM141" i="5"/>
  <c r="BM140" i="5" s="1"/>
  <c r="BM138" i="5" s="1"/>
  <c r="BL141" i="5"/>
  <c r="BL140" i="5" s="1"/>
  <c r="BL138" i="5" s="1"/>
  <c r="BK141" i="5"/>
  <c r="BK140" i="5" s="1"/>
  <c r="BK138" i="5" s="1"/>
  <c r="BJ141" i="5"/>
  <c r="BJ140" i="5" s="1"/>
  <c r="BJ138" i="5" s="1"/>
  <c r="BE141" i="5"/>
  <c r="BE140" i="5" s="1"/>
  <c r="BD141" i="5"/>
  <c r="BD140" i="5" s="1"/>
  <c r="BI139" i="5"/>
  <c r="BH139" i="5" s="1"/>
  <c r="BC138" i="5"/>
  <c r="BB138" i="5"/>
  <c r="BI133" i="5"/>
  <c r="BI132" i="5" s="1"/>
  <c r="BI131" i="5" s="1"/>
  <c r="BG133" i="5"/>
  <c r="BF133" i="5" s="1"/>
  <c r="BF132" i="5" s="1"/>
  <c r="BF131" i="5" s="1"/>
  <c r="BB133" i="5"/>
  <c r="BB132" i="5" s="1"/>
  <c r="BP132" i="5"/>
  <c r="BP131" i="5" s="1"/>
  <c r="BO132" i="5"/>
  <c r="BO131" i="5" s="1"/>
  <c r="BN132" i="5"/>
  <c r="BN131" i="5" s="1"/>
  <c r="BM132" i="5"/>
  <c r="BM131" i="5" s="1"/>
  <c r="BL132" i="5"/>
  <c r="BL131" i="5" s="1"/>
  <c r="BK132" i="5"/>
  <c r="BK131" i="5" s="1"/>
  <c r="BJ132" i="5"/>
  <c r="BJ131" i="5" s="1"/>
  <c r="BE132" i="5"/>
  <c r="BE131" i="5" s="1"/>
  <c r="BD132" i="5"/>
  <c r="BD131" i="5" s="1"/>
  <c r="BC132" i="5"/>
  <c r="BI130" i="5"/>
  <c r="BG130" i="5"/>
  <c r="BF130" i="5" s="1"/>
  <c r="BF129" i="5" s="1"/>
  <c r="BB130" i="5"/>
  <c r="AZ130" i="5"/>
  <c r="AZ133" i="5" s="1"/>
  <c r="BP129" i="5"/>
  <c r="BO129" i="5"/>
  <c r="BN129" i="5"/>
  <c r="BM129" i="5"/>
  <c r="BL129" i="5"/>
  <c r="BK129" i="5"/>
  <c r="BJ129" i="5"/>
  <c r="BE129" i="5"/>
  <c r="BD129" i="5"/>
  <c r="BF118" i="5"/>
  <c r="BG117" i="5"/>
  <c r="BF117" i="5" s="1"/>
  <c r="BF127" i="5" s="1"/>
  <c r="BG116" i="5"/>
  <c r="BF116" i="5" s="1"/>
  <c r="BF126" i="5" s="1"/>
  <c r="BG115" i="5"/>
  <c r="BF115" i="5" s="1"/>
  <c r="BF125" i="5" s="1"/>
  <c r="BI114" i="5"/>
  <c r="BH114" i="5" s="1"/>
  <c r="BF114" i="5"/>
  <c r="BF124" i="5" s="1"/>
  <c r="BI113" i="5"/>
  <c r="BH113" i="5" s="1"/>
  <c r="BF113" i="5"/>
  <c r="BI112" i="5"/>
  <c r="BH112" i="5" s="1"/>
  <c r="BF112" i="5"/>
  <c r="BB112" i="5"/>
  <c r="BI111" i="5"/>
  <c r="BH111" i="5" s="1"/>
  <c r="BF111" i="5"/>
  <c r="BI110" i="5"/>
  <c r="BH110" i="5" s="1"/>
  <c r="BF110" i="5"/>
  <c r="BB110" i="5"/>
  <c r="BI109" i="5"/>
  <c r="BH109" i="5" s="1"/>
  <c r="BF109" i="5"/>
  <c r="BB109" i="5"/>
  <c r="BI108" i="5"/>
  <c r="BG108" i="5"/>
  <c r="BF108" i="5" s="1"/>
  <c r="BD108" i="5"/>
  <c r="BI107" i="5"/>
  <c r="BH107" i="5" s="1"/>
  <c r="BI106" i="5"/>
  <c r="BH106" i="5" s="1"/>
  <c r="BI105" i="5"/>
  <c r="BH105" i="5" s="1"/>
  <c r="BF105" i="5"/>
  <c r="BB105" i="5"/>
  <c r="BI104" i="5"/>
  <c r="BH104" i="5" s="1"/>
  <c r="BF104" i="5"/>
  <c r="BI103" i="5"/>
  <c r="BH103" i="5" s="1"/>
  <c r="BF103" i="5"/>
  <c r="BC103" i="5"/>
  <c r="BI102" i="5"/>
  <c r="BH102" i="5" s="1"/>
  <c r="BF102" i="5"/>
  <c r="BC102" i="5"/>
  <c r="BI101" i="5"/>
  <c r="BH101" i="5" s="1"/>
  <c r="BF101" i="5"/>
  <c r="BI100" i="5"/>
  <c r="BG100" i="5"/>
  <c r="BF100" i="5"/>
  <c r="BI99" i="5"/>
  <c r="BH99" i="5" s="1"/>
  <c r="BI98" i="5"/>
  <c r="BH98" i="5" s="1"/>
  <c r="BF98" i="5"/>
  <c r="BI97" i="5"/>
  <c r="BD97" i="5"/>
  <c r="BG97" i="5" s="1"/>
  <c r="BF97" i="5" s="1"/>
  <c r="BI96" i="5"/>
  <c r="BI95" i="5"/>
  <c r="BH95" i="5" s="1"/>
  <c r="BP93" i="5"/>
  <c r="BO93" i="5"/>
  <c r="BN93" i="5"/>
  <c r="BM93" i="5"/>
  <c r="BL93" i="5"/>
  <c r="BK93" i="5"/>
  <c r="BJ93" i="5"/>
  <c r="BE93" i="5"/>
  <c r="BA93" i="5"/>
  <c r="BG92" i="5"/>
  <c r="BF92" i="5" s="1"/>
  <c r="BE92" i="5"/>
  <c r="BD92" i="5" s="1"/>
  <c r="BI91" i="5"/>
  <c r="BH91" i="5" s="1"/>
  <c r="BF91" i="5"/>
  <c r="BI90" i="5"/>
  <c r="BG90" i="5"/>
  <c r="BF90" i="5" s="1"/>
  <c r="BI89" i="5"/>
  <c r="BG89" i="5"/>
  <c r="BF89" i="5" s="1"/>
  <c r="BD89" i="5"/>
  <c r="BI88" i="5"/>
  <c r="BH88" i="5" s="1"/>
  <c r="BI87" i="5"/>
  <c r="BE87" i="5"/>
  <c r="BI86" i="5"/>
  <c r="BE86" i="5"/>
  <c r="BD86" i="5" s="1"/>
  <c r="BP85" i="5"/>
  <c r="BO85" i="5"/>
  <c r="BN85" i="5"/>
  <c r="BM85" i="5"/>
  <c r="BL85" i="5"/>
  <c r="BK85" i="5"/>
  <c r="BJ85" i="5"/>
  <c r="BA85" i="5"/>
  <c r="BF80" i="5"/>
  <c r="BF79" i="5"/>
  <c r="BF78" i="5"/>
  <c r="BI77" i="5"/>
  <c r="BH77" i="5" s="1"/>
  <c r="BF77" i="5"/>
  <c r="BI76" i="5"/>
  <c r="BF76" i="5"/>
  <c r="BP75" i="5"/>
  <c r="BO75" i="5"/>
  <c r="BN75" i="5"/>
  <c r="BM75" i="5"/>
  <c r="BL75" i="5"/>
  <c r="BK75" i="5"/>
  <c r="BJ75" i="5"/>
  <c r="BG75" i="5"/>
  <c r="BE75" i="5"/>
  <c r="BD75" i="5"/>
  <c r="BC74" i="5"/>
  <c r="BB74" i="5"/>
  <c r="BA74" i="5"/>
  <c r="BI73" i="5"/>
  <c r="BH73" i="5" s="1"/>
  <c r="BI72" i="5"/>
  <c r="BG72" i="5"/>
  <c r="BF72" i="5" s="1"/>
  <c r="BB72" i="5"/>
  <c r="BI71" i="5"/>
  <c r="BG71" i="5"/>
  <c r="BB71" i="5"/>
  <c r="BI70" i="5"/>
  <c r="BF70" i="5"/>
  <c r="BG70" i="5" s="1"/>
  <c r="BD70" i="5"/>
  <c r="BC70" i="5"/>
  <c r="BI69" i="5"/>
  <c r="BH69" i="5" s="1"/>
  <c r="BI65" i="5"/>
  <c r="BI64" i="5"/>
  <c r="BH64" i="5" s="1"/>
  <c r="BF64" i="5"/>
  <c r="BF63" i="5" s="1"/>
  <c r="BE64" i="5"/>
  <c r="BE63" i="5" s="1"/>
  <c r="BP63" i="5"/>
  <c r="BO63" i="5"/>
  <c r="BN63" i="5"/>
  <c r="BN60" i="5" s="1"/>
  <c r="BM63" i="5"/>
  <c r="BM60" i="5" s="1"/>
  <c r="BL63" i="5"/>
  <c r="BL60" i="5" s="1"/>
  <c r="BK63" i="5"/>
  <c r="BK60" i="5" s="1"/>
  <c r="BJ63" i="5"/>
  <c r="BJ60" i="5" s="1"/>
  <c r="BG63" i="5"/>
  <c r="BI62" i="5"/>
  <c r="BH62" i="5" s="1"/>
  <c r="BP61" i="5"/>
  <c r="BO61" i="5"/>
  <c r="BI61" i="5"/>
  <c r="BG61" i="5"/>
  <c r="BF61" i="5"/>
  <c r="BE61" i="5"/>
  <c r="BD61" i="5"/>
  <c r="BI55" i="5"/>
  <c r="BG55" i="5"/>
  <c r="BF55" i="5" s="1"/>
  <c r="BB55" i="5"/>
  <c r="BI54" i="5"/>
  <c r="BG54" i="5"/>
  <c r="BF54" i="5" s="1"/>
  <c r="BP53" i="5"/>
  <c r="BO53" i="5"/>
  <c r="BN53" i="5"/>
  <c r="BM53" i="5"/>
  <c r="BL53" i="5"/>
  <c r="BK53" i="5"/>
  <c r="BJ53" i="5"/>
  <c r="BE53" i="5"/>
  <c r="BD53" i="5"/>
  <c r="BI52" i="5"/>
  <c r="BG52" i="5"/>
  <c r="BG50" i="5" s="1"/>
  <c r="BB52" i="5"/>
  <c r="BI51" i="5"/>
  <c r="BH51" i="5" s="1"/>
  <c r="BP50" i="5"/>
  <c r="BO50" i="5"/>
  <c r="BN50" i="5"/>
  <c r="BM50" i="5"/>
  <c r="BL50" i="5"/>
  <c r="BK50" i="5"/>
  <c r="BJ50" i="5"/>
  <c r="BE50" i="5"/>
  <c r="BD50" i="5"/>
  <c r="BF42" i="5"/>
  <c r="BI37" i="5"/>
  <c r="BH37" i="5" s="1"/>
  <c r="BF37" i="5"/>
  <c r="BI36" i="5"/>
  <c r="BH36" i="5" s="1"/>
  <c r="BI35" i="5"/>
  <c r="BH35" i="5" s="1"/>
  <c r="BF35" i="5"/>
  <c r="BI34" i="5"/>
  <c r="BG34" i="5"/>
  <c r="BF34" i="5" s="1"/>
  <c r="BI33" i="5"/>
  <c r="BG33" i="5"/>
  <c r="BF33" i="5" s="1"/>
  <c r="BP32" i="5"/>
  <c r="BO32" i="5"/>
  <c r="BN32" i="5"/>
  <c r="BM32" i="5"/>
  <c r="BL32" i="5"/>
  <c r="BK32" i="5"/>
  <c r="BJ32" i="5"/>
  <c r="BE32" i="5"/>
  <c r="BD32" i="5"/>
  <c r="BI31" i="5"/>
  <c r="BH31" i="5" s="1"/>
  <c r="BF31" i="5"/>
  <c r="BF41" i="5" s="1"/>
  <c r="BI30" i="5"/>
  <c r="BH30" i="5" s="1"/>
  <c r="BF30" i="5"/>
  <c r="BF40" i="5" s="1"/>
  <c r="BI29" i="5"/>
  <c r="BH29" i="5" s="1"/>
  <c r="BF29" i="5"/>
  <c r="BF39" i="5" s="1"/>
  <c r="BI28" i="5"/>
  <c r="BH28" i="5" s="1"/>
  <c r="BI27" i="5"/>
  <c r="BH27" i="5" s="1"/>
  <c r="BI26" i="5"/>
  <c r="BH26" i="5" s="1"/>
  <c r="BB26" i="5"/>
  <c r="BI25" i="5"/>
  <c r="BH25" i="5" s="1"/>
  <c r="BI24" i="5"/>
  <c r="BH24" i="5" s="1"/>
  <c r="BB24" i="5"/>
  <c r="BI23" i="5"/>
  <c r="BH23" i="5" s="1"/>
  <c r="BI22" i="5"/>
  <c r="BH22" i="5" s="1"/>
  <c r="BI21" i="5"/>
  <c r="BH21" i="5" s="1"/>
  <c r="BI20" i="5"/>
  <c r="BH20" i="5" s="1"/>
  <c r="BI19" i="5"/>
  <c r="BH19" i="5" s="1"/>
  <c r="BI18" i="5"/>
  <c r="BI17" i="5"/>
  <c r="BH17" i="5" s="1"/>
  <c r="BP16" i="5"/>
  <c r="BO16" i="5"/>
  <c r="BN16" i="5"/>
  <c r="BM16" i="5"/>
  <c r="BL16" i="5"/>
  <c r="BK16" i="5"/>
  <c r="BJ16" i="5"/>
  <c r="BG16" i="5"/>
  <c r="BE16" i="5"/>
  <c r="BD16" i="5"/>
  <c r="BC15" i="5"/>
  <c r="BC14" i="5" s="1"/>
  <c r="BB15" i="5"/>
  <c r="BB14" i="5" s="1"/>
  <c r="BA14" i="5"/>
  <c r="BA13" i="5" s="1"/>
  <c r="DF14" i="5" l="1"/>
  <c r="DF13" i="5" s="1"/>
  <c r="CX126" i="5"/>
  <c r="DE14" i="5"/>
  <c r="DE13" i="5" s="1"/>
  <c r="CX60" i="5"/>
  <c r="DB14" i="5"/>
  <c r="DB13" i="5" s="1"/>
  <c r="DC14" i="5"/>
  <c r="DC13" i="5" s="1"/>
  <c r="CV85" i="5"/>
  <c r="CV84" i="5" s="1"/>
  <c r="CV74" i="5" s="1"/>
  <c r="CV68" i="5" s="1"/>
  <c r="CV66" i="5" s="1"/>
  <c r="DA161" i="5"/>
  <c r="AO13" i="18"/>
  <c r="AO12" i="18" s="1"/>
  <c r="AO11" i="18" s="1"/>
  <c r="AN12" i="18"/>
  <c r="AN11" i="18" s="1"/>
  <c r="BN84" i="5"/>
  <c r="BN74" i="5" s="1"/>
  <c r="BN68" i="5" s="1"/>
  <c r="BN67" i="5" s="1"/>
  <c r="BN66" i="5" s="1"/>
  <c r="CD52" i="5"/>
  <c r="CE53" i="5"/>
  <c r="CZ32" i="5"/>
  <c r="CZ15" i="5" s="1"/>
  <c r="DD14" i="5"/>
  <c r="DD13" i="5" s="1"/>
  <c r="BK15" i="5"/>
  <c r="DH14" i="5"/>
  <c r="DH13" i="5" s="1"/>
  <c r="BJ84" i="5"/>
  <c r="BJ74" i="5" s="1"/>
  <c r="BJ68" i="5" s="1"/>
  <c r="BJ67" i="5" s="1"/>
  <c r="BG129" i="5"/>
  <c r="DG14" i="5"/>
  <c r="DG13" i="5" s="1"/>
  <c r="CG49" i="5"/>
  <c r="CK49" i="5"/>
  <c r="CX132" i="5"/>
  <c r="DT13" i="5"/>
  <c r="CX155" i="5"/>
  <c r="CV14" i="5"/>
  <c r="CX141" i="5"/>
  <c r="CX50" i="5"/>
  <c r="CX161" i="5"/>
  <c r="CX32" i="5"/>
  <c r="N7" i="19"/>
  <c r="M7" i="19" s="1"/>
  <c r="M8" i="19"/>
  <c r="CZ93" i="5"/>
  <c r="CW14" i="5"/>
  <c r="CW13" i="5" s="1"/>
  <c r="CZ60" i="5"/>
  <c r="AS16" i="18"/>
  <c r="CX53" i="5"/>
  <c r="CX93" i="5"/>
  <c r="CZ53" i="5"/>
  <c r="CK84" i="5"/>
  <c r="CK68" i="5" s="1"/>
  <c r="CK66" i="5" s="1"/>
  <c r="DA84" i="5"/>
  <c r="DA74" i="5" s="1"/>
  <c r="CG84" i="5"/>
  <c r="CG74" i="5" s="1"/>
  <c r="CG68" i="5" s="1"/>
  <c r="CG66" i="5" s="1"/>
  <c r="BZ15" i="5"/>
  <c r="DA15" i="5"/>
  <c r="CF128" i="5"/>
  <c r="CY131" i="5"/>
  <c r="CZ131" i="5" s="1"/>
  <c r="CZ132" i="5"/>
  <c r="CY140" i="5"/>
  <c r="CY84" i="5"/>
  <c r="CY74" i="5" s="1"/>
  <c r="BL84" i="5"/>
  <c r="BL74" i="5" s="1"/>
  <c r="BL68" i="5" s="1"/>
  <c r="BL67" i="5" s="1"/>
  <c r="BL66" i="5" s="1"/>
  <c r="BP84" i="5"/>
  <c r="BP68" i="5" s="1"/>
  <c r="BP66" i="5" s="1"/>
  <c r="CB53" i="5"/>
  <c r="CB63" i="5"/>
  <c r="CB60" i="5" s="1"/>
  <c r="CY49" i="5"/>
  <c r="CZ158" i="5"/>
  <c r="DA157" i="5"/>
  <c r="CZ75" i="5"/>
  <c r="CZ50" i="5"/>
  <c r="DA49" i="5"/>
  <c r="CZ141" i="5"/>
  <c r="DA140" i="5"/>
  <c r="AM15" i="18"/>
  <c r="AM13" i="18" s="1"/>
  <c r="AM12" i="18" s="1"/>
  <c r="AM11" i="18" s="1"/>
  <c r="CX85" i="5"/>
  <c r="CZ85" i="5"/>
  <c r="DA128" i="5"/>
  <c r="CJ128" i="5"/>
  <c r="CI84" i="5"/>
  <c r="CI74" i="5" s="1"/>
  <c r="CI68" i="5" s="1"/>
  <c r="CI67" i="5" s="1"/>
  <c r="CI66" i="5" s="1"/>
  <c r="BZ49" i="5"/>
  <c r="CB163" i="5"/>
  <c r="BI141" i="5"/>
  <c r="BI140" i="5" s="1"/>
  <c r="BI138" i="5" s="1"/>
  <c r="CB132" i="5"/>
  <c r="CB131" i="5" s="1"/>
  <c r="BB13" i="5"/>
  <c r="BX13" i="5"/>
  <c r="CF84" i="5"/>
  <c r="CF74" i="5" s="1"/>
  <c r="CF68" i="5" s="1"/>
  <c r="CF67" i="5" s="1"/>
  <c r="CF66" i="5" s="1"/>
  <c r="CJ84" i="5"/>
  <c r="CJ74" i="5" s="1"/>
  <c r="CJ68" i="5" s="1"/>
  <c r="CJ67" i="5" s="1"/>
  <c r="CJ66" i="5" s="1"/>
  <c r="CB155" i="5"/>
  <c r="CC53" i="5"/>
  <c r="CB75" i="5"/>
  <c r="CB93" i="5"/>
  <c r="BF163" i="5"/>
  <c r="CJ15" i="5"/>
  <c r="CE163" i="5"/>
  <c r="CD163" i="5" s="1"/>
  <c r="BE15" i="5"/>
  <c r="CA15" i="5"/>
  <c r="CH15" i="5"/>
  <c r="CL15" i="5"/>
  <c r="CK60" i="5"/>
  <c r="CD133" i="5"/>
  <c r="BZ93" i="5"/>
  <c r="BM84" i="5"/>
  <c r="BM74" i="5" s="1"/>
  <c r="BM68" i="5" s="1"/>
  <c r="BM67" i="5" s="1"/>
  <c r="BM66" i="5" s="1"/>
  <c r="CF15" i="5"/>
  <c r="CC86" i="5"/>
  <c r="CB86" i="5" s="1"/>
  <c r="CF49" i="5"/>
  <c r="CJ49" i="5"/>
  <c r="CE141" i="5"/>
  <c r="CE140" i="5" s="1"/>
  <c r="CE138" i="5" s="1"/>
  <c r="CC93" i="5"/>
  <c r="BC13" i="5"/>
  <c r="BL49" i="5"/>
  <c r="BP49" i="5"/>
  <c r="CG15" i="5"/>
  <c r="CK15" i="5"/>
  <c r="CC60" i="5"/>
  <c r="BZ64" i="5"/>
  <c r="BZ63" i="5" s="1"/>
  <c r="BZ60" i="5" s="1"/>
  <c r="BI63" i="5"/>
  <c r="BI60" i="5" s="1"/>
  <c r="BH72" i="5"/>
  <c r="BF128" i="5"/>
  <c r="BY13" i="5"/>
  <c r="CD72" i="5"/>
  <c r="CE75" i="5"/>
  <c r="CD75" i="5" s="1"/>
  <c r="CD143" i="5"/>
  <c r="CC132" i="5"/>
  <c r="CC131" i="5" s="1"/>
  <c r="BH133" i="5"/>
  <c r="CH128" i="5"/>
  <c r="CD70" i="5"/>
  <c r="CD90" i="5"/>
  <c r="CD97" i="5"/>
  <c r="CD108" i="5"/>
  <c r="CE132" i="5"/>
  <c r="CE131" i="5" s="1"/>
  <c r="BK49" i="5"/>
  <c r="BO49" i="5"/>
  <c r="BK84" i="5"/>
  <c r="BK74" i="5" s="1"/>
  <c r="BK68" i="5" s="1"/>
  <c r="BK66" i="5" s="1"/>
  <c r="BO84" i="5"/>
  <c r="BO68" i="5" s="1"/>
  <c r="BO66" i="5" s="1"/>
  <c r="CC32" i="5"/>
  <c r="CC15" i="5" s="1"/>
  <c r="CI15" i="5"/>
  <c r="BZ128" i="5"/>
  <c r="BJ15" i="5"/>
  <c r="BN15" i="5"/>
  <c r="BJ49" i="5"/>
  <c r="BN49" i="5"/>
  <c r="CE16" i="5"/>
  <c r="CD54" i="5"/>
  <c r="CD55" i="5"/>
  <c r="CD100" i="5"/>
  <c r="CA128" i="5"/>
  <c r="BM49" i="5"/>
  <c r="BH70" i="5"/>
  <c r="CA60" i="5"/>
  <c r="CL60" i="5"/>
  <c r="CE85" i="5"/>
  <c r="CE93" i="5"/>
  <c r="CG128" i="5"/>
  <c r="CB130" i="5"/>
  <c r="CD142" i="5"/>
  <c r="CE158" i="5"/>
  <c r="CD158" i="5" s="1"/>
  <c r="BH52" i="5"/>
  <c r="BG60" i="5"/>
  <c r="BH89" i="5"/>
  <c r="CE32" i="5"/>
  <c r="CE50" i="5"/>
  <c r="CI49" i="5"/>
  <c r="CD61" i="5"/>
  <c r="CD71" i="5"/>
  <c r="CA85" i="5"/>
  <c r="CA84" i="5" s="1"/>
  <c r="CA74" i="5" s="1"/>
  <c r="CA68" i="5" s="1"/>
  <c r="CA66" i="5" s="1"/>
  <c r="BF16" i="5"/>
  <c r="BL15" i="5"/>
  <c r="BP15" i="5"/>
  <c r="BO60" i="5"/>
  <c r="BD93" i="5"/>
  <c r="BD128" i="5"/>
  <c r="CB16" i="5"/>
  <c r="CD34" i="5"/>
  <c r="CA49" i="5"/>
  <c r="CH49" i="5"/>
  <c r="CL49" i="5"/>
  <c r="CE63" i="5"/>
  <c r="CE60" i="5" s="1"/>
  <c r="CH84" i="5"/>
  <c r="CH74" i="5" s="1"/>
  <c r="CH68" i="5" s="1"/>
  <c r="CH67" i="5" s="1"/>
  <c r="CH66" i="5" s="1"/>
  <c r="CL84" i="5"/>
  <c r="CL68" i="5" s="1"/>
  <c r="CL66" i="5" s="1"/>
  <c r="CD89" i="5"/>
  <c r="CD130" i="5"/>
  <c r="CI128" i="5"/>
  <c r="CD18" i="5"/>
  <c r="CD96" i="5"/>
  <c r="CB143" i="5"/>
  <c r="CD33" i="5"/>
  <c r="CB52" i="5"/>
  <c r="CC50" i="5"/>
  <c r="CD65" i="5"/>
  <c r="CD63" i="5" s="1"/>
  <c r="CD76" i="5"/>
  <c r="CC87" i="5"/>
  <c r="CE129" i="5"/>
  <c r="CB71" i="5"/>
  <c r="BZ87" i="5"/>
  <c r="BZ85" i="5" s="1"/>
  <c r="CC141" i="5"/>
  <c r="CC140" i="5" s="1"/>
  <c r="CC138" i="5" s="1"/>
  <c r="BF53" i="5"/>
  <c r="BH130" i="5"/>
  <c r="BE128" i="5"/>
  <c r="BL128" i="5"/>
  <c r="BM15" i="5"/>
  <c r="BH34" i="5"/>
  <c r="BD49" i="5"/>
  <c r="BH54" i="5"/>
  <c r="BH55" i="5"/>
  <c r="BP60" i="5"/>
  <c r="BI163" i="5"/>
  <c r="BH163" i="5" s="1"/>
  <c r="BD15" i="5"/>
  <c r="BG53" i="5"/>
  <c r="BG49" i="5" s="1"/>
  <c r="BH100" i="5"/>
  <c r="BH108" i="5"/>
  <c r="BK128" i="5"/>
  <c r="BH143" i="5"/>
  <c r="BO15" i="5"/>
  <c r="BI50" i="5"/>
  <c r="BH50" i="5" s="1"/>
  <c r="BI53" i="5"/>
  <c r="BF75" i="5"/>
  <c r="BI16" i="5"/>
  <c r="BG32" i="5"/>
  <c r="BG15" i="5" s="1"/>
  <c r="BE49" i="5"/>
  <c r="BD64" i="5"/>
  <c r="BD63" i="5" s="1"/>
  <c r="BD60" i="5" s="1"/>
  <c r="BI75" i="5"/>
  <c r="BH75" i="5" s="1"/>
  <c r="BG86" i="5"/>
  <c r="BH86" i="5" s="1"/>
  <c r="BH90" i="5"/>
  <c r="BJ128" i="5"/>
  <c r="BN128" i="5"/>
  <c r="BI32" i="5"/>
  <c r="BH61" i="5"/>
  <c r="BH71" i="5"/>
  <c r="BE85" i="5"/>
  <c r="BE84" i="5" s="1"/>
  <c r="BE74" i="5" s="1"/>
  <c r="BE68" i="5" s="1"/>
  <c r="BE66" i="5" s="1"/>
  <c r="BH97" i="5"/>
  <c r="BE60" i="5"/>
  <c r="BI85" i="5"/>
  <c r="BI93" i="5"/>
  <c r="BM128" i="5"/>
  <c r="BF93" i="5"/>
  <c r="BF32" i="5"/>
  <c r="BF60" i="5"/>
  <c r="BH18" i="5"/>
  <c r="BH33" i="5"/>
  <c r="BF52" i="5"/>
  <c r="BF50" i="5" s="1"/>
  <c r="BF71" i="5"/>
  <c r="BD87" i="5"/>
  <c r="BD85" i="5" s="1"/>
  <c r="BH96" i="5"/>
  <c r="BF143" i="5"/>
  <c r="BF141" i="5" s="1"/>
  <c r="BF140" i="5" s="1"/>
  <c r="BF138" i="5" s="1"/>
  <c r="BI158" i="5"/>
  <c r="BH65" i="5"/>
  <c r="BH63" i="5" s="1"/>
  <c r="BH76" i="5"/>
  <c r="BG87" i="5"/>
  <c r="BF87" i="5" s="1"/>
  <c r="BI129" i="5"/>
  <c r="BG132" i="5"/>
  <c r="BG131" i="5" s="1"/>
  <c r="BH131" i="5" s="1"/>
  <c r="BG93" i="5"/>
  <c r="BG141" i="5"/>
  <c r="BG140" i="5" s="1"/>
  <c r="BG138" i="5" s="1"/>
  <c r="AK32" i="5"/>
  <c r="CB87" i="5" l="1"/>
  <c r="CB85" i="5" s="1"/>
  <c r="CD60" i="5"/>
  <c r="CE49" i="5"/>
  <c r="AQ16" i="18"/>
  <c r="AP16" i="18" s="1"/>
  <c r="AS24" i="18"/>
  <c r="CZ161" i="5"/>
  <c r="BK14" i="5"/>
  <c r="BK13" i="5" s="1"/>
  <c r="CZ49" i="5"/>
  <c r="BL14" i="5"/>
  <c r="BL13" i="5" s="1"/>
  <c r="CV13" i="5"/>
  <c r="CG14" i="5"/>
  <c r="CG13" i="5" s="1"/>
  <c r="AQ24" i="18"/>
  <c r="AP24" i="18" s="1"/>
  <c r="CX140" i="5"/>
  <c r="CI14" i="5"/>
  <c r="CI13" i="5" s="1"/>
  <c r="AQ23" i="18"/>
  <c r="AP23" i="18" s="1"/>
  <c r="CX131" i="5"/>
  <c r="CX49" i="5"/>
  <c r="BO14" i="5"/>
  <c r="BO13" i="5" s="1"/>
  <c r="CD131" i="5"/>
  <c r="CX15" i="5"/>
  <c r="CX84" i="5"/>
  <c r="BM14" i="5"/>
  <c r="BM13" i="5" s="1"/>
  <c r="DA14" i="5"/>
  <c r="CJ14" i="5"/>
  <c r="CJ13" i="5" s="1"/>
  <c r="CZ84" i="5"/>
  <c r="AT13" i="18"/>
  <c r="CB32" i="5"/>
  <c r="CB15" i="5" s="1"/>
  <c r="CH14" i="5"/>
  <c r="CH13" i="5" s="1"/>
  <c r="BZ14" i="5"/>
  <c r="CD32" i="5"/>
  <c r="CD15" i="5" s="1"/>
  <c r="CF14" i="5"/>
  <c r="CF13" i="5" s="1"/>
  <c r="BN14" i="5"/>
  <c r="BN13" i="5" s="1"/>
  <c r="CE84" i="5"/>
  <c r="CE74" i="5" s="1"/>
  <c r="CE68" i="5" s="1"/>
  <c r="CY128" i="5"/>
  <c r="CY14" i="5"/>
  <c r="BH60" i="5"/>
  <c r="CB161" i="5"/>
  <c r="CY138" i="5"/>
  <c r="CY68" i="5"/>
  <c r="CZ140" i="5"/>
  <c r="DA138" i="5"/>
  <c r="AS22" i="18" s="1"/>
  <c r="CZ157" i="5"/>
  <c r="DA155" i="5"/>
  <c r="DA68" i="5"/>
  <c r="AS19" i="18" s="1"/>
  <c r="CZ74" i="5"/>
  <c r="CE161" i="5"/>
  <c r="CD161" i="5" s="1"/>
  <c r="CL14" i="5"/>
  <c r="CL13" i="5" s="1"/>
  <c r="BI15" i="5"/>
  <c r="BI161" i="5"/>
  <c r="BH161" i="5" s="1"/>
  <c r="CK14" i="5"/>
  <c r="CK13" i="5" s="1"/>
  <c r="BE14" i="5"/>
  <c r="BE13" i="5" s="1"/>
  <c r="CE15" i="5"/>
  <c r="CB141" i="5"/>
  <c r="BF161" i="5"/>
  <c r="CC49" i="5"/>
  <c r="CC14" i="5" s="1"/>
  <c r="AE16" i="18"/>
  <c r="AD16" i="18" s="1"/>
  <c r="CD86" i="5"/>
  <c r="CB50" i="5"/>
  <c r="CB129" i="5"/>
  <c r="AE23" i="18"/>
  <c r="AD23" i="18" s="1"/>
  <c r="BI84" i="5"/>
  <c r="BI74" i="5" s="1"/>
  <c r="BZ84" i="5"/>
  <c r="BZ74" i="5" s="1"/>
  <c r="BZ68" i="5" s="1"/>
  <c r="BZ66" i="5" s="1"/>
  <c r="BJ14" i="5"/>
  <c r="CD93" i="5"/>
  <c r="BH32" i="5"/>
  <c r="BH15" i="5" s="1"/>
  <c r="BP14" i="5"/>
  <c r="BP13" i="5" s="1"/>
  <c r="BF86" i="5"/>
  <c r="BF85" i="5" s="1"/>
  <c r="BF84" i="5" s="1"/>
  <c r="BF74" i="5" s="1"/>
  <c r="BF68" i="5" s="1"/>
  <c r="BF67" i="5" s="1"/>
  <c r="BF66" i="5" s="1"/>
  <c r="BD84" i="5"/>
  <c r="BD74" i="5" s="1"/>
  <c r="BD68" i="5" s="1"/>
  <c r="BD66" i="5" s="1"/>
  <c r="BH93" i="5"/>
  <c r="BI49" i="5"/>
  <c r="BF15" i="5"/>
  <c r="CD53" i="5"/>
  <c r="BJ66" i="5"/>
  <c r="BF49" i="5"/>
  <c r="CE157" i="5"/>
  <c r="CE155" i="5" s="1"/>
  <c r="CD155" i="5" s="1"/>
  <c r="CA14" i="5"/>
  <c r="CA13" i="5" s="1"/>
  <c r="BD14" i="5"/>
  <c r="CD129" i="5"/>
  <c r="CE128" i="5"/>
  <c r="CD138" i="5"/>
  <c r="CD50" i="5"/>
  <c r="CC128" i="5"/>
  <c r="CD87" i="5"/>
  <c r="CC85" i="5"/>
  <c r="CD140" i="5"/>
  <c r="CD132" i="5"/>
  <c r="CD141" i="5"/>
  <c r="BG14" i="5"/>
  <c r="BH132" i="5"/>
  <c r="BG128" i="5"/>
  <c r="BH53" i="5"/>
  <c r="BH49" i="5" s="1"/>
  <c r="BH129" i="5"/>
  <c r="BI128" i="5"/>
  <c r="BH138" i="5"/>
  <c r="BH141" i="5"/>
  <c r="BH87" i="5"/>
  <c r="BH158" i="5"/>
  <c r="BI157" i="5"/>
  <c r="BG85" i="5"/>
  <c r="BH140" i="5"/>
  <c r="AJ36" i="5"/>
  <c r="CX14" i="5" l="1"/>
  <c r="CE14" i="5"/>
  <c r="CX74" i="5"/>
  <c r="AQ14" i="18"/>
  <c r="CX138" i="5"/>
  <c r="CX128" i="5"/>
  <c r="AQ15" i="18"/>
  <c r="CZ155" i="5"/>
  <c r="AS23" i="18"/>
  <c r="BI14" i="5"/>
  <c r="BZ13" i="5"/>
  <c r="AE24" i="18"/>
  <c r="AD24" i="18" s="1"/>
  <c r="CZ138" i="5"/>
  <c r="CZ128" i="5"/>
  <c r="CY67" i="5"/>
  <c r="DA67" i="5"/>
  <c r="CZ68" i="5"/>
  <c r="CB128" i="5"/>
  <c r="CD49" i="5"/>
  <c r="BF14" i="5"/>
  <c r="BF13" i="5" s="1"/>
  <c r="CB140" i="5"/>
  <c r="AE14" i="18"/>
  <c r="CB49" i="5"/>
  <c r="CB84" i="5"/>
  <c r="BD13" i="5"/>
  <c r="BH128" i="5"/>
  <c r="BJ13" i="5"/>
  <c r="CD157" i="5"/>
  <c r="CC84" i="5"/>
  <c r="CD85" i="5"/>
  <c r="CE67" i="5"/>
  <c r="CD128" i="5"/>
  <c r="BH157" i="5"/>
  <c r="BI155" i="5"/>
  <c r="BH155" i="5" s="1"/>
  <c r="BG84" i="5"/>
  <c r="BH85" i="5"/>
  <c r="BI68" i="5"/>
  <c r="Y24" i="18"/>
  <c r="X24" i="18" s="1"/>
  <c r="Y23" i="18"/>
  <c r="X23" i="18" s="1"/>
  <c r="Y22" i="18"/>
  <c r="X22" i="18" s="1"/>
  <c r="Y20" i="18"/>
  <c r="U20" i="18"/>
  <c r="Y19" i="18"/>
  <c r="X19" i="18" s="1"/>
  <c r="Y18" i="18"/>
  <c r="X18" i="18" s="1"/>
  <c r="U17" i="18"/>
  <c r="Y16" i="18"/>
  <c r="U16" i="18"/>
  <c r="Y15" i="18"/>
  <c r="X15" i="18" s="1"/>
  <c r="U15" i="18"/>
  <c r="Y14" i="18"/>
  <c r="X14" i="18" s="1"/>
  <c r="U14" i="18"/>
  <c r="Z13" i="18"/>
  <c r="Z12" i="18" s="1"/>
  <c r="Z11" i="18" s="1"/>
  <c r="W13" i="18"/>
  <c r="W12" i="18" s="1"/>
  <c r="W11" i="18" s="1"/>
  <c r="V13" i="18"/>
  <c r="V12" i="18" s="1"/>
  <c r="V11" i="18" s="1"/>
  <c r="AN85" i="5"/>
  <c r="AO85" i="5"/>
  <c r="AP85" i="5"/>
  <c r="AQ85" i="5"/>
  <c r="AR85" i="5"/>
  <c r="AS85" i="5"/>
  <c r="AQ20" i="18" l="1"/>
  <c r="AR20" i="18" s="1"/>
  <c r="AP20" i="18" s="1"/>
  <c r="AR14" i="18"/>
  <c r="AQ13" i="18"/>
  <c r="AR15" i="18"/>
  <c r="AP15" i="18" s="1"/>
  <c r="AQ22" i="18"/>
  <c r="AP22" i="18" s="1"/>
  <c r="CX68" i="5"/>
  <c r="AS18" i="18"/>
  <c r="AS17" i="18" s="1"/>
  <c r="AT17" i="18"/>
  <c r="AE20" i="18"/>
  <c r="AF20" i="18" s="1"/>
  <c r="CY66" i="5"/>
  <c r="CZ67" i="5"/>
  <c r="DA66" i="5"/>
  <c r="AE15" i="18"/>
  <c r="AF15" i="18" s="1"/>
  <c r="CB14" i="5"/>
  <c r="CB138" i="5"/>
  <c r="CB74" i="5"/>
  <c r="AF14" i="18"/>
  <c r="AD14" i="18" s="1"/>
  <c r="CC74" i="5"/>
  <c r="CD84" i="5"/>
  <c r="CE66" i="5"/>
  <c r="X20" i="18"/>
  <c r="BG74" i="5"/>
  <c r="BH84" i="5"/>
  <c r="BI67" i="5"/>
  <c r="X17" i="18"/>
  <c r="Y13" i="18"/>
  <c r="Y17" i="18"/>
  <c r="X16" i="18"/>
  <c r="X13" i="18" s="1"/>
  <c r="U13" i="18"/>
  <c r="U12" i="18" s="1"/>
  <c r="U11" i="18" s="1"/>
  <c r="AK104" i="5"/>
  <c r="AT12" i="18" l="1"/>
  <c r="AT11" i="18" s="1"/>
  <c r="AR13" i="18"/>
  <c r="AR12" i="18" s="1"/>
  <c r="AR11" i="18" s="1"/>
  <c r="AP14" i="18"/>
  <c r="AP13" i="18" s="1"/>
  <c r="AQ19" i="18"/>
  <c r="CX67" i="5"/>
  <c r="AD20" i="18"/>
  <c r="AD15" i="18"/>
  <c r="AD13" i="18" s="1"/>
  <c r="CY13" i="5"/>
  <c r="CZ66" i="5"/>
  <c r="DA13" i="5"/>
  <c r="AF13" i="18"/>
  <c r="AF12" i="18" s="1"/>
  <c r="AF11" i="18" s="1"/>
  <c r="CB68" i="5"/>
  <c r="AE13" i="18"/>
  <c r="AE22" i="18"/>
  <c r="AD22" i="18" s="1"/>
  <c r="CC68" i="5"/>
  <c r="CD74" i="5"/>
  <c r="CE13" i="5"/>
  <c r="BG68" i="5"/>
  <c r="BH74" i="5"/>
  <c r="BI66" i="5"/>
  <c r="AB24" i="18"/>
  <c r="AA24" i="18" s="1"/>
  <c r="AJ104" i="5"/>
  <c r="X12" i="18"/>
  <c r="X11" i="18" s="1"/>
  <c r="Y12" i="18"/>
  <c r="Y11" i="18" s="1"/>
  <c r="AB22" i="18"/>
  <c r="AA22" i="18" s="1"/>
  <c r="AK105" i="5"/>
  <c r="AK163" i="5"/>
  <c r="AM166" i="5"/>
  <c r="AL166" i="5" s="1"/>
  <c r="AJ166" i="5"/>
  <c r="AJ149" i="5"/>
  <c r="AK148" i="5"/>
  <c r="AJ147" i="5"/>
  <c r="AJ146" i="5"/>
  <c r="AK55" i="5"/>
  <c r="AK54" i="5"/>
  <c r="AF145" i="5"/>
  <c r="AM146" i="5"/>
  <c r="AL146" i="5" s="1"/>
  <c r="AF146" i="5"/>
  <c r="AM147" i="5"/>
  <c r="AL147" i="5" s="1"/>
  <c r="AM149" i="5"/>
  <c r="AL149" i="5" s="1"/>
  <c r="AM148" i="5"/>
  <c r="L8" i="19" l="1"/>
  <c r="CX66" i="5"/>
  <c r="AQ18" i="18"/>
  <c r="AE19" i="18"/>
  <c r="AD19" i="18" s="1"/>
  <c r="CB67" i="5"/>
  <c r="AP19" i="18"/>
  <c r="AL148" i="5"/>
  <c r="CC67" i="5"/>
  <c r="CD68" i="5"/>
  <c r="BG67" i="5"/>
  <c r="BH68" i="5"/>
  <c r="BI13" i="5"/>
  <c r="AJ54" i="5"/>
  <c r="AK141" i="5"/>
  <c r="AB14" i="18"/>
  <c r="AC14" i="18" s="1"/>
  <c r="AA14" i="18" s="1"/>
  <c r="AB16" i="18"/>
  <c r="AA16" i="18" s="1"/>
  <c r="AJ105" i="5"/>
  <c r="AB23" i="18"/>
  <c r="AA23" i="18" s="1"/>
  <c r="AJ148" i="5"/>
  <c r="AJ163" i="5"/>
  <c r="AK53" i="5"/>
  <c r="AJ55" i="5"/>
  <c r="CX13" i="5" l="1"/>
  <c r="J8" i="19"/>
  <c r="AE18" i="18"/>
  <c r="CB66" i="5"/>
  <c r="CC66" i="5"/>
  <c r="CD67" i="5"/>
  <c r="BG66" i="5"/>
  <c r="BH67" i="5"/>
  <c r="AB15" i="18"/>
  <c r="AB20" i="18"/>
  <c r="AC20" i="18" s="1"/>
  <c r="AA20" i="18" s="1"/>
  <c r="AM133" i="5"/>
  <c r="AG103" i="5"/>
  <c r="AG102" i="5"/>
  <c r="AI93" i="5"/>
  <c r="AN93" i="5"/>
  <c r="AO93" i="5"/>
  <c r="AP93" i="5"/>
  <c r="AQ93" i="5"/>
  <c r="AR93" i="5"/>
  <c r="AS93" i="5"/>
  <c r="AT93" i="5"/>
  <c r="AP18" i="18" l="1"/>
  <c r="AP17" i="18" s="1"/>
  <c r="AP12" i="18" s="1"/>
  <c r="AP11" i="18" s="1"/>
  <c r="AQ17" i="18"/>
  <c r="AQ12" i="18" s="1"/>
  <c r="AQ11" i="18" s="1"/>
  <c r="L7" i="19"/>
  <c r="K7" i="19" s="1"/>
  <c r="K8" i="19"/>
  <c r="CB13" i="5"/>
  <c r="I8" i="19"/>
  <c r="J7" i="19"/>
  <c r="I7" i="19" s="1"/>
  <c r="AE17" i="18"/>
  <c r="AE12" i="18" s="1"/>
  <c r="AE11" i="18" s="1"/>
  <c r="AD18" i="18"/>
  <c r="AD17" i="18" s="1"/>
  <c r="AD12" i="18" s="1"/>
  <c r="AD11" i="18" s="1"/>
  <c r="CC13" i="5"/>
  <c r="CD66" i="5"/>
  <c r="BG13" i="5"/>
  <c r="BH66" i="5"/>
  <c r="AB13" i="18"/>
  <c r="AC15" i="18"/>
  <c r="AN141" i="5"/>
  <c r="AN140" i="5" s="1"/>
  <c r="AN138" i="5" s="1"/>
  <c r="AO141" i="5"/>
  <c r="AO140" i="5" s="1"/>
  <c r="AO138" i="5" s="1"/>
  <c r="AP141" i="5"/>
  <c r="AP140" i="5" s="1"/>
  <c r="AP138" i="5" s="1"/>
  <c r="AK22" i="18" s="1"/>
  <c r="AJ22" i="18" s="1"/>
  <c r="AQ141" i="5"/>
  <c r="AQ140" i="5" s="1"/>
  <c r="AQ138" i="5" s="1"/>
  <c r="AR141" i="5"/>
  <c r="AR140" i="5" s="1"/>
  <c r="AR138" i="5" s="1"/>
  <c r="AS141" i="5"/>
  <c r="AT141" i="5"/>
  <c r="AM145" i="5"/>
  <c r="AL145" i="5" s="1"/>
  <c r="AN63" i="5"/>
  <c r="AN60" i="5" s="1"/>
  <c r="AJ37" i="5"/>
  <c r="AN50" i="5"/>
  <c r="AO50" i="5"/>
  <c r="AP50" i="5"/>
  <c r="AQ50" i="5"/>
  <c r="AR50" i="5"/>
  <c r="AN53" i="5"/>
  <c r="AO53" i="5"/>
  <c r="AP53" i="5"/>
  <c r="AQ53" i="5"/>
  <c r="AR53" i="5"/>
  <c r="AO63" i="5"/>
  <c r="AO60" i="5" s="1"/>
  <c r="AP63" i="5"/>
  <c r="AP60" i="5" s="1"/>
  <c r="AK16" i="18" s="1"/>
  <c r="AJ16" i="18" s="1"/>
  <c r="AQ63" i="5"/>
  <c r="AQ60" i="5" s="1"/>
  <c r="AR63" i="5"/>
  <c r="AR60" i="5" s="1"/>
  <c r="AN75" i="5"/>
  <c r="AO75" i="5"/>
  <c r="AP75" i="5"/>
  <c r="AQ75" i="5"/>
  <c r="AR75" i="5"/>
  <c r="AP84" i="5"/>
  <c r="AQ84" i="5"/>
  <c r="AR84" i="5"/>
  <c r="AN129" i="5"/>
  <c r="AO129" i="5"/>
  <c r="AP129" i="5"/>
  <c r="AQ129" i="5"/>
  <c r="AR129" i="5"/>
  <c r="AN132" i="5"/>
  <c r="AN131" i="5" s="1"/>
  <c r="AO132" i="5"/>
  <c r="AO131" i="5" s="1"/>
  <c r="AP132" i="5"/>
  <c r="AP131" i="5" s="1"/>
  <c r="AQ132" i="5"/>
  <c r="AQ131" i="5" s="1"/>
  <c r="AR132" i="5"/>
  <c r="AR131" i="5" s="1"/>
  <c r="AN158" i="5"/>
  <c r="AN157" i="5" s="1"/>
  <c r="AN155" i="5" s="1"/>
  <c r="AO158" i="5"/>
  <c r="AO157" i="5" s="1"/>
  <c r="AO155" i="5" s="1"/>
  <c r="AP158" i="5"/>
  <c r="AP157" i="5" s="1"/>
  <c r="AP155" i="5" s="1"/>
  <c r="AK23" i="18" s="1"/>
  <c r="AJ23" i="18" s="1"/>
  <c r="AQ158" i="5"/>
  <c r="AQ157" i="5" s="1"/>
  <c r="AQ155" i="5" s="1"/>
  <c r="AR158" i="5"/>
  <c r="AR157" i="5" s="1"/>
  <c r="AR155" i="5" s="1"/>
  <c r="AN163" i="5"/>
  <c r="AN161" i="5" s="1"/>
  <c r="AO163" i="5"/>
  <c r="AO161" i="5" s="1"/>
  <c r="AP163" i="5"/>
  <c r="AP161" i="5" s="1"/>
  <c r="AK24" i="18" s="1"/>
  <c r="AJ24" i="18" s="1"/>
  <c r="AQ163" i="5"/>
  <c r="AQ161" i="5" s="1"/>
  <c r="AR163" i="5"/>
  <c r="AR161" i="5" s="1"/>
  <c r="AM51" i="5"/>
  <c r="AL51" i="5" s="1"/>
  <c r="AM52" i="5"/>
  <c r="AM54" i="5"/>
  <c r="AM55" i="5"/>
  <c r="AM61" i="5"/>
  <c r="AM62" i="5"/>
  <c r="AL62" i="5" s="1"/>
  <c r="AM64" i="5"/>
  <c r="AL64" i="5" s="1"/>
  <c r="AM65" i="5"/>
  <c r="AL65" i="5" s="1"/>
  <c r="AM69" i="5"/>
  <c r="AL69" i="5" s="1"/>
  <c r="AM70" i="5"/>
  <c r="AM71" i="5"/>
  <c r="AM72" i="5"/>
  <c r="AM73" i="5"/>
  <c r="AL73" i="5" s="1"/>
  <c r="AM76" i="5"/>
  <c r="AL76" i="5" s="1"/>
  <c r="AM77" i="5"/>
  <c r="AL77" i="5" s="1"/>
  <c r="AM86" i="5"/>
  <c r="AM87" i="5"/>
  <c r="AM88" i="5"/>
  <c r="AL88" i="5" s="1"/>
  <c r="AM89" i="5"/>
  <c r="AM90" i="5"/>
  <c r="AM91" i="5"/>
  <c r="AL91" i="5" s="1"/>
  <c r="AM95" i="5"/>
  <c r="AL95" i="5" s="1"/>
  <c r="AM96" i="5"/>
  <c r="AL96" i="5" s="1"/>
  <c r="AM97" i="5"/>
  <c r="AM98" i="5"/>
  <c r="AL98" i="5" s="1"/>
  <c r="AM99" i="5"/>
  <c r="AL99" i="5" s="1"/>
  <c r="AM100" i="5"/>
  <c r="AM101" i="5"/>
  <c r="AL101" i="5" s="1"/>
  <c r="AM102" i="5"/>
  <c r="AL102" i="5" s="1"/>
  <c r="AM103" i="5"/>
  <c r="AL103" i="5" s="1"/>
  <c r="AM104" i="5"/>
  <c r="AL104" i="5" s="1"/>
  <c r="AM105" i="5"/>
  <c r="AL105" i="5" s="1"/>
  <c r="AM106" i="5"/>
  <c r="AL106" i="5" s="1"/>
  <c r="AM107" i="5"/>
  <c r="AL107" i="5" s="1"/>
  <c r="AM108" i="5"/>
  <c r="AL108" i="5" s="1"/>
  <c r="AM130" i="5"/>
  <c r="AM139" i="5"/>
  <c r="AL139" i="5" s="1"/>
  <c r="AM142" i="5"/>
  <c r="AL142" i="5" s="1"/>
  <c r="AM143" i="5"/>
  <c r="AL143" i="5" s="1"/>
  <c r="AM144" i="5"/>
  <c r="AL144" i="5" s="1"/>
  <c r="AM156" i="5"/>
  <c r="AL156" i="5" s="1"/>
  <c r="AM159" i="5"/>
  <c r="AL159" i="5" s="1"/>
  <c r="AM160" i="5"/>
  <c r="AL160" i="5" s="1"/>
  <c r="AM162" i="5"/>
  <c r="AL162" i="5" s="1"/>
  <c r="AM164" i="5"/>
  <c r="AN32" i="5"/>
  <c r="AO32" i="5"/>
  <c r="AP32" i="5"/>
  <c r="AQ32" i="5"/>
  <c r="AR32" i="5"/>
  <c r="AM18" i="5"/>
  <c r="AL18" i="5" s="1"/>
  <c r="AM19" i="5"/>
  <c r="AL19" i="5" s="1"/>
  <c r="AM20" i="5"/>
  <c r="AL20" i="5" s="1"/>
  <c r="AM21" i="5"/>
  <c r="AL21" i="5" s="1"/>
  <c r="AM22" i="5"/>
  <c r="AL22" i="5" s="1"/>
  <c r="AM23" i="5"/>
  <c r="AL23" i="5" s="1"/>
  <c r="AM24" i="5"/>
  <c r="AL24" i="5" s="1"/>
  <c r="AM25" i="5"/>
  <c r="AL25" i="5" s="1"/>
  <c r="AM26" i="5"/>
  <c r="AL26" i="5" s="1"/>
  <c r="AM27" i="5"/>
  <c r="AL27" i="5" s="1"/>
  <c r="AM28" i="5"/>
  <c r="AL28" i="5" s="1"/>
  <c r="AM29" i="5"/>
  <c r="AL29" i="5" s="1"/>
  <c r="AM30" i="5"/>
  <c r="AL30" i="5" s="1"/>
  <c r="AM31" i="5"/>
  <c r="AL31" i="5" s="1"/>
  <c r="AM33" i="5"/>
  <c r="AL33" i="5" s="1"/>
  <c r="AM34" i="5"/>
  <c r="AL34" i="5" s="1"/>
  <c r="AM35" i="5"/>
  <c r="AL35" i="5" s="1"/>
  <c r="AM36" i="5"/>
  <c r="AL36" i="5" s="1"/>
  <c r="AM37" i="5"/>
  <c r="AL37" i="5" s="1"/>
  <c r="AM17" i="5"/>
  <c r="AL17" i="5" s="1"/>
  <c r="AN16" i="5"/>
  <c r="AO16" i="5"/>
  <c r="AP16" i="5"/>
  <c r="AQ16" i="5"/>
  <c r="AR16" i="5"/>
  <c r="U32" i="5"/>
  <c r="V32" i="5"/>
  <c r="AJ33" i="5"/>
  <c r="AK16" i="5"/>
  <c r="CX10" i="18" l="1"/>
  <c r="AA15" i="18"/>
  <c r="AA13" i="18" s="1"/>
  <c r="AC13" i="18"/>
  <c r="AC12" i="18" s="1"/>
  <c r="AC11" i="18" s="1"/>
  <c r="AB19" i="18"/>
  <c r="AA19" i="18" s="1"/>
  <c r="AM85" i="5"/>
  <c r="AP128" i="5"/>
  <c r="AK20" i="18" s="1"/>
  <c r="AR74" i="5"/>
  <c r="AR68" i="5" s="1"/>
  <c r="AR67" i="5" s="1"/>
  <c r="AR66" i="5" s="1"/>
  <c r="AQ74" i="5"/>
  <c r="AQ68" i="5" s="1"/>
  <c r="AO49" i="5"/>
  <c r="AP74" i="5"/>
  <c r="AP68" i="5" s="1"/>
  <c r="AP67" i="5" s="1"/>
  <c r="AP66" i="5" s="1"/>
  <c r="AQ49" i="5"/>
  <c r="AP49" i="5"/>
  <c r="AK15" i="18" s="1"/>
  <c r="AR49" i="5"/>
  <c r="AR128" i="5"/>
  <c r="AN128" i="5"/>
  <c r="AO128" i="5"/>
  <c r="AQ128" i="5"/>
  <c r="AM163" i="5"/>
  <c r="AL164" i="5"/>
  <c r="AP15" i="5"/>
  <c r="AQ15" i="5"/>
  <c r="AR15" i="5"/>
  <c r="AN15" i="5"/>
  <c r="AM132" i="5"/>
  <c r="AL133" i="5"/>
  <c r="AM129" i="5"/>
  <c r="AO15" i="5"/>
  <c r="AM93" i="5"/>
  <c r="AM141" i="5"/>
  <c r="AL141" i="5" s="1"/>
  <c r="AM158" i="5"/>
  <c r="AM75" i="5"/>
  <c r="AO84" i="5"/>
  <c r="AO74" i="5" s="1"/>
  <c r="AO68" i="5" s="1"/>
  <c r="AO66" i="5" s="1"/>
  <c r="AN84" i="5"/>
  <c r="AN74" i="5" s="1"/>
  <c r="AN68" i="5" s="1"/>
  <c r="AN67" i="5" s="1"/>
  <c r="AN66" i="5" s="1"/>
  <c r="AM63" i="5"/>
  <c r="AM53" i="5"/>
  <c r="AN49" i="5"/>
  <c r="AM50" i="5"/>
  <c r="AM32" i="5"/>
  <c r="AL32" i="5" s="1"/>
  <c r="AM16" i="5"/>
  <c r="AK161" i="5"/>
  <c r="AJ161" i="5"/>
  <c r="AT161" i="5"/>
  <c r="AS161" i="5"/>
  <c r="AI161" i="5"/>
  <c r="AH161" i="5"/>
  <c r="AG161" i="5"/>
  <c r="AF161" i="5"/>
  <c r="AT158" i="5"/>
  <c r="AT157" i="5" s="1"/>
  <c r="AT155" i="5" s="1"/>
  <c r="AS158" i="5"/>
  <c r="AS157" i="5" s="1"/>
  <c r="AS155" i="5" s="1"/>
  <c r="AK158" i="5"/>
  <c r="AJ158" i="5"/>
  <c r="AI158" i="5"/>
  <c r="AI157" i="5" s="1"/>
  <c r="AI155" i="5" s="1"/>
  <c r="AH158" i="5"/>
  <c r="AH157" i="5" s="1"/>
  <c r="AH155" i="5" s="1"/>
  <c r="AG155" i="5"/>
  <c r="AF155" i="5"/>
  <c r="AJ142" i="5"/>
  <c r="S26" i="18" s="1"/>
  <c r="R26" i="18" s="1"/>
  <c r="AF142" i="5"/>
  <c r="AT140" i="5"/>
  <c r="AT138" i="5" s="1"/>
  <c r="AS140" i="5"/>
  <c r="AS138" i="5" s="1"/>
  <c r="AK140" i="5"/>
  <c r="AI141" i="5"/>
  <c r="AI140" i="5" s="1"/>
  <c r="AH141" i="5"/>
  <c r="AH140" i="5" s="1"/>
  <c r="AG138" i="5"/>
  <c r="AF138" i="5"/>
  <c r="AF133" i="5"/>
  <c r="AF132" i="5" s="1"/>
  <c r="AT132" i="5"/>
  <c r="AT131" i="5" s="1"/>
  <c r="AS132" i="5"/>
  <c r="AS131" i="5" s="1"/>
  <c r="AI132" i="5"/>
  <c r="AI131" i="5" s="1"/>
  <c r="AH132" i="5"/>
  <c r="AH131" i="5" s="1"/>
  <c r="AG132" i="5"/>
  <c r="AK130" i="5"/>
  <c r="AF130" i="5"/>
  <c r="AT129" i="5"/>
  <c r="AS129" i="5"/>
  <c r="AH108" i="5"/>
  <c r="AD130" i="5"/>
  <c r="AD133" i="5" s="1"/>
  <c r="AJ102" i="5"/>
  <c r="AJ101" i="5"/>
  <c r="AK100" i="5"/>
  <c r="AJ100" i="5"/>
  <c r="AJ98" i="5"/>
  <c r="AH97" i="5"/>
  <c r="AE93" i="5"/>
  <c r="AJ91" i="5"/>
  <c r="AK90" i="5"/>
  <c r="AK89" i="5"/>
  <c r="AH89" i="5"/>
  <c r="AI87" i="5"/>
  <c r="AH87" i="5" s="1"/>
  <c r="AI86" i="5"/>
  <c r="AT85" i="5"/>
  <c r="AE85" i="5"/>
  <c r="AJ77" i="5"/>
  <c r="AJ76" i="5"/>
  <c r="AT75" i="5"/>
  <c r="AS75" i="5"/>
  <c r="AK75" i="5"/>
  <c r="AI75" i="5"/>
  <c r="AH75" i="5"/>
  <c r="AG74" i="5"/>
  <c r="AF74" i="5"/>
  <c r="AE74" i="5"/>
  <c r="AK72" i="5"/>
  <c r="AF72" i="5"/>
  <c r="AK71" i="5"/>
  <c r="AF71" i="5"/>
  <c r="AJ70" i="5"/>
  <c r="AH70" i="5"/>
  <c r="AG70" i="5"/>
  <c r="AJ64" i="5"/>
  <c r="AI64" i="5"/>
  <c r="AH64" i="5" s="1"/>
  <c r="AH63" i="5" s="1"/>
  <c r="AT63" i="5"/>
  <c r="AS63" i="5"/>
  <c r="AK63" i="5"/>
  <c r="AT61" i="5"/>
  <c r="AS61" i="5"/>
  <c r="AK61" i="5"/>
  <c r="AJ61" i="5"/>
  <c r="AI61" i="5"/>
  <c r="AH61" i="5"/>
  <c r="AF55" i="5"/>
  <c r="AL54" i="5"/>
  <c r="AT53" i="5"/>
  <c r="AS53" i="5"/>
  <c r="AI53" i="5"/>
  <c r="AH53" i="5"/>
  <c r="AK52" i="5"/>
  <c r="AF52" i="5"/>
  <c r="AT50" i="5"/>
  <c r="AS50" i="5"/>
  <c r="AJ35" i="5"/>
  <c r="AJ34" i="5"/>
  <c r="AT32" i="5"/>
  <c r="AS32" i="5"/>
  <c r="AI32" i="5"/>
  <c r="AH32" i="5"/>
  <c r="AJ31" i="5"/>
  <c r="AJ41" i="5" s="1"/>
  <c r="AJ29" i="5"/>
  <c r="AJ39" i="5" s="1"/>
  <c r="AT16" i="5"/>
  <c r="AS16" i="5"/>
  <c r="AI16" i="5"/>
  <c r="AH16" i="5"/>
  <c r="AG15" i="5"/>
  <c r="AG14" i="5" s="1"/>
  <c r="AF15" i="5"/>
  <c r="AF14" i="5" s="1"/>
  <c r="AE14" i="5"/>
  <c r="AE13" i="5" s="1"/>
  <c r="L20" i="18"/>
  <c r="L17" i="18"/>
  <c r="L16" i="18"/>
  <c r="L15" i="18"/>
  <c r="L14" i="18"/>
  <c r="Q13" i="18"/>
  <c r="Q12" i="18" s="1"/>
  <c r="Q11" i="18" s="1"/>
  <c r="N13" i="18"/>
  <c r="N12" i="18" s="1"/>
  <c r="N11" i="18" s="1"/>
  <c r="M13" i="18"/>
  <c r="M12" i="18" s="1"/>
  <c r="M11" i="18" s="1"/>
  <c r="AJ20" i="18" l="1"/>
  <c r="AS20" i="18"/>
  <c r="AJ15" i="18"/>
  <c r="AP14" i="5"/>
  <c r="AP13" i="5" s="1"/>
  <c r="AK14" i="18"/>
  <c r="AQ67" i="5"/>
  <c r="AK19" i="18"/>
  <c r="AJ19" i="18" s="1"/>
  <c r="AK157" i="5"/>
  <c r="L13" i="18"/>
  <c r="L12" i="18" s="1"/>
  <c r="L11" i="18" s="1"/>
  <c r="AJ90" i="5"/>
  <c r="AJ52" i="5"/>
  <c r="AJ50" i="5" s="1"/>
  <c r="AJ72" i="5"/>
  <c r="AJ89" i="5"/>
  <c r="AL100" i="5"/>
  <c r="AK129" i="5"/>
  <c r="AL61" i="5"/>
  <c r="AJ71" i="5"/>
  <c r="AB18" i="18"/>
  <c r="AK138" i="5"/>
  <c r="AJ63" i="5"/>
  <c r="AK70" i="5"/>
  <c r="AJ157" i="5"/>
  <c r="AJ141" i="5"/>
  <c r="S24" i="18"/>
  <c r="R24" i="18" s="1"/>
  <c r="AH86" i="5"/>
  <c r="AH85" i="5" s="1"/>
  <c r="AI85" i="5"/>
  <c r="AI84" i="5" s="1"/>
  <c r="AI74" i="5" s="1"/>
  <c r="AI68" i="5" s="1"/>
  <c r="AI66" i="5" s="1"/>
  <c r="AQ14" i="5"/>
  <c r="AO14" i="5"/>
  <c r="AO13" i="5" s="1"/>
  <c r="AR14" i="5"/>
  <c r="AR13" i="5" s="1"/>
  <c r="AL130" i="5"/>
  <c r="AM140" i="5"/>
  <c r="AL140" i="5" s="1"/>
  <c r="AL75" i="5"/>
  <c r="AL90" i="5"/>
  <c r="AM131" i="5"/>
  <c r="AM60" i="5"/>
  <c r="AL63" i="5"/>
  <c r="AM157" i="5"/>
  <c r="AL158" i="5"/>
  <c r="AL163" i="5"/>
  <c r="AH93" i="5"/>
  <c r="AN14" i="5"/>
  <c r="AN13" i="5" s="1"/>
  <c r="AL72" i="5"/>
  <c r="AL89" i="5"/>
  <c r="AL52" i="5"/>
  <c r="AM161" i="5"/>
  <c r="AL161" i="5" s="1"/>
  <c r="AL71" i="5"/>
  <c r="AJ103" i="5"/>
  <c r="AM15" i="5"/>
  <c r="AM84" i="5"/>
  <c r="AM49" i="5"/>
  <c r="AI15" i="5"/>
  <c r="AT15" i="5"/>
  <c r="AS15" i="5"/>
  <c r="AH15" i="5"/>
  <c r="AS84" i="5"/>
  <c r="AS68" i="5" s="1"/>
  <c r="AS66" i="5" s="1"/>
  <c r="AT49" i="5"/>
  <c r="AK86" i="5"/>
  <c r="AF13" i="5"/>
  <c r="AT60" i="5"/>
  <c r="AK87" i="5"/>
  <c r="AJ130" i="5"/>
  <c r="AS60" i="5"/>
  <c r="AS49" i="5"/>
  <c r="AK60" i="5"/>
  <c r="AH60" i="5"/>
  <c r="AT84" i="5"/>
  <c r="AT68" i="5" s="1"/>
  <c r="AT66" i="5" s="1"/>
  <c r="AK50" i="5"/>
  <c r="AI63" i="5"/>
  <c r="AI60" i="5" s="1"/>
  <c r="AJ75" i="5"/>
  <c r="AG13" i="5"/>
  <c r="AK97" i="5"/>
  <c r="AJ30" i="5"/>
  <c r="AJ40" i="5" s="1"/>
  <c r="V103" i="5"/>
  <c r="AU13" i="18" l="1"/>
  <c r="AU12" i="18" s="1"/>
  <c r="AU11" i="18" s="1"/>
  <c r="AS13" i="18"/>
  <c r="AQ66" i="5"/>
  <c r="AQ13" i="5" s="1"/>
  <c r="AK18" i="18"/>
  <c r="AJ14" i="18"/>
  <c r="AJ13" i="18" s="1"/>
  <c r="AK13" i="18"/>
  <c r="AL129" i="5"/>
  <c r="AK155" i="5"/>
  <c r="AL70" i="5"/>
  <c r="AL97" i="5"/>
  <c r="AB17" i="18"/>
  <c r="AB12" i="18" s="1"/>
  <c r="AB11" i="18" s="1"/>
  <c r="AA18" i="18"/>
  <c r="AA17" i="18" s="1"/>
  <c r="AA12" i="18" s="1"/>
  <c r="AA11" i="18" s="1"/>
  <c r="AK132" i="5"/>
  <c r="AJ16" i="5"/>
  <c r="AJ155" i="5"/>
  <c r="AJ140" i="5"/>
  <c r="AJ60" i="5"/>
  <c r="H8" i="19"/>
  <c r="AK85" i="5"/>
  <c r="AL50" i="5"/>
  <c r="AK49" i="5"/>
  <c r="AM138" i="5"/>
  <c r="AL138" i="5" s="1"/>
  <c r="AH14" i="5"/>
  <c r="AK93" i="5"/>
  <c r="AJ87" i="5"/>
  <c r="AL87" i="5"/>
  <c r="AJ86" i="5"/>
  <c r="AL86" i="5"/>
  <c r="AM14" i="5"/>
  <c r="AM74" i="5"/>
  <c r="AM155" i="5"/>
  <c r="AL157" i="5"/>
  <c r="AM128" i="5"/>
  <c r="AL60" i="5"/>
  <c r="AL53" i="5"/>
  <c r="AL55" i="5"/>
  <c r="AI14" i="5"/>
  <c r="AI13" i="5" s="1"/>
  <c r="AS14" i="5"/>
  <c r="AS13" i="5" s="1"/>
  <c r="AH84" i="5"/>
  <c r="AH74" i="5" s="1"/>
  <c r="AH68" i="5" s="1"/>
  <c r="AH66" i="5" s="1"/>
  <c r="AJ133" i="5"/>
  <c r="AT14" i="5"/>
  <c r="AT13" i="5" s="1"/>
  <c r="AJ53" i="5"/>
  <c r="AJ129" i="5"/>
  <c r="AJ97" i="5"/>
  <c r="F105" i="5"/>
  <c r="F104" i="5"/>
  <c r="F106" i="5" s="1"/>
  <c r="F107" i="5" s="1"/>
  <c r="F108" i="5" s="1"/>
  <c r="F130" i="5" s="1"/>
  <c r="F133" i="5" s="1"/>
  <c r="F30" i="5"/>
  <c r="F31" i="5" s="1"/>
  <c r="AS12" i="18" l="1"/>
  <c r="AS11" i="18" s="1"/>
  <c r="AJ18" i="18"/>
  <c r="AJ17" i="18" s="1"/>
  <c r="AJ12" i="18" s="1"/>
  <c r="AJ11" i="18" s="1"/>
  <c r="AK17" i="18"/>
  <c r="AK12" i="18" s="1"/>
  <c r="AK11" i="18" s="1"/>
  <c r="AL155" i="5"/>
  <c r="AL93" i="5"/>
  <c r="AK131" i="5"/>
  <c r="AL131" i="5" s="1"/>
  <c r="AL85" i="5"/>
  <c r="AJ93" i="5"/>
  <c r="AJ85" i="5"/>
  <c r="S16" i="18"/>
  <c r="R16" i="18" s="1"/>
  <c r="AJ49" i="5"/>
  <c r="S23" i="18"/>
  <c r="R23" i="18" s="1"/>
  <c r="AJ32" i="5"/>
  <c r="AJ132" i="5"/>
  <c r="AJ138" i="5"/>
  <c r="AL132" i="5"/>
  <c r="AH13" i="5"/>
  <c r="AM68" i="5"/>
  <c r="AL49" i="5"/>
  <c r="AK84" i="5"/>
  <c r="AK15" i="5"/>
  <c r="F35" i="5"/>
  <c r="F34" i="5"/>
  <c r="F36" i="5"/>
  <c r="F33" i="5" s="1"/>
  <c r="F37" i="5" s="1"/>
  <c r="F43" i="5" s="1"/>
  <c r="T93" i="5"/>
  <c r="J93" i="5"/>
  <c r="K93" i="5"/>
  <c r="N93" i="5"/>
  <c r="O93" i="5"/>
  <c r="P93" i="5"/>
  <c r="W93" i="5"/>
  <c r="X93" i="5"/>
  <c r="U108" i="5"/>
  <c r="V108" i="5" s="1"/>
  <c r="U54" i="5"/>
  <c r="V54" i="5" s="1"/>
  <c r="S108" i="5"/>
  <c r="V90" i="5"/>
  <c r="AK128" i="5" l="1"/>
  <c r="S22" i="18"/>
  <c r="R22" i="18" s="1"/>
  <c r="S15" i="18"/>
  <c r="T15" i="18" s="1"/>
  <c r="R15" i="18" s="1"/>
  <c r="AJ131" i="5"/>
  <c r="AJ84" i="5"/>
  <c r="AJ15" i="5"/>
  <c r="AK14" i="5"/>
  <c r="AK74" i="5"/>
  <c r="AL84" i="5"/>
  <c r="AM67" i="5"/>
  <c r="F51" i="5"/>
  <c r="F52" i="5" s="1"/>
  <c r="F54" i="5" s="1"/>
  <c r="F55" i="5" s="1"/>
  <c r="V72" i="5"/>
  <c r="U72" i="5" s="1"/>
  <c r="Q72" i="5"/>
  <c r="V71" i="5"/>
  <c r="Q71" i="5"/>
  <c r="P74" i="5"/>
  <c r="Q74" i="5"/>
  <c r="R74" i="5"/>
  <c r="V130" i="5"/>
  <c r="W85" i="5"/>
  <c r="X85" i="5"/>
  <c r="H75" i="5"/>
  <c r="I75" i="5"/>
  <c r="J75" i="5"/>
  <c r="K75" i="5"/>
  <c r="L75" i="5"/>
  <c r="M75" i="5"/>
  <c r="N75" i="5"/>
  <c r="O75" i="5"/>
  <c r="S75" i="5"/>
  <c r="T75" i="5"/>
  <c r="V75" i="5"/>
  <c r="W75" i="5"/>
  <c r="X75" i="5"/>
  <c r="U70" i="5"/>
  <c r="V70" i="5" s="1"/>
  <c r="S70" i="5"/>
  <c r="R70" i="5"/>
  <c r="L70" i="5"/>
  <c r="M70" i="5" s="1"/>
  <c r="I70" i="5"/>
  <c r="AL128" i="5" l="1"/>
  <c r="AJ128" i="5"/>
  <c r="AJ74" i="5"/>
  <c r="AJ14" i="5"/>
  <c r="S14" i="18"/>
  <c r="R14" i="18" s="1"/>
  <c r="T13" i="18"/>
  <c r="AM66" i="5"/>
  <c r="AK68" i="5"/>
  <c r="AL74" i="5"/>
  <c r="S97" i="5"/>
  <c r="S93" i="5" s="1"/>
  <c r="T86" i="5"/>
  <c r="V102" i="5"/>
  <c r="U77" i="5"/>
  <c r="Q77" i="5"/>
  <c r="U76" i="5"/>
  <c r="Q76" i="5"/>
  <c r="V63" i="5"/>
  <c r="K63" i="5"/>
  <c r="M63" i="5"/>
  <c r="J63" i="5"/>
  <c r="T64" i="5"/>
  <c r="S64" i="5" s="1"/>
  <c r="S63" i="5" s="1"/>
  <c r="V52" i="5"/>
  <c r="U52" i="5" s="1"/>
  <c r="U50" i="5" s="1"/>
  <c r="AJ68" i="5" l="1"/>
  <c r="S13" i="18"/>
  <c r="S20" i="18"/>
  <c r="R20" i="18" s="1"/>
  <c r="R13" i="18"/>
  <c r="AM13" i="5"/>
  <c r="AK67" i="5"/>
  <c r="AL68" i="5"/>
  <c r="U75" i="5"/>
  <c r="V97" i="5"/>
  <c r="U97" i="5" s="1"/>
  <c r="T63" i="5"/>
  <c r="V31" i="5"/>
  <c r="U31" i="5" s="1"/>
  <c r="V30" i="5"/>
  <c r="U30" i="5" s="1"/>
  <c r="V29" i="5"/>
  <c r="V163" i="5"/>
  <c r="V161" i="5" s="1"/>
  <c r="U163" i="5"/>
  <c r="U161" i="5" s="1"/>
  <c r="X161" i="5"/>
  <c r="W161" i="5"/>
  <c r="T161" i="5"/>
  <c r="S161" i="5"/>
  <c r="R161" i="5"/>
  <c r="Q161" i="5"/>
  <c r="X158" i="5"/>
  <c r="X157" i="5" s="1"/>
  <c r="X155" i="5" s="1"/>
  <c r="W158" i="5"/>
  <c r="W157" i="5" s="1"/>
  <c r="W155" i="5" s="1"/>
  <c r="V158" i="5"/>
  <c r="V157" i="5" s="1"/>
  <c r="V155" i="5" s="1"/>
  <c r="U158" i="5"/>
  <c r="U157" i="5" s="1"/>
  <c r="U155" i="5" s="1"/>
  <c r="T158" i="5"/>
  <c r="T157" i="5" s="1"/>
  <c r="T155" i="5" s="1"/>
  <c r="S158" i="5"/>
  <c r="S157" i="5" s="1"/>
  <c r="S155" i="5" s="1"/>
  <c r="R155" i="5"/>
  <c r="Q155" i="5"/>
  <c r="U142" i="5"/>
  <c r="Q142" i="5"/>
  <c r="X141" i="5"/>
  <c r="X140" i="5" s="1"/>
  <c r="X138" i="5" s="1"/>
  <c r="W141" i="5"/>
  <c r="W140" i="5" s="1"/>
  <c r="W138" i="5" s="1"/>
  <c r="V141" i="5"/>
  <c r="V140" i="5" s="1"/>
  <c r="V138" i="5" s="1"/>
  <c r="T141" i="5"/>
  <c r="T140" i="5" s="1"/>
  <c r="S141" i="5"/>
  <c r="S140" i="5" s="1"/>
  <c r="R138" i="5"/>
  <c r="Q138" i="5"/>
  <c r="Q133" i="5"/>
  <c r="Q132" i="5" s="1"/>
  <c r="X132" i="5"/>
  <c r="X131" i="5" s="1"/>
  <c r="W132" i="5"/>
  <c r="W131" i="5" s="1"/>
  <c r="T132" i="5"/>
  <c r="T131" i="5" s="1"/>
  <c r="S132" i="5"/>
  <c r="S131" i="5" s="1"/>
  <c r="R132" i="5"/>
  <c r="U130" i="5"/>
  <c r="Q130" i="5"/>
  <c r="X129" i="5"/>
  <c r="W129" i="5"/>
  <c r="V129" i="5"/>
  <c r="U103" i="5"/>
  <c r="Q103" i="5"/>
  <c r="U102" i="5"/>
  <c r="Q102" i="5"/>
  <c r="U101" i="5"/>
  <c r="V100" i="5"/>
  <c r="U100" i="5"/>
  <c r="U98" i="5"/>
  <c r="U91" i="5"/>
  <c r="U90" i="5"/>
  <c r="V89" i="5"/>
  <c r="U89" i="5" s="1"/>
  <c r="S89" i="5"/>
  <c r="T87" i="5"/>
  <c r="S87" i="5" s="1"/>
  <c r="S86" i="5"/>
  <c r="W84" i="5"/>
  <c r="W68" i="5" s="1"/>
  <c r="W66" i="5" s="1"/>
  <c r="P85" i="5"/>
  <c r="U64" i="5"/>
  <c r="U63" i="5" s="1"/>
  <c r="X63" i="5"/>
  <c r="W63" i="5"/>
  <c r="X61" i="5"/>
  <c r="W61" i="5"/>
  <c r="V61" i="5"/>
  <c r="U61" i="5"/>
  <c r="T61" i="5"/>
  <c r="S61" i="5"/>
  <c r="U55" i="5"/>
  <c r="Q55" i="5"/>
  <c r="X53" i="5"/>
  <c r="W53" i="5"/>
  <c r="T53" i="5"/>
  <c r="S53" i="5"/>
  <c r="Q52" i="5"/>
  <c r="X50" i="5"/>
  <c r="W50" i="5"/>
  <c r="V50" i="5"/>
  <c r="X32" i="5"/>
  <c r="W32" i="5"/>
  <c r="T32" i="5"/>
  <c r="S32" i="5"/>
  <c r="X16" i="5"/>
  <c r="W16" i="5"/>
  <c r="T16" i="5"/>
  <c r="S16" i="5"/>
  <c r="R15" i="5"/>
  <c r="R14" i="5" s="1"/>
  <c r="Q15" i="5"/>
  <c r="Q14" i="5" s="1"/>
  <c r="P14" i="5"/>
  <c r="P13" i="5" s="1"/>
  <c r="U141" i="5" l="1"/>
  <c r="U140" i="5" s="1"/>
  <c r="U138" i="5" s="1"/>
  <c r="J26" i="18"/>
  <c r="I26" i="18" s="1"/>
  <c r="P26" i="18"/>
  <c r="O26" i="18" s="1"/>
  <c r="F8" i="19"/>
  <c r="S19" i="18"/>
  <c r="R19" i="18" s="1"/>
  <c r="AJ67" i="5"/>
  <c r="H7" i="19"/>
  <c r="G7" i="19" s="1"/>
  <c r="T15" i="5"/>
  <c r="AK66" i="5"/>
  <c r="AL67" i="5"/>
  <c r="U29" i="5"/>
  <c r="U16" i="5" s="1"/>
  <c r="V16" i="5"/>
  <c r="J23" i="18"/>
  <c r="P23" i="18"/>
  <c r="O23" i="18" s="1"/>
  <c r="J22" i="18"/>
  <c r="P22" i="18"/>
  <c r="O22" i="18" s="1"/>
  <c r="J24" i="18"/>
  <c r="P24" i="18"/>
  <c r="O24" i="18" s="1"/>
  <c r="S85" i="5"/>
  <c r="S84" i="5" s="1"/>
  <c r="Q13" i="5"/>
  <c r="U60" i="5"/>
  <c r="V93" i="5"/>
  <c r="V55" i="5"/>
  <c r="V53" i="5" s="1"/>
  <c r="V49" i="5" s="1"/>
  <c r="U53" i="5"/>
  <c r="U49" i="5" s="1"/>
  <c r="U93" i="5"/>
  <c r="R13" i="5"/>
  <c r="S15" i="5"/>
  <c r="X15" i="5"/>
  <c r="V87" i="5"/>
  <c r="U87" i="5" s="1"/>
  <c r="V133" i="5"/>
  <c r="V132" i="5" s="1"/>
  <c r="V131" i="5" s="1"/>
  <c r="V128" i="5" s="1"/>
  <c r="T85" i="5"/>
  <c r="T84" i="5" s="1"/>
  <c r="X49" i="5"/>
  <c r="U129" i="5"/>
  <c r="W15" i="5"/>
  <c r="T60" i="5"/>
  <c r="X60" i="5"/>
  <c r="S60" i="5"/>
  <c r="W60" i="5"/>
  <c r="X84" i="5"/>
  <c r="X68" i="5" s="1"/>
  <c r="X66" i="5" s="1"/>
  <c r="V86" i="5"/>
  <c r="W49" i="5"/>
  <c r="V60" i="5"/>
  <c r="AK13" i="5" l="1"/>
  <c r="S18" i="18"/>
  <c r="AJ66" i="5"/>
  <c r="G8" i="19"/>
  <c r="T14" i="5"/>
  <c r="AL66" i="5"/>
  <c r="J16" i="18"/>
  <c r="P16" i="18"/>
  <c r="O16" i="18" s="1"/>
  <c r="J15" i="18"/>
  <c r="P15" i="18"/>
  <c r="O15" i="18" s="1"/>
  <c r="V15" i="5"/>
  <c r="V14" i="5" s="1"/>
  <c r="S14" i="5"/>
  <c r="X14" i="5"/>
  <c r="X13" i="5" s="1"/>
  <c r="U15" i="5"/>
  <c r="P14" i="18" s="1"/>
  <c r="U133" i="5"/>
  <c r="U132" i="5" s="1"/>
  <c r="U131" i="5" s="1"/>
  <c r="U128" i="5" s="1"/>
  <c r="U86" i="5"/>
  <c r="U85" i="5" s="1"/>
  <c r="U84" i="5" s="1"/>
  <c r="U74" i="5" s="1"/>
  <c r="U68" i="5" s="1"/>
  <c r="V85" i="5"/>
  <c r="V84" i="5" s="1"/>
  <c r="S74" i="5"/>
  <c r="S68" i="5" s="1"/>
  <c r="S66" i="5" s="1"/>
  <c r="T74" i="5"/>
  <c r="T68" i="5" s="1"/>
  <c r="T66" i="5" s="1"/>
  <c r="W14" i="5"/>
  <c r="W13" i="5" s="1"/>
  <c r="R18" i="18" l="1"/>
  <c r="R17" i="18" s="1"/>
  <c r="S17" i="18"/>
  <c r="S12" i="18" s="1"/>
  <c r="S11" i="18" s="1"/>
  <c r="AJ13" i="5"/>
  <c r="T13" i="5"/>
  <c r="S13" i="5"/>
  <c r="O14" i="18"/>
  <c r="O13" i="18" s="1"/>
  <c r="P13" i="18"/>
  <c r="J20" i="18"/>
  <c r="I20" i="18" s="1"/>
  <c r="P20" i="18"/>
  <c r="O20" i="18" s="1"/>
  <c r="J14" i="18"/>
  <c r="U14" i="5"/>
  <c r="V74" i="5"/>
  <c r="V68" i="5" s="1"/>
  <c r="V67" i="5" l="1"/>
  <c r="P19" i="18"/>
  <c r="O19" i="18" s="1"/>
  <c r="U67" i="5"/>
  <c r="M103" i="5"/>
  <c r="P18" i="18" l="1"/>
  <c r="O18" i="18" s="1"/>
  <c r="O17" i="18" s="1"/>
  <c r="O12" i="18" s="1"/>
  <c r="O11" i="18" s="1"/>
  <c r="F7" i="19"/>
  <c r="E7" i="19" s="1"/>
  <c r="V66" i="5"/>
  <c r="J18" i="18"/>
  <c r="I18" i="18" s="1"/>
  <c r="U66" i="5"/>
  <c r="U13" i="5" s="1"/>
  <c r="J19" i="18"/>
  <c r="I19" i="18" s="1"/>
  <c r="J61" i="5"/>
  <c r="K61" i="5"/>
  <c r="L98" i="5"/>
  <c r="V13" i="5" l="1"/>
  <c r="P17" i="18"/>
  <c r="P12" i="18" s="1"/>
  <c r="P11" i="18" s="1"/>
  <c r="E8" i="19"/>
  <c r="I17" i="18"/>
  <c r="J17" i="18"/>
  <c r="L16" i="5"/>
  <c r="C20" i="18"/>
  <c r="B19" i="18"/>
  <c r="B18" i="18"/>
  <c r="N85" i="5"/>
  <c r="O85" i="5"/>
  <c r="C17" i="18"/>
  <c r="C16" i="18"/>
  <c r="C15" i="18"/>
  <c r="K15" i="18" s="1"/>
  <c r="D13" i="18"/>
  <c r="D12" i="18" s="1"/>
  <c r="D11" i="18" s="1"/>
  <c r="E13" i="18"/>
  <c r="E12" i="18" s="1"/>
  <c r="E11" i="18" s="1"/>
  <c r="H13" i="18"/>
  <c r="H12" i="18" s="1"/>
  <c r="H11" i="18" s="1"/>
  <c r="C14" i="18"/>
  <c r="I15" i="18" l="1"/>
  <c r="K13" i="18"/>
  <c r="K12" i="18" s="1"/>
  <c r="K11" i="18" s="1"/>
  <c r="C13" i="18"/>
  <c r="C12" i="18" s="1"/>
  <c r="C11" i="18" s="1"/>
  <c r="B14" i="18"/>
  <c r="M37" i="5"/>
  <c r="L37" i="5" s="1"/>
  <c r="K86" i="5"/>
  <c r="M163" i="5"/>
  <c r="M161" i="5" s="1"/>
  <c r="L163" i="5"/>
  <c r="L161" i="5" s="1"/>
  <c r="G24" i="18" s="1"/>
  <c r="F24" i="18" s="1"/>
  <c r="O161" i="5"/>
  <c r="I24" i="18" s="1"/>
  <c r="N161" i="5"/>
  <c r="K161" i="5"/>
  <c r="J161" i="5"/>
  <c r="I161" i="5"/>
  <c r="H161" i="5"/>
  <c r="O158" i="5"/>
  <c r="O157" i="5" s="1"/>
  <c r="O155" i="5" s="1"/>
  <c r="I23" i="18" s="1"/>
  <c r="N158" i="5"/>
  <c r="N157" i="5" s="1"/>
  <c r="N155" i="5" s="1"/>
  <c r="M158" i="5"/>
  <c r="M157" i="5" s="1"/>
  <c r="M155" i="5" s="1"/>
  <c r="L158" i="5"/>
  <c r="L157" i="5" s="1"/>
  <c r="L155" i="5" s="1"/>
  <c r="G23" i="18" s="1"/>
  <c r="F23" i="18" s="1"/>
  <c r="K158" i="5"/>
  <c r="K157" i="5" s="1"/>
  <c r="K155" i="5" s="1"/>
  <c r="J158" i="5"/>
  <c r="J157" i="5" s="1"/>
  <c r="J155" i="5" s="1"/>
  <c r="I155" i="5"/>
  <c r="H155" i="5"/>
  <c r="L142" i="5"/>
  <c r="H142" i="5"/>
  <c r="O141" i="5"/>
  <c r="O140" i="5" s="1"/>
  <c r="O138" i="5" s="1"/>
  <c r="I22" i="18" s="1"/>
  <c r="N141" i="5"/>
  <c r="N140" i="5" s="1"/>
  <c r="N138" i="5" s="1"/>
  <c r="M141" i="5"/>
  <c r="M140" i="5" s="1"/>
  <c r="M138" i="5" s="1"/>
  <c r="K141" i="5"/>
  <c r="K140" i="5" s="1"/>
  <c r="J141" i="5"/>
  <c r="J140" i="5" s="1"/>
  <c r="I138" i="5"/>
  <c r="H138" i="5"/>
  <c r="H133" i="5"/>
  <c r="H132" i="5" s="1"/>
  <c r="O132" i="5"/>
  <c r="O131" i="5" s="1"/>
  <c r="N132" i="5"/>
  <c r="N131" i="5" s="1"/>
  <c r="K132" i="5"/>
  <c r="K131" i="5" s="1"/>
  <c r="J132" i="5"/>
  <c r="J131" i="5" s="1"/>
  <c r="I132" i="5"/>
  <c r="L130" i="5"/>
  <c r="M133" i="5" s="1"/>
  <c r="H130" i="5"/>
  <c r="O129" i="5"/>
  <c r="N129" i="5"/>
  <c r="M129" i="5"/>
  <c r="L103" i="5"/>
  <c r="H103" i="5"/>
  <c r="M102" i="5"/>
  <c r="L102" i="5" s="1"/>
  <c r="H102" i="5"/>
  <c r="L101" i="5"/>
  <c r="M100" i="5"/>
  <c r="L100" i="5"/>
  <c r="L97" i="5"/>
  <c r="G93" i="5"/>
  <c r="L91" i="5"/>
  <c r="M90" i="5"/>
  <c r="L90" i="5" s="1"/>
  <c r="M89" i="5"/>
  <c r="L89" i="5" s="1"/>
  <c r="J89" i="5"/>
  <c r="K87" i="5"/>
  <c r="M87" i="5" s="1"/>
  <c r="L87" i="5" s="1"/>
  <c r="O84" i="5"/>
  <c r="O74" i="5" s="1"/>
  <c r="G85" i="5"/>
  <c r="L64" i="5"/>
  <c r="L63" i="5" s="1"/>
  <c r="O63" i="5"/>
  <c r="N63" i="5"/>
  <c r="K60" i="5"/>
  <c r="J60" i="5"/>
  <c r="O61" i="5"/>
  <c r="N61" i="5"/>
  <c r="M61" i="5"/>
  <c r="L61" i="5"/>
  <c r="L55" i="5"/>
  <c r="M55" i="5" s="1"/>
  <c r="H55" i="5"/>
  <c r="L54" i="5"/>
  <c r="M54" i="5" s="1"/>
  <c r="O53" i="5"/>
  <c r="N53" i="5"/>
  <c r="K53" i="5"/>
  <c r="J53" i="5"/>
  <c r="H52" i="5"/>
  <c r="O50" i="5"/>
  <c r="N50" i="5"/>
  <c r="M50" i="5"/>
  <c r="L50" i="5"/>
  <c r="L34" i="5"/>
  <c r="L33" i="5"/>
  <c r="M33" i="5" s="1"/>
  <c r="L36" i="5"/>
  <c r="O32" i="5"/>
  <c r="N32" i="5"/>
  <c r="K32" i="5"/>
  <c r="J32" i="5"/>
  <c r="O16" i="5"/>
  <c r="N16" i="5"/>
  <c r="M16" i="5"/>
  <c r="K16" i="5"/>
  <c r="J16" i="5"/>
  <c r="I15" i="5"/>
  <c r="I14" i="5" s="1"/>
  <c r="H15" i="5"/>
  <c r="H14" i="5" s="1"/>
  <c r="G14" i="5"/>
  <c r="G13" i="5" s="1"/>
  <c r="L141" i="5" l="1"/>
  <c r="L140" i="5" s="1"/>
  <c r="L138" i="5" s="1"/>
  <c r="G22" i="18" s="1"/>
  <c r="F22" i="18" s="1"/>
  <c r="G26" i="18"/>
  <c r="F26" i="18" s="1"/>
  <c r="L93" i="5"/>
  <c r="M93" i="5"/>
  <c r="K85" i="5"/>
  <c r="K84" i="5" s="1"/>
  <c r="K74" i="5" s="1"/>
  <c r="M36" i="5"/>
  <c r="L32" i="5"/>
  <c r="J86" i="5"/>
  <c r="O68" i="5"/>
  <c r="O66" i="5" s="1"/>
  <c r="O15" i="5"/>
  <c r="I14" i="18" s="1"/>
  <c r="O60" i="5"/>
  <c r="I13" i="5"/>
  <c r="N15" i="5"/>
  <c r="H13" i="5"/>
  <c r="N49" i="5"/>
  <c r="M60" i="5"/>
  <c r="M86" i="5"/>
  <c r="M85" i="5" s="1"/>
  <c r="L60" i="5"/>
  <c r="G16" i="18" s="1"/>
  <c r="F16" i="18" s="1"/>
  <c r="N60" i="5"/>
  <c r="O49" i="5"/>
  <c r="J87" i="5"/>
  <c r="J15" i="5"/>
  <c r="J14" i="5" s="1"/>
  <c r="M53" i="5"/>
  <c r="M49" i="5" s="1"/>
  <c r="K15" i="5"/>
  <c r="K14" i="5" s="1"/>
  <c r="N84" i="5"/>
  <c r="N74" i="5" s="1"/>
  <c r="L133" i="5"/>
  <c r="L132" i="5" s="1"/>
  <c r="L131" i="5" s="1"/>
  <c r="M132" i="5"/>
  <c r="M131" i="5" s="1"/>
  <c r="M128" i="5" s="1"/>
  <c r="L129" i="5"/>
  <c r="L53" i="5"/>
  <c r="L49" i="5" s="1"/>
  <c r="G15" i="18" s="1"/>
  <c r="F15" i="18" s="1"/>
  <c r="J85" i="5" l="1"/>
  <c r="J84" i="5" s="1"/>
  <c r="I16" i="18"/>
  <c r="I13" i="18" s="1"/>
  <c r="I12" i="18" s="1"/>
  <c r="I11" i="18" s="1"/>
  <c r="J13" i="18"/>
  <c r="J12" i="18" s="1"/>
  <c r="J11" i="18" s="1"/>
  <c r="K68" i="5"/>
  <c r="K66" i="5" s="1"/>
  <c r="K13" i="5" s="1"/>
  <c r="N68" i="5"/>
  <c r="N66" i="5" s="1"/>
  <c r="O14" i="5"/>
  <c r="O13" i="5" s="1"/>
  <c r="N14" i="5"/>
  <c r="L86" i="5"/>
  <c r="M84" i="5"/>
  <c r="M74" i="5" s="1"/>
  <c r="L128" i="5"/>
  <c r="G20" i="18" s="1"/>
  <c r="F20" i="18" s="1"/>
  <c r="J68" i="5" l="1"/>
  <c r="J66" i="5" s="1"/>
  <c r="J13" i="5" s="1"/>
  <c r="J74" i="5"/>
  <c r="L85" i="5"/>
  <c r="L84" i="5" s="1"/>
  <c r="N13" i="5"/>
  <c r="M68" i="5"/>
  <c r="L68" i="5" l="1"/>
  <c r="L67" i="5" s="1"/>
  <c r="L74" i="5"/>
  <c r="M67" i="5"/>
  <c r="G19" i="18"/>
  <c r="F19" i="18" s="1"/>
  <c r="B24" i="18"/>
  <c r="B20" i="18"/>
  <c r="D8" i="19" l="1"/>
  <c r="L66" i="5"/>
  <c r="G18" i="18"/>
  <c r="M66" i="5"/>
  <c r="C8" i="19" l="1"/>
  <c r="C7" i="19" s="1"/>
  <c r="D7" i="19"/>
  <c r="F18" i="18"/>
  <c r="F17" i="18" s="1"/>
  <c r="G17" i="18"/>
  <c r="B23" i="18" l="1"/>
  <c r="B22" i="18"/>
  <c r="B13" i="18" l="1"/>
  <c r="B16" i="18"/>
  <c r="B15" i="18"/>
  <c r="AA78" i="7" l="1"/>
  <c r="Z78" i="7" s="1"/>
  <c r="AB78" i="7"/>
  <c r="AA74" i="7"/>
  <c r="Y74" i="7"/>
  <c r="S74" i="7"/>
  <c r="T74" i="7" s="1"/>
  <c r="K89" i="7"/>
  <c r="L88" i="7"/>
  <c r="K88" i="7" s="1"/>
  <c r="L87" i="7"/>
  <c r="K87" i="7" s="1"/>
  <c r="K86" i="7"/>
  <c r="K85" i="7"/>
  <c r="L84" i="7"/>
  <c r="K84" i="7" s="1"/>
  <c r="K83" i="7"/>
  <c r="L82" i="7"/>
  <c r="K82" i="7" s="1"/>
  <c r="K81" i="7"/>
  <c r="K80" i="7"/>
  <c r="L79" i="7"/>
  <c r="K79" i="7" s="1"/>
  <c r="K78" i="7"/>
  <c r="K77" i="7"/>
  <c r="K76" i="7"/>
  <c r="K75" i="7"/>
  <c r="K74" i="7"/>
  <c r="H87" i="7"/>
  <c r="G87" i="7"/>
  <c r="H13" i="14" l="1"/>
  <c r="J13" i="14"/>
  <c r="L13" i="14"/>
  <c r="N13" i="14"/>
  <c r="P13" i="14"/>
  <c r="R13" i="14"/>
  <c r="T13" i="14"/>
  <c r="V13" i="14"/>
  <c r="X13" i="14"/>
  <c r="Z13" i="14"/>
  <c r="AB13" i="14"/>
  <c r="AD13" i="14"/>
  <c r="AF13" i="14"/>
  <c r="AH13" i="14"/>
  <c r="AJ13" i="14"/>
  <c r="AL13" i="14"/>
  <c r="AN13" i="14"/>
  <c r="AP13" i="14"/>
  <c r="AR13" i="14"/>
  <c r="AT13" i="14"/>
  <c r="AV13" i="14"/>
  <c r="AX13" i="14"/>
  <c r="AZ13" i="14"/>
  <c r="BB13" i="14"/>
  <c r="BD13" i="14"/>
  <c r="BF13" i="14"/>
  <c r="BH13" i="14"/>
  <c r="BJ13" i="14"/>
  <c r="BL13" i="14"/>
  <c r="BN13" i="14"/>
  <c r="BP13" i="14"/>
  <c r="BR13" i="14"/>
  <c r="BT13" i="14"/>
  <c r="BV13" i="14"/>
  <c r="BX13" i="14"/>
  <c r="BZ13" i="14"/>
  <c r="CB13" i="14"/>
  <c r="CD13" i="14"/>
  <c r="CF13" i="14"/>
  <c r="CH13" i="14"/>
  <c r="CJ13" i="14"/>
  <c r="CL13" i="14"/>
  <c r="CN13" i="14"/>
  <c r="CP13" i="14"/>
  <c r="A4" i="17"/>
  <c r="A4" i="16"/>
  <c r="A4" i="15"/>
  <c r="A4" i="13" l="1"/>
  <c r="A4" i="12"/>
  <c r="A4" i="7"/>
  <c r="A4" i="14"/>
  <c r="B13" i="14"/>
  <c r="F13" i="14" s="1"/>
  <c r="CD14" i="12"/>
  <c r="CE14" i="12" s="1"/>
  <c r="AP14" i="12"/>
  <c r="AQ14" i="12" s="1"/>
  <c r="AR14" i="12" s="1"/>
  <c r="AS14" i="12" s="1"/>
  <c r="AT14" i="12" s="1"/>
  <c r="AU14" i="12" s="1"/>
  <c r="AV14" i="12" s="1"/>
  <c r="AW14" i="12" s="1"/>
  <c r="AX14" i="12" s="1"/>
  <c r="AY14" i="12" s="1"/>
  <c r="AZ14" i="12" s="1"/>
  <c r="AD14" i="12"/>
  <c r="AE14" i="12" s="1"/>
  <c r="AF14" i="12" s="1"/>
  <c r="AG14" i="12" s="1"/>
  <c r="AH14" i="12" s="1"/>
  <c r="AI14" i="12" s="1"/>
  <c r="AJ14" i="12" s="1"/>
  <c r="AK14" i="12" s="1"/>
  <c r="AL14" i="12" s="1"/>
  <c r="AM14" i="12" s="1"/>
  <c r="AN14" i="12" s="1"/>
  <c r="S14" i="12"/>
  <c r="T14" i="12" s="1"/>
  <c r="U14" i="12" s="1"/>
  <c r="V14" i="12" s="1"/>
  <c r="W14" i="12" s="1"/>
  <c r="X14" i="12" s="1"/>
  <c r="Y14" i="12" s="1"/>
  <c r="Z14" i="12" s="1"/>
  <c r="AA14" i="12" s="1"/>
  <c r="AB14" i="12" s="1"/>
  <c r="N14" i="12"/>
  <c r="H14" i="12"/>
  <c r="B14" i="12"/>
  <c r="D14" i="12" s="1"/>
  <c r="E14" i="12" s="1"/>
  <c r="F14" i="12" s="1"/>
  <c r="M32" i="5" l="1"/>
  <c r="M15" i="5" s="1"/>
  <c r="L15" i="5"/>
  <c r="M14" i="5" l="1"/>
  <c r="M13" i="5" s="1"/>
  <c r="G14" i="18"/>
  <c r="L14" i="5"/>
  <c r="L13" i="5" s="1"/>
  <c r="F14" i="18" l="1"/>
  <c r="F13" i="18" s="1"/>
  <c r="F12" i="18" s="1"/>
  <c r="F11" i="18" s="1"/>
  <c r="G13" i="18"/>
  <c r="G12" i="18" s="1"/>
  <c r="G11" i="18" s="1"/>
  <c r="U71" i="5"/>
  <c r="T12" i="18"/>
  <c r="T11" i="18" s="1"/>
  <c r="R12" i="18"/>
  <c r="R11" i="18" s="1"/>
</calcChain>
</file>

<file path=xl/sharedStrings.xml><?xml version="1.0" encoding="utf-8"?>
<sst xmlns="http://schemas.openxmlformats.org/spreadsheetml/2006/main" count="7346" uniqueCount="576">
  <si>
    <t>Đơn vị: Triệu đồng</t>
  </si>
  <si>
    <t>STT</t>
  </si>
  <si>
    <t>Nguồn vốn đầu tư</t>
  </si>
  <si>
    <t>Ghi chú</t>
  </si>
  <si>
    <t>Số dự án</t>
  </si>
  <si>
    <t>Trong đó:</t>
  </si>
  <si>
    <t>Trong nước</t>
  </si>
  <si>
    <t>Nước ngoài</t>
  </si>
  <si>
    <t>TỔNG SỐ</t>
  </si>
  <si>
    <t>a)</t>
  </si>
  <si>
    <t xml:space="preserve">Trong đó: </t>
  </si>
  <si>
    <t>b)</t>
  </si>
  <si>
    <t>Ngân sách trung ương</t>
  </si>
  <si>
    <t>Ghi chú:</t>
  </si>
  <si>
    <t>Giai đoạn từ năm 2021 đến năm 2025</t>
  </si>
  <si>
    <t>-</t>
  </si>
  <si>
    <t>Đầu tư từ nguồn thu sử dụng đất</t>
  </si>
  <si>
    <t>Trong đó: Phân cấp cho ngân sách cấp huyện</t>
  </si>
  <si>
    <t>Bội chi ngân sách địa phương</t>
  </si>
  <si>
    <t>I</t>
  </si>
  <si>
    <t>II</t>
  </si>
  <si>
    <t>Danh mục dự án</t>
  </si>
  <si>
    <t>Mã dự án</t>
  </si>
  <si>
    <t>Quyết định đầu tư</t>
  </si>
  <si>
    <t>Số quyết định; ngày, tháng, năm ban hành</t>
  </si>
  <si>
    <t xml:space="preserve">TMĐT </t>
  </si>
  <si>
    <t>Tổng số (tất cả các nguồn vốn)</t>
  </si>
  <si>
    <t>Tổng số</t>
  </si>
  <si>
    <t>Trong đó</t>
  </si>
  <si>
    <t xml:space="preserve">Thu hồi các khoản ứng trước </t>
  </si>
  <si>
    <t>1</t>
  </si>
  <si>
    <t>(1)</t>
  </si>
  <si>
    <t>Dự án ...</t>
  </si>
  <si>
    <t>…</t>
  </si>
  <si>
    <t>………..</t>
  </si>
  <si>
    <t>2</t>
  </si>
  <si>
    <t>c)</t>
  </si>
  <si>
    <t>Địa điểm xây dựng</t>
  </si>
  <si>
    <t>Thời gian khởi công hoàn thành</t>
  </si>
  <si>
    <t>Trong đó: vốn NSTW</t>
  </si>
  <si>
    <t>Lũy kế vốn bố trí từ khởi công đến hết năm 2020</t>
  </si>
  <si>
    <t>Nhu cầu đầu tư 5 năm giai đoạn từ năm 2021 đến năm 2025</t>
  </si>
  <si>
    <t>Dự kiến kế hoạch 5 năm giai đoạn từ năm 2021 đến năm 2025</t>
  </si>
  <si>
    <t>Trong đó: Vốn NSTW</t>
  </si>
  <si>
    <t>Thanh toán nợ XDCB</t>
  </si>
  <si>
    <t>NHIỆM VỤ CHUẨN BỊ ĐẦU TƯ</t>
  </si>
  <si>
    <t>THỰC HIỆN DỰ ÁN</t>
  </si>
  <si>
    <t>(2)</t>
  </si>
  <si>
    <t>Dự án chuyển tiếp từ giai đoạn từ năm 2016 đến năm 2020 sang giai đoạn từ năm 2021 đến năm 2025</t>
  </si>
  <si>
    <t>Dự án hoàn thành và bàn giao đưa vào sử dụng đến ngày 31 tháng 12 năm 2020</t>
  </si>
  <si>
    <t>Dự án chuyển tiếp sang giai đoạn từ năm 2021 đến năm 2025</t>
  </si>
  <si>
    <t>- Dự án giãn hoãn tiến độ thi công và chuyển đổi hình thức đầu tư trong giai đoạn từ năm 2021 đến năm 2025</t>
  </si>
  <si>
    <t>…….</t>
  </si>
  <si>
    <r>
      <t xml:space="preserve">Dự án khởi công mới trong giai đoạn từ năm 2021 đến năm 2025 </t>
    </r>
    <r>
      <rPr>
        <b/>
        <vertAlign val="superscript"/>
        <sz val="10"/>
        <color theme="1"/>
        <rFont val="Arial Narrow"/>
        <family val="2"/>
      </rPr>
      <t>(1)</t>
    </r>
  </si>
  <si>
    <t>(1) Chỉ được bố trí vốn đầu tư công để thanh toán nợ đọng XDCB phát sinh trước ngày 01/01/2015</t>
  </si>
  <si>
    <t>(2) Sắp xếp các dự án theo thứ tự ưu tiên</t>
  </si>
  <si>
    <t>THỰC HIỆN DỰ ÁN ((1)+(2))</t>
  </si>
  <si>
    <t>Dự án chuyển đổi hình thức đầu tư</t>
  </si>
  <si>
    <t>Dự án giãn hoãn tiến độ thi công đến điểm dừng kỹ thuật hợp lý</t>
  </si>
  <si>
    <t>Dự án dự kiến hoàn thành và bàn giao đưa vào sử dụng trong giai đoạn từ năm 2021 đến năm 2025</t>
  </si>
  <si>
    <t>b.1)</t>
  </si>
  <si>
    <t>b.2)</t>
  </si>
  <si>
    <t>Dự án dự kiến hoàn thành sau năm 2025</t>
  </si>
  <si>
    <t>c.1)</t>
  </si>
  <si>
    <t>c.2)</t>
  </si>
  <si>
    <t>A</t>
  </si>
  <si>
    <t>III</t>
  </si>
  <si>
    <t>Trong đó: vốn NSĐP</t>
  </si>
  <si>
    <t>Trong đó: Vốn NSĐP</t>
  </si>
  <si>
    <t>Phân loại tương tự như Mục A</t>
  </si>
  <si>
    <t>B</t>
  </si>
  <si>
    <t>(dành cho UBND các huyện, thành phố)</t>
  </si>
  <si>
    <t>(dành cho các Sở, ban, ngành, UBND các huyện, thành phố)</t>
  </si>
  <si>
    <t>(dành cho các Sở, ban, ngành)</t>
  </si>
  <si>
    <t>VỐN PHÂN CẤP CHO NGÂN SÁCH CẤP HUYỆN</t>
  </si>
  <si>
    <t>VỐN ĐẦU TƯ TỪ NGÂN SÁCH CẤP TỈNH</t>
  </si>
  <si>
    <t>Giải ngân kế hoạch trung hạn</t>
  </si>
  <si>
    <t>Vốn đầu tư phát triển nguồn NSNN</t>
  </si>
  <si>
    <t>Cân đối ngân sách địa phương</t>
  </si>
  <si>
    <t>a</t>
  </si>
  <si>
    <t>Vốn đầu tư trong cân đối theo tiêu chí, định mức</t>
  </si>
  <si>
    <t>b</t>
  </si>
  <si>
    <t>c</t>
  </si>
  <si>
    <t>Đầu tư từ nguồn thu xổ số kiến thiết</t>
  </si>
  <si>
    <t>d</t>
  </si>
  <si>
    <t>Các chương trình mục tiêu Quốc gia</t>
  </si>
  <si>
    <t>Các chương trình mục tiêu</t>
  </si>
  <si>
    <t>Kế hoạch trung hạn 5 năm giai đoạn từ năm 2016 đến năm 2020</t>
  </si>
  <si>
    <t>Kế hoạch năm 2016</t>
  </si>
  <si>
    <t>Kế hoạch năm 2017</t>
  </si>
  <si>
    <t>Kế hoạch năm 2018</t>
  </si>
  <si>
    <t>Kế hoạch năm 2019</t>
  </si>
  <si>
    <t>Dự kiến Kế hoạch năm 2020</t>
  </si>
  <si>
    <t>Ước giải ngân kế hoạch năm 2019</t>
  </si>
  <si>
    <t>Ước giải ngân kế hoạch năm 2020</t>
  </si>
  <si>
    <t>Chương trình MTQG giảm nghèo bền vững</t>
  </si>
  <si>
    <t>Chương trình MTQG xây dựng nông thôn mới</t>
  </si>
  <si>
    <t>Phân bổ vốn theo dự án</t>
  </si>
  <si>
    <t>Vốn điều lệ quỹ hỗ trợ phát triển sử dụng đất</t>
  </si>
  <si>
    <t>Vốn chi phí quản lý đất đai</t>
  </si>
  <si>
    <t>Các nguồn thu để lại đầu tư</t>
  </si>
  <si>
    <t>Nguồn….</t>
  </si>
  <si>
    <t>….</t>
  </si>
  <si>
    <t>Biểu mẫu số</t>
  </si>
  <si>
    <t>Địa điểm XD</t>
  </si>
  <si>
    <t>Năng lực thiết kế</t>
  </si>
  <si>
    <t>Thời gian KC-HT</t>
  </si>
  <si>
    <t>Trong đó: Vốn câp đối NSĐP</t>
  </si>
  <si>
    <t>- Dự án dự kiến hoàn thành và bàn giao đưa vào sử dụng trong giai đoạn 2016-2020</t>
  </si>
  <si>
    <t>- Dự án dự kiến hoàn thành sau năm 2020</t>
  </si>
  <si>
    <t>Dự án khởi công mới trong giai đoạn 2016-2020</t>
  </si>
  <si>
    <t>Nguồn Thu tiền sử dụng đất</t>
  </si>
  <si>
    <t>Phân loại như trên</t>
  </si>
  <si>
    <t>Quyết định đầu tư hoặc quyết định đầu tư điều chỉnh</t>
  </si>
  <si>
    <t>Mã số dự án</t>
  </si>
  <si>
    <t>Kế hoạch đầu tư công trung hạn giai đoạn 2016-2020</t>
  </si>
  <si>
    <t>Lũy kế vốn đã giải ngân đến hết kế hoạch năm 2015</t>
  </si>
  <si>
    <t>Dự kiến kế hoạch năm 2020</t>
  </si>
  <si>
    <t>TÌNH HÌNH THỰC HIỆN KẾ HOẠCH ĐẦU TƯ CÔNG TRUNG HẠN GIAI ĐOẠN 2016 - 2020 NGUỒN NGÂN SÁCH ĐỊA PHƯƠNG</t>
  </si>
  <si>
    <t>Dự án hoàn thành và bàn giao đưa vào sử dụng trước năm 2016</t>
  </si>
  <si>
    <t>Dự án hoàn thành và bàn giao đưa vào sử dụng trong giai đoạn 2016 - 2020</t>
  </si>
  <si>
    <t>Dự án hoàn thành và bàn giao đưa vào sử dụng giai đoạn 2016-2020</t>
  </si>
  <si>
    <t>Dự án chuyển tiếp sang giai đoạn 2021-2025</t>
  </si>
  <si>
    <t>Dự án chuyển tiếp từ trước năm 2016 sang giai đoạn 2016-2020</t>
  </si>
  <si>
    <t>CHUẨN BỊ ĐẦU TƯ</t>
  </si>
  <si>
    <t>Nguồn Cân đối NSĐP theo tiêu chí, định mức</t>
  </si>
  <si>
    <t>Nguồn …</t>
  </si>
  <si>
    <t>Biểu mẫu số 02</t>
  </si>
  <si>
    <t>Biểu mẫu số 03</t>
  </si>
  <si>
    <t>(Biểu mẫu kèm theo Công văn số              /SKHĐT-TH ngày           tháng       năm 2019 của Sở Kế hoạch và Đầu tư)</t>
  </si>
  <si>
    <t>Biểu mẫu số 04</t>
  </si>
  <si>
    <t>Ngành, lĩnh vực, Chương trình</t>
  </si>
  <si>
    <t>Biểu mẫu số 05</t>
  </si>
  <si>
    <t>TT</t>
  </si>
  <si>
    <t>Nhà tài trợ</t>
  </si>
  <si>
    <t>Ngày ký kết hiệp định</t>
  </si>
  <si>
    <t>Ngày kết thúc Hiệp định</t>
  </si>
  <si>
    <t>Quyết định đầu tư ban đầu</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</si>
  <si>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</si>
  <si>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</si>
  <si>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</si>
  <si>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0"/>
        <rFont val="Arial Narrow"/>
        <family val="2"/>
      </rPr>
      <t>(3)</t>
    </r>
  </si>
  <si>
    <t>Ước giải ngân kế hoạch năm N từ 1/1 năm N đến 31/1 năm N+1</t>
  </si>
  <si>
    <t>Lũy kế vốn đã giải ngân đến hết KH năm N</t>
  </si>
  <si>
    <t>Quyết định đầu tư điều chỉnh</t>
  </si>
  <si>
    <t>Kế hoạch đầu tư trung hạn giai đoạn 2016 - 2020</t>
  </si>
  <si>
    <t>Kế hoạch đầu tư trung hạn giai đoạn 2016 - 2020 đã giao đến hết năm 2019</t>
  </si>
  <si>
    <t>Lũy kế giải ngân kế hoạch đầu tư công trung hạn giai đoạn 2016 - 2020 đến hết năm 2019</t>
  </si>
  <si>
    <t xml:space="preserve">Số quyết định </t>
  </si>
  <si>
    <t>Vốn đối ứng</t>
  </si>
  <si>
    <t>Vốn nước ngoài (theo Hiệp định)</t>
  </si>
  <si>
    <t xml:space="preserve">Vốn đối ứng </t>
  </si>
  <si>
    <t>Vốn nước ngoài (tính theo tiền Việt)</t>
  </si>
  <si>
    <r>
      <t xml:space="preserve">Vốn nước ngoài (tính theo tiền Việt) </t>
    </r>
    <r>
      <rPr>
        <vertAlign val="superscript"/>
        <sz val="10"/>
        <rFont val="Arial Narrow"/>
        <family val="2"/>
      </rPr>
      <t>(2)</t>
    </r>
  </si>
  <si>
    <r>
      <t>Vốn đối ứng</t>
    </r>
    <r>
      <rPr>
        <vertAlign val="superscript"/>
        <sz val="10"/>
        <rFont val="Arial Narrow"/>
        <family val="2"/>
      </rPr>
      <t>(2)</t>
    </r>
  </si>
  <si>
    <r>
      <t>Vốn nước ngoài (theo Hiệp định)</t>
    </r>
    <r>
      <rPr>
        <vertAlign val="superscript"/>
        <sz val="10"/>
        <rFont val="Arial Narrow"/>
        <family val="2"/>
      </rPr>
      <t>(3)</t>
    </r>
  </si>
  <si>
    <t>Trong đó: vốn …</t>
  </si>
  <si>
    <t>Tính bằng nguyên tệ</t>
  </si>
  <si>
    <t>Quy đổi ra tiền Việt</t>
  </si>
  <si>
    <t>NSTW</t>
  </si>
  <si>
    <t>TPCP</t>
  </si>
  <si>
    <t>Đưa vào cân đối NSTW</t>
  </si>
  <si>
    <t>Vay lại</t>
  </si>
  <si>
    <t>Trong đó: thu hồi các khoản vốn ứng trước</t>
  </si>
  <si>
    <t xml:space="preserve"> NSTW</t>
  </si>
  <si>
    <t>VỐN NƯỚC NGOÀI KHÔNG GIẢI NGÂN THEO CƠ CHẾ TÀI CHÍNH TRONG NƯỚC</t>
  </si>
  <si>
    <t>Ngành, Lĩnh vực/Chương trình.......</t>
  </si>
  <si>
    <t>Danh mục dự án hoàn thành, bàn giao, đưa vào sử dụng đến ngày 31/12/2011</t>
  </si>
  <si>
    <t>Các dự án hoàn thành, bàn giao, đưa vào sử dụng đến ngày 31/12/2018</t>
  </si>
  <si>
    <t>Dự án nhóm A</t>
  </si>
  <si>
    <t>Dự án nhóm B</t>
  </si>
  <si>
    <t>Dự án nhóm C</t>
  </si>
  <si>
    <t>Các dự án dự kiến hoàn thành năm 2019</t>
  </si>
  <si>
    <t>3</t>
  </si>
  <si>
    <t>Danh mục dự án chuyển tiếp hoàn thành sau năm 2019</t>
  </si>
  <si>
    <t>4</t>
  </si>
  <si>
    <t>Danh mục dự án khởi công mới năm 2019</t>
  </si>
  <si>
    <t>VỐN NƯỚC NGOÀI GIẢI NGÂN THEO CƠ CHẾ TÀI CHÍNH TRONG NƯỚC</t>
  </si>
  <si>
    <t>Phân loại như phần A</t>
  </si>
  <si>
    <t>TÌNH HÌNH THỰC HIỆN KẾ HOẠCH ĐẦU TƯ CÔNG TRUNG HẠN GIAI ĐOẠN 2016 - 2020 NGUỒN VỐN NƯỚC NGOÀI</t>
  </si>
  <si>
    <t>TÌNH HÌNH THỰC HIỆN KẾ HOẠCH ĐẦU TƯ CÔNG TRUNG HẠN GIAI ĐOẠN 2016 - 2020 NGUỒN THU ĐỂ LẠI ĐẦU TƯ</t>
  </si>
  <si>
    <t>Biểu mẫu số 10</t>
  </si>
  <si>
    <t>NGUỒN ……</t>
  </si>
  <si>
    <t>NGUỒN ….</t>
  </si>
  <si>
    <t>Quyết định đầu</t>
  </si>
  <si>
    <t>Lũy kế vốn đã bố trí đến hết kế hoạch năm 2015</t>
  </si>
  <si>
    <t>Kế hoạch năm trung hạn 5 năm giai đoạn 2016 - 2020</t>
  </si>
  <si>
    <t>Vốn NSTW</t>
  </si>
  <si>
    <t>Vốn NSĐP</t>
  </si>
  <si>
    <t>Huy động dân góp</t>
  </si>
  <si>
    <t xml:space="preserve">Trong đó: NSTW </t>
  </si>
  <si>
    <t>NGÀNH, LĨNH VỰC/ CHƯƠNG TRÌNH …</t>
  </si>
  <si>
    <t>(3)</t>
  </si>
  <si>
    <t>Các dự án chuyển tiếp hoàn thành sau năm 2019</t>
  </si>
  <si>
    <t>(4)</t>
  </si>
  <si>
    <t>Các dự án khởi công mới năm 2019</t>
  </si>
  <si>
    <t>PHÂN LOẠI NHƯ TRÊN</t>
  </si>
  <si>
    <t>TÌNH HÌNH THỰC HIỆN KẾ HOẠCH ĐẦU TƯ CÔNG TRUNG HẠN GIAI ĐOẠN 2016 - 2020 NGUỒN VỐN CHƯƠNG TRÌNH MỤC TIÊU QUỐC GIA</t>
  </si>
  <si>
    <t>Biểu mẫu số 06</t>
  </si>
  <si>
    <t xml:space="preserve">Kế hoạch </t>
  </si>
  <si>
    <t>Năm 2016</t>
  </si>
  <si>
    <t>Giải ngân đến 31/01/2017</t>
  </si>
  <si>
    <t>Năm 2017</t>
  </si>
  <si>
    <t>Năm 2018</t>
  </si>
  <si>
    <t>Giải ngân kế hoạch năm 2016 kéo dài</t>
  </si>
  <si>
    <t>Giải ngân kế hoạch năm 2017 kéo dài</t>
  </si>
  <si>
    <t>Giải ngân đến 31/01/2018</t>
  </si>
  <si>
    <t>Giải ngân đến  kế hoạch 2017</t>
  </si>
  <si>
    <t>Giải ngân đến 31/01/2019</t>
  </si>
  <si>
    <t>Giải ngân đến  kế hoạch 2018</t>
  </si>
  <si>
    <t>Năm 2019</t>
  </si>
  <si>
    <t>Ước giải ngân đến 31/01/2020</t>
  </si>
  <si>
    <t>Giải ngân đến  kế hoạch 2019</t>
  </si>
  <si>
    <t>Giải ngân kế hoạch năm 2018 kéo dài</t>
  </si>
  <si>
    <t>Trong đó: Vốn  NSĐP</t>
  </si>
  <si>
    <t>Nguồn…</t>
  </si>
  <si>
    <t>I.1</t>
  </si>
  <si>
    <t>I.2</t>
  </si>
  <si>
    <t>Phân loại như trên mục I.1</t>
  </si>
  <si>
    <t>Phân loại như trên mục I</t>
  </si>
  <si>
    <t>Vốn đầu tư phát triển</t>
  </si>
  <si>
    <t>Vốn Sự nghiệp</t>
  </si>
  <si>
    <t>Kế hoạch</t>
  </si>
  <si>
    <t>NSĐP</t>
  </si>
  <si>
    <t>Vốn sự nghiệp</t>
  </si>
  <si>
    <t>Giải ngân kế hoạch năm 2017</t>
  </si>
  <si>
    <t>Giải ngân kế hoạch năm 2018</t>
  </si>
  <si>
    <t>Giải ngân kế hoạch năm 2019</t>
  </si>
  <si>
    <t>Vốn Đầu tư phát triển</t>
  </si>
  <si>
    <t>Thu hồi các khoản vốn ứng trước</t>
  </si>
  <si>
    <t>TỔNG HỢP TÌNH HÌNH THỰC HIỆN KẾ HOẠCH ĐẦU TƯ CÔNG TRUNG HẠN GIAI ĐOẠN 2016 - 2020</t>
  </si>
  <si>
    <t>Biểu mẫu số 02B</t>
  </si>
  <si>
    <t>TÌNH HÌNH THỰC HIỆN KẾ HOẠCH ĐẦU TƯ CÔNG TRUNG HẠN GIAI ĐOẠN 2016 - 2020 NGUỒN NGÂN SÁCH TRUNG ƯƠNG (VỐN CHƯƠNG TRÌNH MỤC TIÊU)</t>
  </si>
  <si>
    <r>
      <t>Thanh toán nợ XDCB</t>
    </r>
    <r>
      <rPr>
        <b/>
        <vertAlign val="superscript"/>
        <sz val="10"/>
        <color theme="1"/>
        <rFont val="Arial Narrow"/>
        <family val="2"/>
      </rPr>
      <t>(1)</t>
    </r>
  </si>
  <si>
    <t>CHI TIẾT DỰ KIẾN KẾ HOẠCH ĐẦU TƯ CÔNG TRUNG HẠN GIAI ĐOẠN 2021 - 2025 
NGUỒN THU ĐỂ LẠI ĐẦU TƯ (BAO GỒM NGUỒN THUÊ ĐẤT VÀ TIỀN BÁN TÀI SẢN TRÊN ĐẤT)</t>
  </si>
  <si>
    <t>Xã Ia Đal</t>
  </si>
  <si>
    <t>Dự án chợ trung tâm huyện</t>
  </si>
  <si>
    <t>Đầu tư kết cấu hạ tầng quy hoạch phía Bắc trung tâm hành chính huyện</t>
  </si>
  <si>
    <t>Mở rộng Quốc lộ 14C (Đoạn từ ĐĐT25 đến cầu Suối Đá)</t>
  </si>
  <si>
    <t>Huyện Ia H'Drai</t>
  </si>
  <si>
    <t>Xã Ia Tơi</t>
  </si>
  <si>
    <t>Đường giao thông ĐĐT12</t>
  </si>
  <si>
    <t>Trường Tiểu học Lê Quý Đôn; Hạng mục Nhà hiệu bộ và hạng mục phụ trợ</t>
  </si>
  <si>
    <t>Đường giao thông ĐĐT 19</t>
  </si>
  <si>
    <t>Đường giao thông ĐĐT 38</t>
  </si>
  <si>
    <t>Quảng trường và đường nội bộ trung tâm huyện</t>
  </si>
  <si>
    <t>Phân cấp cân đối theo tiêu chí quy định tại NQ 24/2015/NQ-HĐND</t>
  </si>
  <si>
    <t>2018-</t>
  </si>
  <si>
    <t>2019-</t>
  </si>
  <si>
    <t xml:space="preserve">860/QĐ-UBND huyện ngày 17/10/2017 </t>
  </si>
  <si>
    <t>2017-</t>
  </si>
  <si>
    <t>1001b/QĐ-UBND huyện ngày 31/10/2016</t>
  </si>
  <si>
    <t>1001b/QĐ-UBND huyện ngày 31/10/2017</t>
  </si>
  <si>
    <t>683/QĐ-UBND huyện ngày 18/10/2018</t>
  </si>
  <si>
    <t>876/QĐ-UBND huyện ngày 30/10/2017</t>
  </si>
  <si>
    <t>Đường giao thông đô thị TTHC huyện (Khu công cộng - Dịch vụ). Hạng mục: các tuyến ĐĐT 04, ĐĐT 05, ĐĐT07</t>
  </si>
  <si>
    <t>Điểm trường tiểu học Tô Vĩnh Diện thôn 3, xã Ia Đal</t>
  </si>
  <si>
    <t>Điểm trường tiểu học Tô Vĩnh Diện thôn 2, xã Ia Đal</t>
  </si>
  <si>
    <t>Hệ thống thoát nước, vỉa hè đường giao thông ĐĐT 04, ĐĐT 05, ĐĐT 07 nhằm giữ gìn vệ sinh, bảo vệ và tái tạo cảnh quan môi trường</t>
  </si>
  <si>
    <t>Đường giao thông đô thị trung tâm huyện (ĐĐT13)</t>
  </si>
  <si>
    <t xml:space="preserve">Trường tiểu học Tô Vĩnh Diện. Hạng mục: Nhà hiệu bộ và các công trình phụ trợ </t>
  </si>
  <si>
    <t>Trường Tiểu học Lê Quý Đôn; Hạng mục: 06 phòng học và các công trình phụ trợ</t>
  </si>
  <si>
    <t>Dự án kiên cố hóa trường lớp học mầm non, tiểu học trên địa bàn huyện Ia H'Drai, tỉnh Kon Tum</t>
  </si>
  <si>
    <t>Kè chống sạt lở (Khu trung tâm hành chính huyện) phía sau Huyện ủy</t>
  </si>
  <si>
    <t xml:space="preserve">Đầu tư lưới điện hạ thế khu trung tâm hành chính huyện </t>
  </si>
  <si>
    <t>Mái che nhà công vụ khối Huyện ủy, khối Ủy ban nhân dân huyện và các hạng mục khác</t>
  </si>
  <si>
    <t>2016 - 2017</t>
  </si>
  <si>
    <t>2016-</t>
  </si>
  <si>
    <t>2020-</t>
  </si>
  <si>
    <t>73/QĐ-UBND ngày 22/02/2016</t>
  </si>
  <si>
    <t>182/QĐ-UBND ngày 30/03/2016</t>
  </si>
  <si>
    <t>181/QĐ-UBND ngày 30/03/2016</t>
  </si>
  <si>
    <t>176a/QĐ-UBND ngày 30/03/2016</t>
  </si>
  <si>
    <t>988/QĐ-UBND ngày 28/10/2016</t>
  </si>
  <si>
    <t>1001b/QĐ-UBND ngày 31/10/2016</t>
  </si>
  <si>
    <t>Dự kiến TMĐT</t>
  </si>
  <si>
    <t>682/QĐ-UBND ngày 18/07/2017</t>
  </si>
  <si>
    <t>711/QĐ-UBND ngày 30/10/2018</t>
  </si>
  <si>
    <t>TMĐT dự kiến</t>
  </si>
  <si>
    <t>865/QĐ-UBND huyện ngày 21/12/2018</t>
  </si>
  <si>
    <t xml:space="preserve">xã Ia Tơi </t>
  </si>
  <si>
    <t>huyện Ia H'Drai</t>
  </si>
  <si>
    <r>
      <t>Thanh toán nợ XDCB</t>
    </r>
    <r>
      <rPr>
        <b/>
        <vertAlign val="superscript"/>
        <sz val="10"/>
        <rFont val="Times New Roman"/>
        <family val="1"/>
      </rPr>
      <t>(1)</t>
    </r>
  </si>
  <si>
    <r>
      <t xml:space="preserve">Dự án khởi công mới trong giai đoạn từ năm 2021 đến năm 2025 </t>
    </r>
    <r>
      <rPr>
        <b/>
        <vertAlign val="superscript"/>
        <sz val="10"/>
        <rFont val="Times New Roman"/>
        <family val="1"/>
      </rPr>
      <t>(1)</t>
    </r>
  </si>
  <si>
    <t>2021-2025</t>
  </si>
  <si>
    <t>Sữa chữa trụ sở Mặt trận tổ quốc Việt Nam huyện Ia H'Drai</t>
  </si>
  <si>
    <t>Dự án đầu tư kết cấu hạ tầng điểm dân cư số 20, xã Ia Đal</t>
  </si>
  <si>
    <t>Sửa chữa trung tâm bồi dưỡng chính trị huyện Ia H’Drai</t>
  </si>
  <si>
    <t>Nâng cấp, sửa chữa Trung tâm Văn hóa –Thể thao –Du lịch và Truyền thông</t>
  </si>
  <si>
    <t>Phân cấp đầu tư từ nguồn thu tiền sử dụng đất trong cân đối</t>
  </si>
  <si>
    <t>Công trình Đường ĐĐT05</t>
  </si>
  <si>
    <t>Trường mầm non Tuổi Ngọc (phòng học, phòng chức năng, bếp ăn, nhà công vụ)</t>
  </si>
  <si>
    <t>Trường mầm non Măng Non (bếp ăn, nhà công vụ)</t>
  </si>
  <si>
    <t>Nguồn vốn</t>
  </si>
  <si>
    <t>Dự phòng</t>
  </si>
  <si>
    <t>TỔNG CỘNG</t>
  </si>
  <si>
    <t>Vốn đầu tư ngân sách địa phương</t>
  </si>
  <si>
    <t>Công trình Đường ĐĐT33 (N64-N65)</t>
  </si>
  <si>
    <t>Công trình Đường ĐĐT36 (N9-N66)</t>
  </si>
  <si>
    <t>Công trình Đường ĐĐT37 (N7-N75)</t>
  </si>
  <si>
    <t>Công trình Đường ĐĐT27 (N40-N53).</t>
  </si>
  <si>
    <t>Công trình Đường ĐĐT32 (N55-N58)</t>
  </si>
  <si>
    <t>Công trình Đường ĐĐT31 (N57-N54)</t>
  </si>
  <si>
    <t>Công trình Đường ĐĐT30 (N52-N54)</t>
  </si>
  <si>
    <t>Công trình Đường ĐĐT21 (N40-N30)</t>
  </si>
  <si>
    <t>Công trình Đường ĐĐT20 (N39-N30)</t>
  </si>
  <si>
    <t>Công trình Đường ĐĐT22 (N32-N33)</t>
  </si>
  <si>
    <t>Công trình Đường ĐĐT24 (N37-N36)</t>
  </si>
  <si>
    <t>Phân cấp hỗ trợ xây dựng nông thôn mới (Ưu tiên đầu tư các công trình GD-ĐT)</t>
  </si>
  <si>
    <t>Phân cấp hỗ trợ đầu tư các công trình cấp bách</t>
  </si>
  <si>
    <t>+</t>
  </si>
  <si>
    <t>Cầu Drai (thuộc Đường giao thông nối trung tâm hành chính huyện với đường tuần tra biên giới khu vực Hồ Le)</t>
  </si>
  <si>
    <t>Công trình Thủy lợi Hồ chứa nước xã IV (Thôn 1, thôn 2, xã Ia Đal, huyện Ia H'Drai)</t>
  </si>
  <si>
    <t>Các công trình khời công mới giai đoạn 2021-2025</t>
  </si>
  <si>
    <t>Hỗ trợ đền bù giải phóng mặt bằng các công trình</t>
  </si>
  <si>
    <t>Phân cấp cân đối theo tiêu chí theo quy định tại Nghị quyết 63/2020/NQ-HĐND ngày 08/12/2020</t>
  </si>
  <si>
    <t>Công trình Đường ĐĐT23 (N34-N35)</t>
  </si>
  <si>
    <t>Đơn vị Thực hiện</t>
  </si>
  <si>
    <t>BQL ĐT&amp;XD</t>
  </si>
  <si>
    <t xml:space="preserve">Bãi rác tập trung (Hạng mục: Đường và các công trình phụ trợ) </t>
  </si>
  <si>
    <t>D</t>
  </si>
  <si>
    <t xml:space="preserve">THỰC HIỆN DỰ ÁN </t>
  </si>
  <si>
    <t>Phòng Kinh tế &amp; Hạ tầng</t>
  </si>
  <si>
    <t>E</t>
  </si>
  <si>
    <t>Nguồn tiết kiệm, cắt giảm theo Nghị quyết 84/NQ-CP của Chính phủ</t>
  </si>
  <si>
    <t>UBND xã Ia Dom</t>
  </si>
  <si>
    <t>Xã Ia Dom</t>
  </si>
  <si>
    <t>Đường và hạng mục khác khu vực làng cá, thôn 7 xã Ia Tơi</t>
  </si>
  <si>
    <t xml:space="preserve">UBND xã Ia Tơi </t>
  </si>
  <si>
    <t>IV</t>
  </si>
  <si>
    <t>V</t>
  </si>
  <si>
    <t>Chỉnh trang, di dời, đầu tư hệ thống điện chiếu sáng</t>
  </si>
  <si>
    <t xml:space="preserve">Nhà văn hóa thôn Ia Muung </t>
  </si>
  <si>
    <t>Phòng NN&amp;PTNT</t>
  </si>
  <si>
    <t>Trường mầm non Hoa Mai (Phòng học, bếp ăn và hạng mục phụ trợ khác)</t>
  </si>
  <si>
    <t>Hồ chứa nước và các hạng mục phụ trợ khu dân cư phía Đông trung tâm xã Ia Tơi</t>
  </si>
  <si>
    <t>Trường Tiểu học - THCS Nguyễn Du, xã Ia Dom huyện Ia H’Drai (Phòng học, phòng bộ môn, thư viện, thiết bị)</t>
  </si>
  <si>
    <t>Đường giao thông từ cầu Drai đến đường Tuần tra biên giới tại khu vực Hồ Le (Đoạn Km7+316,41 - Km12+482,07)</t>
  </si>
  <si>
    <t>Đường giao thông từ Trung tâm xã Ia Đal đến tiếp giáp Dự án đường từ cầu Drai đường Tuần tra biên giới tại khu vực Hồ Le</t>
  </si>
  <si>
    <t>Đường từ thôn 1 đi thôn 9 xã Ia Tơi</t>
  </si>
  <si>
    <t>C</t>
  </si>
  <si>
    <t>Phân cấp đầu tư từ nguồn thu XSKT (lồng ghép thực hiện CT MTQG xây dựng nông thôn mới)</t>
  </si>
  <si>
    <t xml:space="preserve">Dự án trồng cây phân tán trên địa bàn huyện Ia
H’Drai </t>
  </si>
  <si>
    <t>Nguồn Kết dư ngân sách huyện</t>
  </si>
  <si>
    <t>F</t>
  </si>
  <si>
    <t>TỔNG SỐ (A+B+C+D+E+F)</t>
  </si>
  <si>
    <t>Dự án: Lập quy hoạch chi tiết (tỷ lệ 1/500) xây dựng vị trí mở rộng điểm dân cư số 45 xã Ia Tơi, huyện Ia H’Drai, tỉnh Kon Tum</t>
  </si>
  <si>
    <t>VI</t>
  </si>
  <si>
    <t>UBND xã Ia Tơi</t>
  </si>
  <si>
    <t xml:space="preserve">Xã Ia Tơi </t>
  </si>
  <si>
    <t xml:space="preserve">Dự án hỗ trợ đầu tư trồng rừng sản xuất tập trung trên đất trống, đồi núi trọc, đất bạc màu trên địa bàn huyện Ia H’Drai năm 2021 </t>
  </si>
  <si>
    <r>
      <t xml:space="preserve">Dự án khai thác quỹ đất để phát triển kết cấu hạ tầng, bố trí dân cư dọc hai bên Quốc lộ 14C </t>
    </r>
    <r>
      <rPr>
        <i/>
        <sz val="10"/>
        <rFont val="Times New Roman"/>
        <family val="1"/>
      </rPr>
      <t>(Đoạn điểm dân cư số 41 – Trung tâm hành chính xã Ia Tơi)</t>
    </r>
  </si>
  <si>
    <t>Tỉnh giao</t>
  </si>
  <si>
    <t>Phân bổ</t>
  </si>
  <si>
    <t xml:space="preserve">Phân bổ </t>
  </si>
  <si>
    <t>Tổng số vốn</t>
  </si>
  <si>
    <t>B.1</t>
  </si>
  <si>
    <t>B.2</t>
  </si>
  <si>
    <t>Phân cấp ngân sách các xã được hưởng</t>
  </si>
  <si>
    <t>Phân cấp ngân sách cấp huyện được hưởng</t>
  </si>
  <si>
    <t xml:space="preserve">Tổng số </t>
  </si>
  <si>
    <t xml:space="preserve">Đơn vị </t>
  </si>
  <si>
    <r>
      <t xml:space="preserve">Lũy kế vốn bố trí từ khởi công đến hết năm 2020 </t>
    </r>
    <r>
      <rPr>
        <b/>
        <i/>
        <sz val="10"/>
        <rFont val="Times New Roman"/>
        <family val="1"/>
      </rPr>
      <t>(Theo nguồn vốn)</t>
    </r>
  </si>
  <si>
    <t>Kế hoạch đầu tư công giai đoạn, năm 2021 đến năm 2025</t>
  </si>
  <si>
    <t>CHI TIẾT KẾ HOẠCH ĐẦU TƯ CÔNG TRUNG HẠN GIAI ĐOẠN 2021 - 2025 
NGUỒN VỐN CÂN ĐỐI NGÂN SÁCH ĐỊA PHƯƠNG</t>
  </si>
  <si>
    <t>TỔNG HỢP KẾ HOẠCH ĐẦU TƯ CÔNG TRUNG HẠN GIAI ĐOẠN 2021-2025 NGUỒN NGÂN SÁCH ĐỊA PHƯƠNG HUYỆN IA H'DRAI</t>
  </si>
  <si>
    <t>(Theo Nghị quyết số 37/NQ-HĐND ngày 05/11/2021 của HĐND huyện)</t>
  </si>
  <si>
    <t>Kế hoạch đầu tư công trung hạn giai đoạn 2021-2025 (Huyện giao)</t>
  </si>
  <si>
    <t>Chi nhiệm vụ đầu tư</t>
  </si>
  <si>
    <t>II.1</t>
  </si>
  <si>
    <t>II.2</t>
  </si>
  <si>
    <t>Cắm mốc phân lô đất ở một số khu vực đã đấu giá quyền sử dụng đất</t>
  </si>
  <si>
    <t>Đo đạc, lập bản đồ địa chính, hồ sơ địa chính phục vụ công tác thu hồi, chuyển mục đích sử dụng đất và giao đất tại các điểm dân cư cho Ủy ban nhân dân huyện Ia H’Drai quản lý, sử dụng theo quy hoạch</t>
  </si>
  <si>
    <t>Lập Quy hoạch sử dụng đất thời kỳ 2021-2030 của huyện Ia H’Drai, tỉnh Kon Tum</t>
  </si>
  <si>
    <t>Theo Nghị quyết số 37/NQ-HĐND 
ngày 05/11/2021 của HĐND huyện</t>
  </si>
  <si>
    <r>
      <t>Nguồn vốn</t>
    </r>
    <r>
      <rPr>
        <b/>
        <i/>
        <sz val="13"/>
        <color theme="1"/>
        <rFont val="Times New Roman"/>
        <family val="1"/>
      </rPr>
      <t xml:space="preserve"> (Phân cấp đầu tư từ nguồn thu tiền sử dụng đất trong cân đối)</t>
    </r>
  </si>
  <si>
    <t xml:space="preserve">Chi nhiệm vụ quy hoạch, quản lý đất đai </t>
  </si>
  <si>
    <t>2018-2021</t>
  </si>
  <si>
    <t>2020-2021</t>
  </si>
  <si>
    <t>2019-2021</t>
  </si>
  <si>
    <t>PHÂN CẤP ĐẦU TƯ CHO CÁC XÃ TRONG KẾ HOẠCH ĐẦU TƯ CÔNG TRUNG HẠN GIAI ĐOẠN 2021-2025 NGUỒN NGÂN SÁCH ĐỊA PHƯƠNG</t>
  </si>
  <si>
    <t>2019-2025</t>
  </si>
  <si>
    <t>Theo Nghị quyết số 41/NQ-HĐND ngày 19/12/2021của Hội đồng nhân dân huyện Ia H'Drai</t>
  </si>
  <si>
    <t>Tổng số
 (tất cả các nguồn vốn)</t>
  </si>
  <si>
    <t>Trong đó:
 vốn NSĐP huyện</t>
  </si>
  <si>
    <t>Trong đó: vốn NSĐP huyện</t>
  </si>
  <si>
    <t>Trong đó: Vốn NSĐP huyện</t>
  </si>
  <si>
    <t>Chủ đầu tư/ Đơn vị Thực hiện</t>
  </si>
  <si>
    <t>2022-2024</t>
  </si>
  <si>
    <t>2021-2023</t>
  </si>
  <si>
    <t>Từ năm 2022-</t>
  </si>
  <si>
    <t>Từ năm 2023-</t>
  </si>
  <si>
    <t>2023-2025</t>
  </si>
  <si>
    <t>Nguồn tăng thu ngân sách huyện năm</t>
  </si>
  <si>
    <t>Nguồn tăng thu ngân sách huyện</t>
  </si>
  <si>
    <t>Tổng số 
(tất cả các nguồn vốn)</t>
  </si>
  <si>
    <t>Dự phòng; Chưa phân bổ</t>
  </si>
  <si>
    <t>2022-2023</t>
  </si>
  <si>
    <t>Đường giao thông nông thôn số 4, thôn 1 xã Ia Tơi (Giai đoạn 2)</t>
  </si>
  <si>
    <t>490/QĐ-UBND huyện ngày 23/10/2020</t>
  </si>
  <si>
    <t>Đầu tư bãi đỗ xe, san lấp mặt bằng các lô đất thuộc khu Trung tâm hành chính huyện Ia H’Drai</t>
  </si>
  <si>
    <t>Đầu tư đường ống cấp III trung tâm  huyện Ia H’Drai</t>
  </si>
  <si>
    <t>UBND các xã</t>
  </si>
  <si>
    <t>Dự án hỗ trợ trồng rừng sản xuất tập trung trên địa bàn huyện Ia H'Drai năm 2022</t>
  </si>
  <si>
    <t>2023-2026</t>
  </si>
  <si>
    <t>2022-2025</t>
  </si>
  <si>
    <t>Năm 2022</t>
  </si>
  <si>
    <t>Theo Nghị quyết số 04/NQ-HĐND ngày 18/3/2022 của HĐND huyện</t>
  </si>
  <si>
    <r>
      <t xml:space="preserve">Kế hoạch đầu tư công trung hạn giai đoạn 2021-2025 
</t>
    </r>
    <r>
      <rPr>
        <b/>
        <i/>
        <sz val="13"/>
        <color theme="1"/>
        <rFont val="Times New Roman"/>
        <family val="1"/>
      </rPr>
      <t>(Theo Nghị quyết số 04/NQ-HĐND ngày 18/3/2022 của HĐND huyện)</t>
    </r>
  </si>
  <si>
    <t>Đầu tư kết cấu hạ tầng khu thương mại, dịch vụ và dân cư dọc Quốc lộ 14C Trung tâm huyện Ia H’Drai, tỉnh Kon Tum</t>
  </si>
  <si>
    <t xml:space="preserve">Đã bố trí bằng nguồn thu tiền sử dụng đất trong cân đối </t>
  </si>
  <si>
    <t>Nghị quyết số 17/NQ-HĐND ngày 12/7/2022</t>
  </si>
  <si>
    <t>Nghị quyết số 15/NQ-HĐND ngày 12/7/2022</t>
  </si>
  <si>
    <t>Nghị quyết số 14/NQ-HĐND ngày 12/7/2022</t>
  </si>
  <si>
    <t>Nghị quyết số 13/NQ-HĐND ngày 12/7/2022</t>
  </si>
  <si>
    <t>Nghị quyết số 16/NQ-HĐND ngày 12/7/2022</t>
  </si>
  <si>
    <t xml:space="preserve">Theo Nghị quyết số 18/NQ-HĐND ngày 12/7/2022 của Hội đồng nhân dân huyện Ia H’Drai </t>
  </si>
  <si>
    <t>Đường ĐĐT33 (N64-N65)</t>
  </si>
  <si>
    <t>Đường ĐĐT36 (N9-N66)</t>
  </si>
  <si>
    <t>Đường ĐĐT37 (N7-N75)</t>
  </si>
  <si>
    <t>Đường ĐĐT30 (N52-N54)</t>
  </si>
  <si>
    <t>Đường ĐĐT32 (N55-N58)</t>
  </si>
  <si>
    <t>Đường ĐĐT31 (N57-N54)</t>
  </si>
  <si>
    <t>Đường ĐĐT21 (N40-N30)</t>
  </si>
  <si>
    <t>Đường ĐĐT20 (N39-N30)</t>
  </si>
  <si>
    <t>Đường ĐĐT22 (N32-N33)</t>
  </si>
  <si>
    <t>Đường ĐĐT23 (N34-N35)</t>
  </si>
  <si>
    <t>Đường ĐĐT24 (N37-N36)</t>
  </si>
  <si>
    <t>Đường ĐĐT27 (N40-N53).</t>
  </si>
  <si>
    <t>Thủy lợi Hồ chứa nước xã IV (Thôn 1, thôn 2, xã Ia Đal, huyện Ia H'Drai)</t>
  </si>
  <si>
    <t>Trường Mầm non Măng Non xã Ia Đal. Hạng mục: Nhà học 04 phòng và các hạng mục phụ trợ khác</t>
  </si>
  <si>
    <t>Trường TH-THCS Hùng Vương (Điểm trường trung tâm). Hạng mục: Nhà ở bán trú và các hạng mục phụ trợ khác</t>
  </si>
  <si>
    <t>Trường TH-THCS Nguyễn Tất Thành (Điểm trường điểm dân cư số 64). Hạng mục: Nhà ở bán trú và các hạng mục phụ trợ khác</t>
  </si>
  <si>
    <t>2024-2025</t>
  </si>
  <si>
    <t>Dự án xây dựng Trung tâm hành chính điều hành thông minh trên địa bàn huyện Ia H’Drai</t>
  </si>
  <si>
    <t>Phòng GD&amp;ĐT</t>
  </si>
  <si>
    <t>2023-</t>
  </si>
  <si>
    <t>Nghị quyết số 30/NQ-HĐND ngày 12/7/2022</t>
  </si>
  <si>
    <t xml:space="preserve">Chi trả công nợ sau quyết toán dự án hoàn thành </t>
  </si>
  <si>
    <t>Các chủ đầu tư</t>
  </si>
  <si>
    <t>Kế hoạch đầu tư công trung hạn giai đoạn 2021-2025 
Theo Nghị quyết số 18/NQ-HĐND ngày 12/7/2022 của Hội đồng nhân dân huyện Ia H’Drai</t>
  </si>
  <si>
    <t>Biểu số 02</t>
  </si>
  <si>
    <t>Biểu số 03</t>
  </si>
  <si>
    <t>Biểu số 01</t>
  </si>
  <si>
    <r>
      <t xml:space="preserve">Kế hoạch đầu tư công trung hạn giai đoạn 2021-2025 
</t>
    </r>
    <r>
      <rPr>
        <b/>
        <i/>
        <sz val="10"/>
        <rFont val="Times New Roman"/>
        <family val="1"/>
      </rPr>
      <t>(Theo Nghị quyết số 37/NQ-HĐND ngày 05/11/2021 của HĐND huyện)</t>
    </r>
  </si>
  <si>
    <r>
      <t xml:space="preserve">Kế hoạch đầu tư công trung hạn giai đoạn 2021-2025 
</t>
    </r>
    <r>
      <rPr>
        <b/>
        <i/>
        <sz val="10"/>
        <rFont val="Times New Roman"/>
        <family val="1"/>
      </rPr>
      <t>(Theo Nghị quyết số 41/NQ-HĐND ngày 19/12/2021của Hội đồng nhân dân huyện Ia H'Drai)</t>
    </r>
  </si>
  <si>
    <r>
      <t xml:space="preserve">Kế hoạch đầu tư công trung hạn giai đoạn 2021-2025 
</t>
    </r>
    <r>
      <rPr>
        <b/>
        <i/>
        <sz val="10"/>
        <rFont val="Times New Roman"/>
        <family val="1"/>
      </rPr>
      <t>(Theo Nghị quyết số 04/NQ-HĐND ngày 18/3/2022 của HĐND huyện)</t>
    </r>
  </si>
  <si>
    <r>
      <t xml:space="preserve">Kế hoạch đầu tư công trung hạn giai đoạn 2021-2025 
</t>
    </r>
    <r>
      <rPr>
        <b/>
        <i/>
        <sz val="10"/>
        <rFont val="Times New Roman"/>
        <family val="1"/>
      </rPr>
      <t>(Theo Nghị quyết số 18/NQ-HĐND ngày 12/7/2022 của Hội đồng nhân dân huyện Ia H’Drai)</t>
    </r>
  </si>
  <si>
    <t xml:space="preserve">Theo Nghị quyết số 33/NQ-HĐND ngày 10/11/2022 của Hội đồng nhân dân huyện Ia H’Drai </t>
  </si>
  <si>
    <r>
      <t xml:space="preserve">Kế hoạch đầu tư công trung hạn giai đoạn 2021-2025 
</t>
    </r>
    <r>
      <rPr>
        <b/>
        <i/>
        <sz val="10"/>
        <rFont val="Times New Roman"/>
        <family val="1"/>
      </rPr>
      <t>(Theo Nghị quyết số 33/NQ-HĐND ngày 10/11/2022 của Hội đồng nhân dân huyện Ia H’Drai)</t>
    </r>
  </si>
  <si>
    <r>
      <t xml:space="preserve">Điều chỉnh, bổ sung 
</t>
    </r>
    <r>
      <rPr>
        <b/>
        <i/>
        <sz val="13"/>
        <color theme="1"/>
        <rFont val="Times New Roman"/>
        <family val="1"/>
      </rPr>
      <t>(Theo Nghị quyết số 33/NQ-HĐND ngày 10/11/2022 của Hội đồng nhân dân huyện Ia H’Drai)</t>
    </r>
  </si>
  <si>
    <t xml:space="preserve"> </t>
  </si>
  <si>
    <t>Chi tiết tại biểu số 03</t>
  </si>
  <si>
    <t>QĐ đầu tư</t>
  </si>
  <si>
    <t>Số QĐ; ngày, tháng, năm ban hành</t>
  </si>
  <si>
    <t>QĐ chủ trương đầu tư/ QĐ đầu dự án; ngày, tháng, năm ban hành</t>
  </si>
  <si>
    <t>Nguồn vốn cân đối NSĐP theo tiêu chí quy định tại QĐ số 26/2020/QĐ-TTg</t>
  </si>
  <si>
    <t>QĐ số  123/QĐ-UBND ngày 08/5/2021</t>
  </si>
  <si>
    <t>QĐ số 119/QĐ-UBND ngày 06/5/2021</t>
  </si>
  <si>
    <t>QĐ số 158/QĐ-UBND ngày 08/6/2021</t>
  </si>
  <si>
    <t>QĐ số 134/QĐ-UBND ngày 13/5/2021</t>
  </si>
  <si>
    <t>QĐ số 30/QĐ-UBND ngày 09/2/2022</t>
  </si>
  <si>
    <t>QĐ số 231/QĐ-UBND ngày 13/8/2021</t>
  </si>
  <si>
    <t>QĐ số 198/QĐ-UBND ngày 21/7/2021</t>
  </si>
  <si>
    <t>QĐ số 133/QĐ-UBND ngày 12/5/2021</t>
  </si>
  <si>
    <t>QĐ số 125/QĐ-UBND ngày 11/5/2021</t>
  </si>
  <si>
    <t>QĐ số 235/QĐ-UBND ngày 04/6/2022</t>
  </si>
  <si>
    <t xml:space="preserve">QĐ số 211/QĐ-UBND ngày 30/7/2021 </t>
  </si>
  <si>
    <t>QĐ số 236/QĐ-UBND ngày 20/8/2021</t>
  </si>
  <si>
    <t>QĐ số 282/QĐ-UBND ngày 27/7/2022</t>
  </si>
  <si>
    <t>QĐ số 232/QĐ-UBND ngày 13/8/2021</t>
  </si>
  <si>
    <t>QĐ số 172/QĐ-UBND ngày 12/6/2021</t>
  </si>
  <si>
    <t>QĐ số 171/QĐ-UBND ngày 11/6/2021</t>
  </si>
  <si>
    <t>QĐ số 197/QĐ-UBND ngày 21/7/2021</t>
  </si>
  <si>
    <t>QĐ số 199/QĐ-UBND ngày 21/7/2021</t>
  </si>
  <si>
    <t>QĐ số 235/QĐ-UBND ngày 20/8/2021</t>
  </si>
  <si>
    <t>QĐ số 129/QĐ-UBND ngày 12/5/2021</t>
  </si>
  <si>
    <t>QĐ số 361/QĐ-UBND ngày 27/10/2022</t>
  </si>
  <si>
    <t>QĐ số 363/QĐ-UBND ngày 27/10/2022</t>
  </si>
  <si>
    <t>QĐ số 02/QĐ-UBND huyện ngày 08/01/2019</t>
  </si>
  <si>
    <t>QĐ số 202/QĐ-UBND huyện ngày 22/7/2021</t>
  </si>
  <si>
    <t>QĐ số 371/QĐ-UBND huyện ngày 18/11/2021</t>
  </si>
  <si>
    <t>QĐ số  225a/QĐ-UBND ngày 10/8/2021</t>
  </si>
  <si>
    <t>QĐ số  304/QĐ-UBND ngày 06/10/2021</t>
  </si>
  <si>
    <t>QĐ số  297/QĐ-UBND ngày 23/9/2021</t>
  </si>
  <si>
    <t>QĐ số 411/QĐ-UBND tỉnh ngày 14/5/2021</t>
  </si>
  <si>
    <t>QĐ số 390/QĐ-UBND tỉnh  ngày 14/5/2021</t>
  </si>
  <si>
    <t>QĐ số 337/QĐ-UBND ngày 08/10/2022</t>
  </si>
  <si>
    <t>QĐ số 362/QĐ-UBND ngày 27/10/2022</t>
  </si>
  <si>
    <t>QĐ số 497/QĐ-UBND ngày 30/10/2019</t>
  </si>
  <si>
    <t>QĐ số 292/QĐ-UBND ngày 31/7/2019</t>
  </si>
  <si>
    <t>QĐ số 438/QĐ-UBND ngày 15/10/2019</t>
  </si>
  <si>
    <t>QĐ số 3538/UBND tỉnh ngày 29/12/2017</t>
  </si>
  <si>
    <t>QĐ số 880/QĐ-UBND tỉnh ngày 23/8/2019</t>
  </si>
  <si>
    <t>QĐ số 498/QĐ-UBND tỉnh ngày 31/10/2019</t>
  </si>
  <si>
    <t>QĐ số 185/QĐ-UBND ngày 22/4/2020</t>
  </si>
  <si>
    <t>QĐ số 299a/QĐ-UBND ngày 26/9/2021</t>
  </si>
  <si>
    <t>QĐ số  217/QĐ-UBND ngày03/8/2021</t>
  </si>
  <si>
    <t>QĐ số  375/QĐ-UBND ngày 22/11/2021</t>
  </si>
  <si>
    <t>QĐ số 403/QĐ-UBND tỉnh ngày 14/5/2021</t>
  </si>
  <si>
    <t>QĐ số  237/QĐ-UBND ngày 20/8/2021</t>
  </si>
  <si>
    <t>QĐ số 256/QĐ-UBND ngày 12/7/2022</t>
  </si>
  <si>
    <t>QĐ số 218/QĐ-UBND ngày 03/8/2021</t>
  </si>
  <si>
    <t>QĐ số 229/QĐ-UBND ngày 13/8/2021</t>
  </si>
  <si>
    <t>QĐ số 216/QĐ-UBND ngày 03/8/2021</t>
  </si>
  <si>
    <t>QĐ số 165 /QĐ-UBND ngày 11/6/2021</t>
  </si>
  <si>
    <t>(Theo Nghị quyết số 41/NQ-HĐND ngày 15 tháng 12 năm 2022 của Hội đồng nhân dân huyện Ia H’Drai)</t>
  </si>
  <si>
    <r>
      <t xml:space="preserve">Kế hoạch đầu tư công trung hạn giai đoạn 2021-2025 
</t>
    </r>
    <r>
      <rPr>
        <b/>
        <i/>
        <sz val="10"/>
        <rFont val="Times New Roman"/>
        <family val="1"/>
      </rPr>
      <t>(Theo Nghị quyết số 41/NQ-HĐND ngày 15 tháng 12 năm 2022 của Hội đồng nhân dân huyện Ia H’Drai)</t>
    </r>
  </si>
  <si>
    <r>
      <t xml:space="preserve">Điều chỉnh, bổ sung 
</t>
    </r>
    <r>
      <rPr>
        <b/>
        <i/>
        <sz val="13"/>
        <color theme="1"/>
        <rFont val="Times New Roman"/>
        <family val="1"/>
      </rPr>
      <t>(Theo Nghị quyết số 41/NQ-HĐND ngày 15 tháng 12 năm 2022 của Hội đồng nhân dân huyện Ia H’Drai)</t>
    </r>
  </si>
  <si>
    <t>2023-2024</t>
  </si>
  <si>
    <t xml:space="preserve">QĐ số 115/QĐ-UBND ngày 23/6/2023 </t>
  </si>
  <si>
    <t>Sửa chữa Hội trường trung tâm, trụ sở khối Huyện ủy,  HĐND- UBND huyện Ia H'Drai</t>
  </si>
  <si>
    <t>2024-</t>
  </si>
  <si>
    <t>Bổ sung mới</t>
  </si>
  <si>
    <t>Điều chỉnh giảm</t>
  </si>
  <si>
    <t>H</t>
  </si>
  <si>
    <t>Phân cấp hỗ trợ phát triển hợp tác xã</t>
  </si>
  <si>
    <t>Hỗ trợ phát triển hợp tác xã trên địa bàn huyện Ia H'Drai</t>
  </si>
  <si>
    <t>Hỗ trợ phát triển hợp tác xã trên địa bàn xã Ia Dom</t>
  </si>
  <si>
    <t>Hỗ trợ phát triển hợp tác xã trên địa bàn xã Ia Đal</t>
  </si>
  <si>
    <t>Hỗ trợ phát triển hợp tác xã trên địa bàn xã Ia Tơi</t>
  </si>
  <si>
    <t xml:space="preserve">UBND xã Ia Dom </t>
  </si>
  <si>
    <t>UBND xã Ia Đal</t>
  </si>
  <si>
    <t>Quyết định  số 247a/QĐ-UBND ngày 27/11/2023 của UBND huyện</t>
  </si>
  <si>
    <t>Quyết định số 257/QĐ-UBND ngày 08/12/2023 của UBND huyện</t>
  </si>
  <si>
    <t>Quyết định số 258/QĐ-UBND ngày 08/12/2023 của UBND huyện</t>
  </si>
  <si>
    <t>Quyết định số 259/QĐ-UBND ngày 08/12/2023 của UBND huyện</t>
  </si>
  <si>
    <t>VII</t>
  </si>
  <si>
    <t>Nâng cấp tuyến đường liên xã Ia Đal đi xã Ia Dom (Đoạn 1: Từ thôn 3 đi thôn Ia Muung, qua xã Ia Dom, dài khoảng 07 Km và Đoạn 2: Từ thôn Chư Hem đi thôn 6 qua xã Ia Đal, dài khoảng 06 Km)</t>
  </si>
  <si>
    <t>Xã Ia Dom - Ia Đal</t>
  </si>
  <si>
    <t>QĐ số 329/QĐ-UNND ngày 29/9/2022 của UBND huyện</t>
  </si>
  <si>
    <t xml:space="preserve">Trường TH -THCS Nguyễn Tất Thành </t>
  </si>
  <si>
    <t>Quyết định số 330/QĐ-UNND ngày 29/9/2022 của UBND huyện</t>
  </si>
  <si>
    <t>Cấp nước sinh hoạt tập trung tại điểm dân cư số 4, thôn 3 xã Ia Dom</t>
  </si>
  <si>
    <r>
      <t xml:space="preserve">Kế hoạch đầu tư công trung hạn giai đoạn 2021-2025 
</t>
    </r>
    <r>
      <rPr>
        <b/>
        <i/>
        <sz val="10"/>
        <rFont val="Times New Roman"/>
        <family val="1"/>
      </rPr>
      <t>(Điều chỉnh, bổ sung lần 8)</t>
    </r>
  </si>
  <si>
    <r>
      <t xml:space="preserve">Dự án chợ trung tâm huyện </t>
    </r>
    <r>
      <rPr>
        <i/>
        <sz val="10"/>
        <color rgb="FFFF0000"/>
        <rFont val="Times New Roman"/>
        <family val="1"/>
      </rPr>
      <t>(GĐ1+GĐ2)</t>
    </r>
  </si>
  <si>
    <t>Điều hỉnh giảm số tiền 7.334 triệu đồng.</t>
  </si>
  <si>
    <t>Điều hỉnh giảm số tiền 98.799 triệu đồng.</t>
  </si>
  <si>
    <t>Điều hỉnh giảm số tiền 7.852 triệu đồng.</t>
  </si>
  <si>
    <t>(Điều chỉnh, bổ sung lần 8)</t>
  </si>
  <si>
    <t>A.1</t>
  </si>
  <si>
    <t>A.2</t>
  </si>
  <si>
    <r>
      <t xml:space="preserve">Điều chỉnh, bổ sung 
</t>
    </r>
    <r>
      <rPr>
        <b/>
        <i/>
        <sz val="13"/>
        <color theme="1"/>
        <rFont val="Times New Roman"/>
        <family val="1"/>
      </rPr>
      <t>(lần 8)</t>
    </r>
  </si>
  <si>
    <t>Đối ứng các Chương trình MTQG giai đoạn 2021-2025</t>
  </si>
  <si>
    <r>
      <t xml:space="preserve">Dự án chợ trung tâm huyện </t>
    </r>
    <r>
      <rPr>
        <i/>
        <sz val="10"/>
        <rFont val="Times New Roman"/>
        <family val="1"/>
      </rPr>
      <t>(GĐ1+GĐ2)</t>
    </r>
  </si>
  <si>
    <t>Điều chỉnh giảm số tiền 1.958 triệu đồng.</t>
  </si>
  <si>
    <t>Điều chỉnh giảm số tiền 2.326 triệu đồng.</t>
  </si>
  <si>
    <t>Điều chỉnh giảm số tiền 9.307 triệu đồng.</t>
  </si>
  <si>
    <t>Điều chỉnh tăng số tiền 47.103 triệu đồng.</t>
  </si>
  <si>
    <t>Điều chỉnh giảm số tiền 1.000 triệu đồng.</t>
  </si>
  <si>
    <t>Điều chỉnh giảm số tiền 1.845 triệu đồng.</t>
  </si>
  <si>
    <t>Điều chỉnh giảm số tiền 4.030 triệu đồng.</t>
  </si>
  <si>
    <t>Điều chỉnh giảm số tiền 1.779 triệu đồng.</t>
  </si>
  <si>
    <t>Điều chỉnh giảm số tiền 1.741 triệu đồng.</t>
  </si>
  <si>
    <t>Điều chỉnh giảm số tiền 1.772 triệu đồng.</t>
  </si>
  <si>
    <t>(Biều kèm theo Quyết định số     /QĐ-UBND ngày    tháng     năm 2024 của Ủy ban nhân dân huyện Ia H'Drai)</t>
  </si>
  <si>
    <t>Đầu tư đường ống cấp III trung tâm huyện Ia H’Drai</t>
  </si>
  <si>
    <t>Đối ứng các CT MTQG</t>
  </si>
  <si>
    <r>
      <t xml:space="preserve">Điều chỉnh, bổ sung 
</t>
    </r>
    <r>
      <rPr>
        <b/>
        <i/>
        <sz val="13"/>
        <color theme="1"/>
        <rFont val="Times New Roman"/>
        <family val="1"/>
      </rPr>
      <t>(lần 10)</t>
    </r>
  </si>
  <si>
    <t>(Theo Nghị quyết 20/NQ-HĐND ngày 31 tháng 10 năm 2024 của Hội đồng nhân dân huyện)</t>
  </si>
  <si>
    <t>(Điều chỉnh, bổ sung lần 11)</t>
  </si>
  <si>
    <t xml:space="preserve">Nguồn tăng thu ngân sách huyện </t>
  </si>
  <si>
    <t>Chênh lệch</t>
  </si>
  <si>
    <t>Tăng</t>
  </si>
  <si>
    <t>Giảm</t>
  </si>
  <si>
    <t>Ngân hàng Chính sách xã hội huyện</t>
  </si>
  <si>
    <t>2025-</t>
  </si>
  <si>
    <r>
      <t xml:space="preserve">Kế hoạch đầu tư công trung hạn giai đoạn 2021-2025 
</t>
    </r>
    <r>
      <rPr>
        <b/>
        <i/>
        <sz val="10"/>
        <rFont val="Times New Roman"/>
        <family val="1"/>
      </rPr>
      <t>(Theo Nghị quyết 20/NQ-HĐND ngày 31 tháng 10 năm 2024 của Hội đồng nhân dân huyện))</t>
    </r>
  </si>
  <si>
    <r>
      <t xml:space="preserve">Kế hoạch đầu tư công trung hạn giai đoạn 2021-2025 
</t>
    </r>
    <r>
      <rPr>
        <b/>
        <i/>
        <sz val="10"/>
        <rFont val="Times New Roman"/>
        <family val="1"/>
      </rPr>
      <t>(Điều chỉnh, bổ sung lần 11)</t>
    </r>
  </si>
  <si>
    <t xml:space="preserve">Tăng </t>
  </si>
  <si>
    <t>Chi tiết tại biểu số 02</t>
  </si>
  <si>
    <t xml:space="preserve">Ủy thác sang Ngân hàng Chính sách xã hội để cho vay </t>
  </si>
  <si>
    <t>Nguồn tiết kiệm chi</t>
  </si>
  <si>
    <t>Tổng công</t>
  </si>
  <si>
    <t>Tổng cộng</t>
  </si>
  <si>
    <t>(Biểu kèm theo Tờ trình số     /TTr-UBND ngày    tháng     năm 2025 của Ủy ban nhân dân huyện Ia H'Drai)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</si>
</sst>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7">
    <numFmt numFmtId="41" formatCode="_-* #,##0\ _₫_-;\-* #,##0\ _₫_-;_-* &quot;-&quot;\ _₫_-;_-@_-"/>
    <numFmt numFmtId="43" formatCode="_-* #,##0.00\ _₫_-;\-* #,##0.00\ _₫_-;_-* &quot;-&quot;??\ _₫_-;_-@_-"/>
    <numFmt numFmtId="164" formatCode="_-* #,##0_-;\-* #,##0_-;_-* &quot;-&quot;_-;_-@_-"/>
    <numFmt numFmtId="165" formatCode="_-* #,##0.00_-;\-* #,##0.00_-;_-* &quot;-&quot;??_-;_-@_-"/>
    <numFmt numFmtId="166" formatCode="&quot;$&quot;#,##0_);\(&quot;$&quot;#,##0\)"/>
    <numFmt numFmtId="167" formatCode="&quot;$&quot;#,##0_);[Red]\(&quot;$&quot;#,##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 &quot;þ&quot;_-;\-* #,##0\ &quot;þ&quot;_-;_-* &quot;-&quot;\ &quot;þ&quot;_-;_-@_-"/>
    <numFmt numFmtId="173" formatCode="_-* #,##0.00\ _þ_-;\-* #,##0.00\ _þ_-;_-* &quot;-&quot;??\ _þ_-;_-@_-"/>
    <numFmt numFmtId="174" formatCode="_-&quot;ñ&quot;* #,##0_-;\-&quot;ñ&quot;* #,##0_-;_-&quot;ñ&quot;* &quot;-&quot;_-;_-@_-"/>
    <numFmt numFmtId="175" formatCode="_(* #,##0_);_(* \(#,##0\);_(* &quot;-&quot;??_);_(@_)"/>
    <numFmt numFmtId="176" formatCode="_-* #,##0\ &quot;F&quot;_-;\-* #,##0\ &quot;F&quot;_-;_-* &quot;-&quot;\ &quot;F&quot;_-;_-@_-"/>
    <numFmt numFmtId="177" formatCode="&quot;\&quot;#,##0;[Red]&quot;\&quot;&quot;\&quot;\-#,##0"/>
    <numFmt numFmtId="178" formatCode="#,##0\ &quot;DM&quot;;\-#,##0\ &quot;DM&quot;"/>
    <numFmt numFmtId="179" formatCode="0.000%"/>
    <numFmt numFmtId="180" formatCode="#.##00"/>
    <numFmt numFmtId="181" formatCode="&quot;Rp&quot;#,##0_);[Red]\(&quot;Rp&quot;#,##0\)"/>
    <numFmt numFmtId="182" formatCode="_ * #,##0_)\ &quot;$&quot;_ ;_ * \(#,##0\)\ &quot;$&quot;_ ;_ * &quot;-&quot;_)\ &quot;$&quot;_ ;_ @_ "/>
    <numFmt numFmtId="183" formatCode="_-&quot;$&quot;* #,##0_-;\-&quot;$&quot;* #,##0_-;_-&quot;$&quot;* &quot;-&quot;_-;_-@_-"/>
    <numFmt numFmtId="184" formatCode="_-* #,##0\ _F_-;\-* #,##0\ _F_-;_-* &quot;-&quot;\ _F_-;_-@_-"/>
    <numFmt numFmtId="185" formatCode="_-* #,##0\ &quot;€&quot;_-;\-* #,##0\ &quot;€&quot;_-;_-* &quot;-&quot;\ &quot;€&quot;_-;_-@_-"/>
    <numFmt numFmtId="186" formatCode="_-* #,##0\ &quot;$&quot;_-;\-* #,##0\ &quot;$&quot;_-;_-* &quot;-&quot;\ &quot;$&quot;_-;_-@_-"/>
    <numFmt numFmtId="187" formatCode="_ * #,##0_)&quot;$&quot;_ ;_ * \(#,##0\)&quot;$&quot;_ ;_ * &quot;-&quot;_)&quot;$&quot;_ ;_ @_ "/>
    <numFmt numFmtId="188" formatCode="_-&quot;€&quot;* #,##0_-;\-&quot;€&quot;* #,##0_-;_-&quot;€&quot;* &quot;-&quot;_-;_-@_-"/>
    <numFmt numFmtId="189" formatCode="_-* #,##0.00\ _F_-;\-* #,##0.00\ _F_-;_-* &quot;-&quot;??\ _F_-;_-@_-"/>
    <numFmt numFmtId="190" formatCode="_-* #,##0.00\ _€_-;\-* #,##0.00\ _€_-;_-* &quot;-&quot;??\ _€_-;_-@_-"/>
    <numFmt numFmtId="191" formatCode="_ * #,##0.00_ ;_ * \-#,##0.00_ ;_ * &quot;-&quot;??_ ;_ @_ "/>
    <numFmt numFmtId="192" formatCode="_-* #,##0.00\ _V_N_D_-;\-* #,##0.00\ _V_N_D_-;_-* &quot;-&quot;??\ _V_N_D_-;_-@_-"/>
    <numFmt numFmtId="193" formatCode="_ * #,##0.00_)\ _$_ ;_ * \(#,##0.00\)\ _$_ ;_ * &quot;-&quot;??_)\ _$_ ;_ @_ "/>
    <numFmt numFmtId="194" formatCode="_ * #,##0.00_)_$_ ;_ * \(#,##0.00\)_$_ ;_ * &quot;-&quot;??_)_$_ ;_ @_ "/>
    <numFmt numFmtId="195" formatCode="_-* #,##0.00\ _ñ_-;\-* #,##0.00\ _ñ_-;_-* &quot;-&quot;??\ _ñ_-;_-@_-"/>
    <numFmt numFmtId="196" formatCode="_-* #,##0.00\ _ñ_-;_-* #,##0.00\ _ñ\-;_-* &quot;-&quot;??\ _ñ_-;_-@_-"/>
    <numFmt numFmtId="197" formatCode="_(&quot;$&quot;\ * #,##0_);_(&quot;$&quot;\ * \(#,##0\);_(&quot;$&quot;\ * &quot;-&quot;_);_(@_)"/>
    <numFmt numFmtId="198" formatCode="_-* #,##0.00000000_-;\-* #,##0.00000000_-;_-* &quot;-&quot;??_-;_-@_-"/>
    <numFmt numFmtId="199" formatCode="_(&quot;€&quot;\ * #,##0_);_(&quot;€&quot;\ * \(#,##0\);_(&quot;€&quot;\ * &quot;-&quot;_);_(@_)"/>
    <numFmt numFmtId="200" formatCode="_-* #,##0\ &quot;ñ&quot;_-;\-* #,##0\ &quot;ñ&quot;_-;_-* &quot;-&quot;\ &quot;ñ&quot;_-;_-@_-"/>
    <numFmt numFmtId="201" formatCode="_-* #,##0\ _€_-;\-* #,##0\ _€_-;_-* &quot;-&quot;\ _€_-;_-@_-"/>
    <numFmt numFmtId="202" formatCode="_ * #,##0_ ;_ * \-#,##0_ ;_ * &quot;-&quot;_ ;_ @_ "/>
    <numFmt numFmtId="203" formatCode="_-* #,##0\ _V_N_D_-;\-* #,##0\ _V_N_D_-;_-* &quot;-&quot;\ _V_N_D_-;_-@_-"/>
    <numFmt numFmtId="204" formatCode="_ * #,##0_)\ _$_ ;_ * \(#,##0\)\ _$_ ;_ * &quot;-&quot;_)\ _$_ ;_ @_ "/>
    <numFmt numFmtId="205" formatCode="_ * #,##0_)_$_ ;_ * \(#,##0\)_$_ ;_ * &quot;-&quot;_)_$_ ;_ @_ "/>
    <numFmt numFmtId="206" formatCode="_-* #,##0\ _$_-;\-* #,##0\ _$_-;_-* &quot;-&quot;\ _$_-;_-@_-"/>
    <numFmt numFmtId="207" formatCode="_-* #,##0\ _ñ_-;\-* #,##0\ _ñ_-;_-* &quot;-&quot;\ _ñ_-;_-@_-"/>
    <numFmt numFmtId="208" formatCode="_-* #,##0\ _ñ_-;_-* #,##0\ _ñ\-;_-* &quot;-&quot;\ _ñ_-;_-@_-"/>
    <numFmt numFmtId="209" formatCode="_ &quot;\&quot;* #,##0_ ;_ &quot;\&quot;* \-#,##0_ ;_ &quot;\&quot;* &quot;-&quot;_ ;_ @_ "/>
    <numFmt numFmtId="210" formatCode="&quot;\&quot;#,##0.00;[Red]&quot;\&quot;\-#,##0.00"/>
    <numFmt numFmtId="211" formatCode="&quot;\&quot;#,##0;[Red]&quot;\&quot;\-#,##0"/>
    <numFmt numFmtId="212" formatCode="_ * #,##0_)\ &quot;F&quot;_ ;_ * \(#,##0\)\ &quot;F&quot;_ ;_ * &quot;-&quot;_)\ &quot;F&quot;_ ;_ @_ "/>
    <numFmt numFmtId="213" formatCode="&quot;£&quot;#,##0.00;\-&quot;£&quot;#,##0.00"/>
    <numFmt numFmtId="214" formatCode="_-&quot;F&quot;* #,##0_-;\-&quot;F&quot;* #,##0_-;_-&quot;F&quot;* &quot;-&quot;_-;_-@_-"/>
    <numFmt numFmtId="215" formatCode="_ * #,##0.00_)&quot;$&quot;_ ;_ * \(#,##0.00\)&quot;$&quot;_ ;_ * &quot;-&quot;??_)&quot;$&quot;_ ;_ @_ "/>
    <numFmt numFmtId="216" formatCode="_ * #,##0.0_)_$_ ;_ * \(#,##0.0\)_$_ ;_ * &quot;-&quot;??_)_$_ ;_ @_ "/>
    <numFmt numFmtId="217" formatCode=";;"/>
    <numFmt numFmtId="218" formatCode="_ * #,##0.00_)&quot;€&quot;_ ;_ * \(#,##0.00\)&quot;€&quot;_ ;_ * &quot;-&quot;??_)&quot;€&quot;_ ;_ @_ "/>
    <numFmt numFmtId="219" formatCode="#,##0.0_);\(#,##0.0\)"/>
    <numFmt numFmtId="220" formatCode="_ &quot;\&quot;* #,##0.00_ ;_ &quot;\&quot;* &quot;\&quot;&quot;\&quot;&quot;\&quot;&quot;\&quot;&quot;\&quot;&quot;\&quot;&quot;\&quot;&quot;\&quot;&quot;\&quot;&quot;\&quot;&quot;\&quot;&quot;\&quot;\-#,##0.00_ ;_ &quot;\&quot;* &quot;-&quot;??_ ;_ @_ "/>
    <numFmt numFmtId="221" formatCode="0.0%"/>
    <numFmt numFmtId="222" formatCode="_ * #,##0.00_ ;_ * &quot;\&quot;&quot;\&quot;&quot;\&quot;&quot;\&quot;&quot;\&quot;&quot;\&quot;&quot;\&quot;&quot;\&quot;&quot;\&quot;&quot;\&quot;&quot;\&quot;&quot;\&quot;\-#,##0.00_ ;_ * &quot;-&quot;??_ ;_ @_ "/>
    <numFmt numFmtId="223" formatCode="&quot;$&quot;#,##0.00"/>
    <numFmt numFmtId="224" formatCode="&quot;\&quot;#,##0;&quot;\&quot;&quot;\&quot;&quot;\&quot;&quot;\&quot;&quot;\&quot;&quot;\&quot;&quot;\&quot;&quot;\&quot;&quot;\&quot;&quot;\&quot;&quot;\&quot;&quot;\&quot;&quot;\&quot;&quot;\&quot;\-#,##0"/>
    <numFmt numFmtId="225" formatCode="_ * #,##0.00_)&quot;£&quot;_ ;_ * \(#,##0.00\)&quot;£&quot;_ ;_ * &quot;-&quot;??_)&quot;£&quot;_ ;_ @_ "/>
    <numFmt numFmtId="226" formatCode="&quot;\&quot;#,##0;[Red]&quot;\&quot;&quot;\&quot;&quot;\&quot;&quot;\&quot;&quot;\&quot;&quot;\&quot;&quot;\&quot;&quot;\&quot;&quot;\&quot;&quot;\&quot;&quot;\&quot;&quot;\&quot;&quot;\&quot;&quot;\&quot;\-#,##0"/>
    <numFmt numFmtId="227" formatCode="_-&quot;$&quot;* #,##0.00_-;\-&quot;$&quot;* #,##0.00_-;_-&quot;$&quot;* &quot;-&quot;??_-;_-@_-"/>
    <numFmt numFmtId="228" formatCode="_ * #,##0_ ;_ * &quot;\&quot;&quot;\&quot;&quot;\&quot;&quot;\&quot;&quot;\&quot;&quot;\&quot;&quot;\&quot;&quot;\&quot;&quot;\&quot;&quot;\&quot;&quot;\&quot;&quot;\&quot;\-#,##0_ ;_ * &quot;-&quot;_ ;_ @_ "/>
    <numFmt numFmtId="229" formatCode="0.0%;\(0.0%\)"/>
    <numFmt numFmtId="230" formatCode="&quot;\&quot;#,##0.00;&quot;\&quot;&quot;\&quot;&quot;\&quot;&quot;\&quot;&quot;\&quot;&quot;\&quot;&quot;\&quot;&quot;\&quot;&quot;\&quot;&quot;\&quot;&quot;\&quot;&quot;\&quot;&quot;\&quot;&quot;\&quot;\-#,##0.00"/>
    <numFmt numFmtId="231" formatCode="_-* #,##0.00\ &quot;F&quot;_-;\-* #,##0.00\ &quot;F&quot;_-;_-* &quot;-&quot;??\ &quot;F&quot;_-;_-@_-"/>
    <numFmt numFmtId="232" formatCode="0.000_)"/>
    <numFmt numFmtId="233" formatCode="#,##0_)_%;\(#,##0\)_%;"/>
    <numFmt numFmtId="234" formatCode="_(* #,##0.0_);_(* \(#,##0.0\);_(* &quot;-&quot;??_);_(@_)"/>
    <numFmt numFmtId="235" formatCode="_._.* #,##0.0_)_%;_._.* \(#,##0.0\)_%"/>
    <numFmt numFmtId="236" formatCode="#,##0.0_)_%;\(#,##0.0\)_%;\ \ .0_)_%"/>
    <numFmt numFmtId="237" formatCode="_._.* #,##0.00_)_%;_._.* \(#,##0.00\)_%"/>
    <numFmt numFmtId="238" formatCode="#,##0.00_)_%;\(#,##0.00\)_%;\ \ .00_)_%"/>
    <numFmt numFmtId="239" formatCode="_._.* #,##0.000_)_%;_._.* \(#,##0.000\)_%"/>
    <numFmt numFmtId="240" formatCode="#,##0.000_)_%;\(#,##0.000\)_%;\ \ .000_)_%"/>
    <numFmt numFmtId="241" formatCode="&quot;$&quot;#,##0;[Red]\-&quot;$&quot;#,##0"/>
    <numFmt numFmtId="242" formatCode="_-* #,##0_-;\-* #,##0_-;_-* &quot;-&quot;??_-;_-@_-"/>
    <numFmt numFmtId="243" formatCode="_(* #,##0.00_);_(* \(#,##0.00\);_(* &quot;-&quot;&quot;?&quot;&quot;?&quot;_);_(@_)"/>
    <numFmt numFmtId="244" formatCode="_-* #,##0\ _₫_-;\-* #,##0\ _₫_-;_-* &quot;-&quot;??\ _₫_-;_-@_-"/>
    <numFmt numFmtId="245" formatCode="\t#\ ??/??"/>
    <numFmt numFmtId="246" formatCode="0.0000"/>
    <numFmt numFmtId="247" formatCode="_-* #,##0.00\ _$_-;\-* #,##0.00\ _$_-;_-* &quot;-&quot;??\ _$_-;_-@_-"/>
    <numFmt numFmtId="248" formatCode="&quot;$&quot;#,##0;\-&quot;$&quot;#,##0"/>
    <numFmt numFmtId="249" formatCode="&quot;True&quot;;&quot;True&quot;;&quot;False&quot;"/>
    <numFmt numFmtId="250" formatCode="_(* #,##0.0_);_(* \(#,##0.0\);_(* &quot;-&quot;?_);_(@_)"/>
    <numFmt numFmtId="251" formatCode="&quot;\&quot;#&quot;,&quot;##0&quot;.&quot;00;[Red]&quot;\&quot;\-#&quot;,&quot;##0&quot;.&quot;00"/>
    <numFmt numFmtId="252" formatCode="#,##0.00;[Red]#,##0.00"/>
    <numFmt numFmtId="253" formatCode="#,##0;\(#,##0\)"/>
    <numFmt numFmtId="254" formatCode="_._.* \(#,##0\)_%;_._.* #,##0_)_%;_._.* 0_)_%;_._.@_)_%"/>
    <numFmt numFmtId="255" formatCode="_._.&quot;€&quot;* \(#,##0\)_%;_._.&quot;€&quot;* #,##0_)_%;_._.&quot;€&quot;* 0_)_%;_._.@_)_%"/>
    <numFmt numFmtId="256" formatCode="* \(#,##0\);* #,##0_);&quot;-&quot;??_);@"/>
    <numFmt numFmtId="257" formatCode="_ &quot;R&quot;\ * #,##0_ ;_ &quot;R&quot;\ * \-#,##0_ ;_ &quot;R&quot;\ * &quot;-&quot;_ ;_ @_ "/>
    <numFmt numFmtId="258" formatCode="_ * #,##0.00_ ;_ * &quot;\&quot;&quot;\&quot;&quot;\&quot;&quot;\&quot;&quot;\&quot;&quot;\&quot;\-#,##0.00_ ;_ * &quot;-&quot;??_ ;_ @_ "/>
    <numFmt numFmtId="259" formatCode="&quot;€&quot;* #,##0_)_%;&quot;€&quot;* \(#,##0\)_%;&quot;€&quot;* &quot;-&quot;??_)_%;@_)_%"/>
    <numFmt numFmtId="260" formatCode="&quot;$&quot;* #,##0_)_%;&quot;$&quot;* \(#,##0\)_%;&quot;$&quot;* &quot;-&quot;??_)_%;@_)_%"/>
    <numFmt numFmtId="261" formatCode="&quot;\&quot;#,##0.00;&quot;\&quot;&quot;\&quot;&quot;\&quot;&quot;\&quot;&quot;\&quot;&quot;\&quot;&quot;\&quot;&quot;\&quot;\-#,##0.00"/>
    <numFmt numFmtId="262" formatCode="_._.&quot;€&quot;* #,##0.0_)_%;_._.&quot;€&quot;* \(#,##0.0\)_%"/>
    <numFmt numFmtId="263" formatCode="&quot;€&quot;* #,##0.0_)_%;&quot;€&quot;* \(#,##0.0\)_%;&quot;€&quot;* \ .0_)_%"/>
    <numFmt numFmtId="264" formatCode="_._.&quot;$&quot;* #,##0.0_)_%;_._.&quot;$&quot;* \(#,##0.0\)_%"/>
    <numFmt numFmtId="265" formatCode="_._.&quot;€&quot;* #,##0.00_)_%;_._.&quot;€&quot;* \(#,##0.00\)_%"/>
    <numFmt numFmtId="266" formatCode="&quot;€&quot;* #,##0.00_)_%;&quot;€&quot;* \(#,##0.00\)_%;&quot;€&quot;* \ .00_)_%"/>
    <numFmt numFmtId="267" formatCode="_._.&quot;$&quot;* #,##0.00_)_%;_._.&quot;$&quot;* \(#,##0.00\)_%"/>
    <numFmt numFmtId="268" formatCode="_._.&quot;€&quot;* #,##0.000_)_%;_._.&quot;€&quot;* \(#,##0.000\)_%"/>
    <numFmt numFmtId="269" formatCode="&quot;€&quot;* #,##0.000_)_%;&quot;€&quot;* \(#,##0.000\)_%;&quot;€&quot;* \ .000_)_%"/>
    <numFmt numFmtId="270" formatCode="_._.&quot;$&quot;* #,##0.000_)_%;_._.&quot;$&quot;* \(#,##0.000\)_%"/>
    <numFmt numFmtId="271" formatCode="_-* #,##0.00\ &quot;€&quot;_-;\-* #,##0.00\ &quot;€&quot;_-;_-* &quot;-&quot;??\ &quot;€&quot;_-;_-@_-"/>
    <numFmt numFmtId="272" formatCode="_ * #,##0_ ;_ * &quot;\&quot;&quot;\&quot;&quot;\&quot;&quot;\&quot;&quot;\&quot;&quot;\&quot;\-#,##0_ ;_ * &quot;-&quot;_ ;_ @_ "/>
    <numFmt numFmtId="273" formatCode="\$#,##0\ ;\(\$#,##0\)"/>
    <numFmt numFmtId="274" formatCode="&quot;$&quot;#,##0\ ;\(&quot;$&quot;#,##0\)"/>
    <numFmt numFmtId="275" formatCode="\t0.00%"/>
    <numFmt numFmtId="276" formatCode="0.000"/>
    <numFmt numFmtId="277" formatCode="* #,##0_);* \(#,##0\);&quot;-&quot;??_);@"/>
    <numFmt numFmtId="278" formatCode="\U\S\$#,##0.00;\(\U\S\$#,##0.00\)"/>
    <numFmt numFmtId="279" formatCode="_(\§\g\ #,##0_);_(\§\g\ \(#,##0\);_(\§\g\ &quot;-&quot;??_);_(@_)"/>
    <numFmt numFmtId="280" formatCode="_(\§\g\ #,##0_);_(\§\g\ \(#,##0\);_(\§\g\ &quot;-&quot;_);_(@_)"/>
    <numFmt numFmtId="281" formatCode="\§\g#,##0_);\(\§\g#,##0\)"/>
    <numFmt numFmtId="282" formatCode="_-&quot;VND&quot;* #,##0_-;\-&quot;VND&quot;* #,##0_-;_-&quot;VND&quot;* &quot;-&quot;_-;_-@_-"/>
    <numFmt numFmtId="283" formatCode="_(&quot;Rp&quot;* #,##0.00_);_(&quot;Rp&quot;* \(#,##0.00\);_(&quot;Rp&quot;* &quot;-&quot;??_);_(@_)"/>
    <numFmt numFmtId="284" formatCode="#,##0.00\ &quot;FB&quot;;[Red]\-#,##0.00\ &quot;FB&quot;"/>
    <numFmt numFmtId="285" formatCode="#,##0\ &quot;$&quot;;\-#,##0\ &quot;$&quot;"/>
    <numFmt numFmtId="286" formatCode="_-* #,##0\ _F_B_-;\-* #,##0\ _F_B_-;_-* &quot;-&quot;\ _F_B_-;_-@_-"/>
    <numFmt numFmtId="287" formatCode="_-[$€]* #,##0.00_-;\-[$€]* #,##0.00_-;_-[$€]* &quot;-&quot;??_-;_-@_-"/>
    <numFmt numFmtId="288" formatCode="_ * #,##0.00_)_d_ ;_ * \(#,##0.00\)_d_ ;_ * &quot;-&quot;??_)_d_ ;_ @_ "/>
    <numFmt numFmtId="289" formatCode="#,##0_);\-#,##0_)"/>
    <numFmt numFmtId="290" formatCode="#,###;\-#,###;&quot;&quot;;_(@_)"/>
    <numFmt numFmtId="291" formatCode="&quot;€&quot;#,##0;\-&quot;€&quot;#,##0"/>
    <numFmt numFmtId="292" formatCode="#,##0\ &quot;$&quot;_);\(#,##0\ &quot;$&quot;\)"/>
    <numFmt numFmtId="293" formatCode="_-&quot;£&quot;* #,##0_-;\-&quot;£&quot;* #,##0_-;_-&quot;£&quot;* &quot;-&quot;_-;_-@_-"/>
    <numFmt numFmtId="294" formatCode="#,###"/>
    <numFmt numFmtId="295" formatCode="&quot;Fr.&quot;\ #,##0.00;[Red]&quot;Fr.&quot;\ \-#,##0.00"/>
    <numFmt numFmtId="296" formatCode="_ &quot;Fr.&quot;\ * #,##0_ ;_ &quot;Fr.&quot;\ * \-#,##0_ ;_ &quot;Fr.&quot;\ * &quot;-&quot;_ ;_ @_ "/>
    <numFmt numFmtId="297" formatCode="&quot;\&quot;#,##0;[Red]\-&quot;\&quot;#,##0"/>
    <numFmt numFmtId="298" formatCode="&quot;\&quot;#,##0.00;\-&quot;\&quot;#,##0.00"/>
    <numFmt numFmtId="299" formatCode="&quot;VND&quot;#,##0_);[Red]\(&quot;VND&quot;#,##0\)"/>
    <numFmt numFmtId="300" formatCode="#,##0.00_);\-#,##0.00_)"/>
    <numFmt numFmtId="301" formatCode="0_)%;\(0\)%"/>
    <numFmt numFmtId="302" formatCode="_._._(* 0_)%;_._.* \(0\)%"/>
    <numFmt numFmtId="303" formatCode="_(0_)%;\(0\)%"/>
    <numFmt numFmtId="304" formatCode="0%_);\(0%\)"/>
    <numFmt numFmtId="305" formatCode="#,##0.000_);\(#,##0.000\)"/>
    <numFmt numFmtId="306" formatCode="_ &quot;\&quot;* #,##0_ ;_ &quot;\&quot;* &quot;\&quot;&quot;\&quot;&quot;\&quot;&quot;\&quot;&quot;\&quot;&quot;\&quot;&quot;\&quot;&quot;\&quot;&quot;\&quot;&quot;\&quot;&quot;\&quot;&quot;\&quot;&quot;\&quot;&quot;\&quot;\-#,##0_ ;_ &quot;\&quot;* &quot;-&quot;_ ;_ @_ "/>
    <numFmt numFmtId="307" formatCode="_(0.0_)%;\(0.0\)%"/>
    <numFmt numFmtId="308" formatCode="_._._(* 0.0_)%;_._.* \(0.0\)%"/>
    <numFmt numFmtId="309" formatCode="_(0.00_)%;\(0.00\)%"/>
    <numFmt numFmtId="310" formatCode="_._._(* 0.00_)%;_._.* \(0.00\)%"/>
    <numFmt numFmtId="311" formatCode="_(0.000_)%;\(0.000\)%"/>
    <numFmt numFmtId="312" formatCode="_._._(* 0.000_)%;_._.* \(0.000\)%"/>
    <numFmt numFmtId="313" formatCode="#"/>
    <numFmt numFmtId="314" formatCode="&quot;¡Ì&quot;#,##0;[Red]\-&quot;¡Ì&quot;#,##0"/>
    <numFmt numFmtId="315" formatCode="#,##0.00\ &quot;F&quot;;[Red]\-#,##0.00\ &quot;F&quot;"/>
    <numFmt numFmtId="316" formatCode="&quot;£&quot;#,##0;[Red]\-&quot;£&quot;#,##0"/>
    <numFmt numFmtId="317" formatCode="#,##0.00\ \ "/>
    <numFmt numFmtId="318" formatCode="0.00000000000E+00;\?"/>
    <numFmt numFmtId="319" formatCode="_-* ###,0&quot;.&quot;00\ _F_B_-;\-* ###,0&quot;.&quot;00\ _F_B_-;_-* &quot;-&quot;??\ _F_B_-;_-@_-"/>
    <numFmt numFmtId="320" formatCode="_ * #,##0_ ;_ * \-#,##0_ ;_ * &quot;-&quot;??_ ;_ @_ "/>
    <numFmt numFmtId="321" formatCode="0.00000"/>
    <numFmt numFmtId="322" formatCode="_(* #.##0.00_);_(* \(#.##0.00\);_(* &quot;-&quot;??_);_(@_)"/>
    <numFmt numFmtId="323" formatCode="#,##0.00\ \ \ \ "/>
    <numFmt numFmtId="324" formatCode="#,##0\ &quot;F&quot;;[Red]\-#,##0\ &quot;F&quot;"/>
    <numFmt numFmtId="325" formatCode="_ * #.##._ ;_ * \-#.##._ ;_ * &quot;-&quot;??_ ;_ @_ⴆ"/>
    <numFmt numFmtId="326" formatCode="&quot;\&quot;#,##0.00;[Red]&quot;\&quot;&quot;\&quot;&quot;\&quot;&quot;\&quot;&quot;\&quot;&quot;\&quot;&quot;\&quot;&quot;\&quot;&quot;\&quot;&quot;\&quot;&quot;\&quot;&quot;\&quot;&quot;\&quot;&quot;\&quot;\-#,##0.00"/>
    <numFmt numFmtId="327" formatCode="_ &quot;\&quot;* #,##0_ ;_ &quot;\&quot;* &quot;\&quot;&quot;\&quot;&quot;\&quot;&quot;\&quot;&quot;\&quot;&quot;\&quot;&quot;\&quot;&quot;\&quot;&quot;\&quot;&quot;\&quot;&quot;\&quot;&quot;\&quot;&quot;\&quot;\-#,##0_ ;_ &quot;\&quot;* &quot;-&quot;_ ;_ @_ "/>
    <numFmt numFmtId="328" formatCode="_-* #,##0\ _F_-;\-* #,##0\ _F_-;_-* &quot;-&quot;??\ _F_-;_-@_-"/>
    <numFmt numFmtId="329" formatCode="_-* ###,0&quot;.&quot;00_-;\-* ###,0&quot;.&quot;00_-;_-* &quot;-&quot;??_-;_-@_-"/>
    <numFmt numFmtId="330" formatCode="_-&quot;$&quot;* ###,0&quot;.&quot;00_-;\-&quot;$&quot;* ###,0&quot;.&quot;00_-;_-&quot;$&quot;* &quot;-&quot;??_-;_-@_-"/>
    <numFmt numFmtId="331" formatCode="#,##0.00\ &quot;F&quot;;\-#,##0.00\ &quot;F&quot;"/>
    <numFmt numFmtId="332" formatCode="&quot;€&quot;#,##0;[Red]\-&quot;€&quot;#,##0"/>
    <numFmt numFmtId="333" formatCode="_-* #,##0\ &quot;DM&quot;_-;\-* #,##0\ &quot;DM&quot;_-;_-* &quot;-&quot;\ &quot;DM&quot;_-;_-@_-"/>
    <numFmt numFmtId="334" formatCode="_-* #,##0.00\ &quot;DM&quot;_-;\-* #,##0.00\ &quot;DM&quot;_-;_-* &quot;-&quot;??\ &quot;DM&quot;_-;_-@_-"/>
    <numFmt numFmtId="335" formatCode="#,##0\ &quot;€&quot;;[Red]\-#,##0\ &quot;€&quot;"/>
    <numFmt numFmtId="336" formatCode="_-&quot;€&quot;* #,##0.00_-;\-&quot;€&quot;* #,##0.00_-;_-&quot;€&quot;* &quot;-&quot;??_-;_-@_-"/>
    <numFmt numFmtId="337" formatCode="_-* #,##0.000\ _₫_-;\-* #,##0.000\ _₫_-;_-* &quot;-&quot;??\ _₫_-;_-@_-"/>
    <numFmt numFmtId="338" formatCode="_(* #,##0.000_);_(* \(#,##0.000\);_(* &quot;-&quot;???_);_(@_)"/>
  </numFmts>
  <fonts count="265">
    <font>
      <sz val="10"/>
      <color theme="1"/>
      <name val="Arial Narrow"/>
      <family val="2"/>
    </font>
    <font>
      <b/>
      <sz val="10"/>
      <color theme="1"/>
      <name val="Arial Narrow"/>
      <family val="2"/>
    </font>
    <font>
      <sz val="14"/>
      <color theme="1"/>
      <name val="Times New Roman"/>
      <family val="1"/>
    </font>
    <font>
      <b/>
      <sz val="14"/>
      <color theme="1"/>
      <name val="Times New Roman"/>
      <family val="1"/>
    </font>
    <font>
      <i/>
      <sz val="14"/>
      <color theme="1"/>
      <name val="Times New Roman"/>
      <family val="1"/>
    </font>
    <font>
      <b/>
      <i/>
      <sz val="10"/>
      <color theme="1"/>
      <name val="Arial Narrow"/>
      <family val="2"/>
    </font>
    <font>
      <b/>
      <vertAlign val="superscript"/>
      <sz val="10"/>
      <color theme="1"/>
      <name val="Arial Narrow"/>
      <family val="2"/>
    </font>
    <font>
      <b/>
      <sz val="10"/>
      <color rgb="FFFF0000"/>
      <name val="Arial Narrow"/>
      <family val="2"/>
    </font>
    <font>
      <b/>
      <sz val="10"/>
      <color rgb="FF0000CC"/>
      <name val="Arial Narrow"/>
      <family val="2"/>
    </font>
    <font>
      <sz val="10"/>
      <name val="Arial"/>
      <family val="2"/>
    </font>
    <font>
      <b/>
      <sz val="16"/>
      <name val="Times New Roman"/>
      <family val="1"/>
    </font>
    <font>
      <sz val="11"/>
      <color theme="1"/>
      <name val="Arial"/>
      <family val="2"/>
      <scheme val="minor"/>
    </font>
    <font>
      <sz val="14"/>
      <name val="Times New Roman"/>
      <family val="1"/>
    </font>
    <font>
      <b/>
      <i/>
      <sz val="18"/>
      <name val="Times New Roman"/>
      <family val="1"/>
    </font>
    <font>
      <i/>
      <sz val="14"/>
      <name val="Times New Roman"/>
      <family val="1"/>
    </font>
    <font>
      <b/>
      <sz val="18"/>
      <name val="Times New Roman"/>
      <family val="1"/>
    </font>
    <font>
      <i/>
      <sz val="18"/>
      <name val="Times New Roman"/>
      <family val="1"/>
    </font>
    <font>
      <sz val="14"/>
      <color indexed="9"/>
      <name val="Times New Roman"/>
      <family val="1"/>
    </font>
    <font>
      <sz val="10"/>
      <name val="Arial Narrow"/>
      <family val="2"/>
    </font>
    <font>
      <sz val="10"/>
      <color indexed="8"/>
      <name val="Arial Narrow"/>
      <family val="2"/>
    </font>
    <font>
      <vertAlign val="superscript"/>
      <sz val="10"/>
      <name val="Arial Narrow"/>
      <family val="2"/>
    </font>
    <font>
      <i/>
      <sz val="10"/>
      <name val="Arial Narrow"/>
      <family val="2"/>
    </font>
    <font>
      <b/>
      <sz val="10"/>
      <name val="Arial Narrow"/>
      <family val="2"/>
    </font>
    <font>
      <b/>
      <sz val="14"/>
      <name val="Times New Roman"/>
      <family val="1"/>
    </font>
    <font>
      <b/>
      <i/>
      <sz val="10"/>
      <name val="Arial Narrow"/>
      <family val="2"/>
    </font>
    <font>
      <b/>
      <i/>
      <sz val="14"/>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Arial"/>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Arial"/>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0"/>
      <color theme="1"/>
      <name val="Arial Narrow"/>
      <family val="2"/>
    </font>
    <font>
      <b/>
      <sz val="12"/>
      <color theme="1"/>
      <name val="Times New Roman"/>
      <family val="1"/>
    </font>
    <font>
      <sz val="12"/>
      <color theme="1"/>
      <name val="Times New Roman"/>
      <family val="1"/>
    </font>
    <font>
      <i/>
      <sz val="12"/>
      <color theme="1"/>
      <name val="Times New Roman"/>
      <family val="1"/>
    </font>
    <font>
      <sz val="12"/>
      <color rgb="FF000066"/>
      <name val="Times New Roman"/>
      <family val="1"/>
    </font>
    <font>
      <sz val="12"/>
      <color rgb="FFFF0000"/>
      <name val="Times New Roman"/>
      <family val="1"/>
    </font>
    <font>
      <b/>
      <sz val="10"/>
      <name val="Times New Roman"/>
      <family val="1"/>
    </font>
    <font>
      <b/>
      <vertAlign val="superscript"/>
      <sz val="10"/>
      <name val="Times New Roman"/>
      <family val="1"/>
    </font>
    <font>
      <b/>
      <sz val="10"/>
      <name val="Times New Roman"/>
      <family val="1"/>
      <charset val="163"/>
    </font>
    <font>
      <b/>
      <sz val="13"/>
      <name val="Times New Roman"/>
      <family val="1"/>
    </font>
    <font>
      <b/>
      <i/>
      <sz val="13"/>
      <name val="Times New Roman"/>
      <family val="1"/>
    </font>
    <font>
      <i/>
      <sz val="10"/>
      <name val="Times New Roman"/>
      <family val="1"/>
    </font>
    <font>
      <sz val="10"/>
      <color theme="1"/>
      <name val="Times New Roman"/>
      <family val="1"/>
    </font>
    <font>
      <b/>
      <sz val="10"/>
      <color theme="1"/>
      <name val="Times New Roman"/>
      <family val="1"/>
    </font>
    <font>
      <b/>
      <i/>
      <sz val="10"/>
      <name val="Times New Roman"/>
      <family val="1"/>
    </font>
    <font>
      <b/>
      <sz val="13"/>
      <color theme="1"/>
      <name val="Times New Roman"/>
      <family val="1"/>
    </font>
    <font>
      <b/>
      <i/>
      <sz val="13"/>
      <color theme="1"/>
      <name val="Times New Roman"/>
      <family val="1"/>
    </font>
    <font>
      <sz val="13"/>
      <color theme="1"/>
      <name val="Times New Roman"/>
      <family val="1"/>
    </font>
    <font>
      <sz val="10"/>
      <color rgb="FFFF0000"/>
      <name val="Times New Roman"/>
      <family val="1"/>
    </font>
    <font>
      <sz val="13"/>
      <color theme="1"/>
      <name val="Arial Narrow"/>
      <family val="2"/>
    </font>
    <font>
      <b/>
      <sz val="10"/>
      <color rgb="FFFF0000"/>
      <name val="Times New Roman"/>
      <family val="1"/>
    </font>
    <font>
      <i/>
      <sz val="10"/>
      <color rgb="FFFF0000"/>
      <name val="Times New Roman"/>
      <family val="1"/>
    </font>
    <font>
      <i/>
      <sz val="14"/>
      <name val="Times New Roman"/>
      <family val="1"/>
      <charset val="163"/>
    </font>
    <font>
      <b/>
      <sz val="10"/>
      <color rgb="FFFF0000"/>
      <name val="Times New Roman"/>
      <family val="1"/>
      <charset val="163"/>
    </font>
  </fonts>
  <fills count="54">
    <fill>
      <patternFill patternType="none"/>
    </fill>
    <fill>
      <patternFill patternType="gray125"/>
    </fill>
    <fill>
      <patternFill patternType="solid">
        <fgColor rgb="FFCCFFFF"/>
        <bgColor indexed="64"/>
      </patternFill>
    </fill>
    <fill>
      <patternFill patternType="solid">
        <fgColor theme="6" tint="0.79998168889431442"/>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dotted">
        <color indexed="64"/>
      </top>
      <bottom style="dotted">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4263">
    <xf numFmtId="0" fontId="0" fillId="0" borderId="0"/>
    <xf numFmtId="0" fontId="9" fillId="0" borderId="0"/>
    <xf numFmtId="0" fontId="11" fillId="0" borderId="0"/>
    <xf numFmtId="174" fontId="2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0" fontId="28" fillId="0" borderId="0"/>
    <xf numFmtId="0" fontId="28" fillId="0" borderId="0"/>
    <xf numFmtId="3" fontId="29" fillId="0" borderId="1"/>
    <xf numFmtId="3" fontId="29" fillId="0" borderId="1"/>
    <xf numFmtId="175" fontId="30" fillId="0" borderId="18" applyFont="0" applyBorder="0"/>
    <xf numFmtId="175" fontId="31" fillId="0" borderId="0" applyProtection="0"/>
    <xf numFmtId="175" fontId="32" fillId="0" borderId="18" applyFont="0" applyBorder="0"/>
    <xf numFmtId="0" fontId="33" fillId="0" borderId="0"/>
    <xf numFmtId="176" fontId="34" fillId="0" borderId="0" applyFont="0" applyFill="0" applyBorder="0" applyAlignment="0" applyProtection="0"/>
    <xf numFmtId="0" fontId="35" fillId="0" borderId="0" applyFont="0" applyFill="0" applyBorder="0" applyAlignment="0" applyProtection="0"/>
    <xf numFmtId="177" fontId="9" fillId="0" borderId="0" applyFont="0" applyFill="0" applyBorder="0" applyAlignment="0" applyProtection="0"/>
    <xf numFmtId="178"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179" fontId="3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0" borderId="0" applyFont="0" applyFill="0" applyBorder="0" applyAlignment="0" applyProtection="0"/>
    <xf numFmtId="0" fontId="38" fillId="0" borderId="19"/>
    <xf numFmtId="180" fontId="33" fillId="0" borderId="0" applyFont="0" applyFill="0" applyBorder="0" applyAlignment="0" applyProtection="0"/>
    <xf numFmtId="164" fontId="39" fillId="0" borderId="0" applyFont="0" applyFill="0" applyBorder="0" applyAlignment="0" applyProtection="0"/>
    <xf numFmtId="165" fontId="39" fillId="0" borderId="0" applyFont="0" applyFill="0" applyBorder="0" applyAlignment="0" applyProtection="0"/>
    <xf numFmtId="181" fontId="40" fillId="0" borderId="0" applyFont="0" applyFill="0" applyBorder="0" applyAlignment="0" applyProtection="0"/>
    <xf numFmtId="0" fontId="41"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Protection="0"/>
    <xf numFmtId="0" fontId="42" fillId="0" borderId="0"/>
    <xf numFmtId="0" fontId="9" fillId="0" borderId="0" applyProtection="0"/>
    <xf numFmtId="0" fontId="4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0" fontId="44" fillId="0" borderId="0" applyNumberFormat="0" applyFill="0" applyBorder="0" applyProtection="0">
      <alignment vertical="center"/>
    </xf>
    <xf numFmtId="164" fontId="27" fillId="0" borderId="0" applyFont="0" applyFill="0" applyBorder="0" applyAlignment="0" applyProtection="0"/>
    <xf numFmtId="182" fontId="34" fillId="0" borderId="0" applyFont="0" applyFill="0" applyBorder="0" applyAlignment="0" applyProtection="0"/>
    <xf numFmtId="183" fontId="26" fillId="0" borderId="0" applyFont="0" applyFill="0" applyBorder="0" applyAlignment="0" applyProtection="0"/>
    <xf numFmtId="168"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4" fontId="27" fillId="0" borderId="0" applyFont="0" applyFill="0" applyBorder="0" applyAlignment="0" applyProtection="0"/>
    <xf numFmtId="168" fontId="34" fillId="0" borderId="0" applyFont="0" applyFill="0" applyBorder="0" applyAlignment="0" applyProtection="0"/>
    <xf numFmtId="182" fontId="34" fillId="0" borderId="0" applyFont="0" applyFill="0" applyBorder="0" applyAlignment="0" applyProtection="0"/>
    <xf numFmtId="168"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68" fontId="34" fillId="0" borderId="0" applyFont="0" applyFill="0" applyBorder="0" applyAlignment="0" applyProtection="0"/>
    <xf numFmtId="182" fontId="34" fillId="0" borderId="0" applyFont="0" applyFill="0" applyBorder="0" applyAlignment="0" applyProtection="0"/>
    <xf numFmtId="0" fontId="45" fillId="0" borderId="0"/>
    <xf numFmtId="168" fontId="34" fillId="0" borderId="0" applyFont="0" applyFill="0" applyBorder="0" applyAlignment="0" applyProtection="0"/>
    <xf numFmtId="0" fontId="46" fillId="0" borderId="0">
      <alignment vertical="top"/>
    </xf>
    <xf numFmtId="0" fontId="47" fillId="0" borderId="0">
      <alignment vertical="top"/>
    </xf>
    <xf numFmtId="0" fontId="47" fillId="0" borderId="0">
      <alignment vertical="top"/>
    </xf>
    <xf numFmtId="0" fontId="33" fillId="0" borderId="0" applyNumberFormat="0" applyFill="0" applyBorder="0" applyAlignment="0" applyProtection="0"/>
    <xf numFmtId="176" fontId="26" fillId="0" borderId="0" applyFont="0" applyFill="0" applyBorder="0" applyAlignment="0" applyProtection="0"/>
    <xf numFmtId="0" fontId="33" fillId="0" borderId="0" applyNumberFormat="0" applyFill="0" applyBorder="0" applyAlignment="0" applyProtection="0"/>
    <xf numFmtId="168"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186" fontId="34" fillId="0" borderId="0" applyFont="0" applyFill="0" applyBorder="0" applyAlignment="0" applyProtection="0"/>
    <xf numFmtId="186" fontId="34" fillId="0" borderId="0" applyFont="0" applyFill="0" applyBorder="0" applyAlignment="0" applyProtection="0"/>
    <xf numFmtId="187"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8" fontId="34" fillId="0" borderId="0" applyFont="0" applyFill="0" applyBorder="0" applyAlignment="0" applyProtection="0"/>
    <xf numFmtId="0" fontId="45" fillId="0" borderId="0"/>
    <xf numFmtId="182"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68" fontId="34" fillId="0" borderId="0" applyFont="0" applyFill="0" applyBorder="0" applyAlignment="0" applyProtection="0"/>
    <xf numFmtId="168"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68"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0" fontId="45" fillId="0" borderId="0"/>
    <xf numFmtId="187" fontId="34" fillId="0" borderId="0" applyFont="0" applyFill="0" applyBorder="0" applyAlignment="0" applyProtection="0"/>
    <xf numFmtId="185"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8" fontId="34" fillId="0" borderId="0" applyFont="0" applyFill="0" applyBorder="0" applyAlignment="0" applyProtection="0"/>
    <xf numFmtId="187"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8" fontId="34" fillId="0" borderId="0" applyFont="0" applyFill="0" applyBorder="0" applyAlignment="0" applyProtection="0"/>
    <xf numFmtId="0" fontId="45" fillId="0" borderId="0"/>
    <xf numFmtId="0" fontId="45" fillId="0" borderId="0"/>
    <xf numFmtId="182" fontId="34" fillId="0" borderId="0" applyFont="0" applyFill="0" applyBorder="0" applyAlignment="0" applyProtection="0"/>
    <xf numFmtId="0" fontId="45" fillId="0" borderId="0"/>
    <xf numFmtId="0" fontId="45" fillId="0" borderId="0"/>
    <xf numFmtId="0" fontId="45" fillId="0" borderId="0"/>
    <xf numFmtId="183" fontId="26" fillId="0" borderId="0" applyFont="0" applyFill="0" applyBorder="0" applyAlignment="0" applyProtection="0"/>
    <xf numFmtId="168" fontId="34" fillId="0" borderId="0" applyFont="0" applyFill="0" applyBorder="0" applyAlignment="0" applyProtection="0"/>
    <xf numFmtId="185" fontId="34" fillId="0" borderId="0" applyFont="0" applyFill="0" applyBorder="0" applyAlignment="0" applyProtection="0"/>
    <xf numFmtId="168" fontId="34" fillId="0" borderId="0" applyFont="0" applyFill="0" applyBorder="0" applyAlignment="0" applyProtection="0"/>
    <xf numFmtId="183" fontId="26" fillId="0" borderId="0" applyFont="0" applyFill="0" applyBorder="0" applyAlignment="0" applyProtection="0"/>
    <xf numFmtId="188"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8"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74" fontId="26" fillId="0" borderId="0" applyFont="0" applyFill="0" applyBorder="0" applyAlignment="0" applyProtection="0"/>
    <xf numFmtId="165" fontId="26"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2" fontId="34" fillId="0" borderId="0" applyFont="0" applyFill="0" applyBorder="0" applyAlignment="0" applyProtection="0"/>
    <xf numFmtId="43" fontId="34" fillId="0" borderId="0" applyFont="0" applyFill="0" applyBorder="0" applyAlignment="0" applyProtection="0"/>
    <xf numFmtId="193"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1" fontId="34" fillId="0" borderId="0" applyFont="0" applyFill="0" applyBorder="0" applyAlignment="0" applyProtection="0"/>
    <xf numFmtId="189" fontId="34" fillId="0" borderId="0" applyFont="0" applyFill="0" applyBorder="0" applyAlignment="0" applyProtection="0"/>
    <xf numFmtId="194"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92" fontId="34" fillId="0" borderId="0" applyFont="0" applyFill="0" applyBorder="0" applyAlignment="0" applyProtection="0"/>
    <xf numFmtId="171" fontId="34" fillId="0" borderId="0" applyFont="0" applyFill="0" applyBorder="0" applyAlignment="0" applyProtection="0"/>
    <xf numFmtId="19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0"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94"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71" fontId="34" fillId="0" borderId="0" applyFont="0" applyFill="0" applyBorder="0" applyAlignment="0" applyProtection="0"/>
    <xf numFmtId="189" fontId="34" fillId="0" borderId="0" applyFont="0" applyFill="0" applyBorder="0" applyAlignment="0" applyProtection="0"/>
    <xf numFmtId="165" fontId="34" fillId="0" borderId="0" applyFont="0" applyFill="0" applyBorder="0" applyAlignment="0" applyProtection="0"/>
    <xf numFmtId="171" fontId="34" fillId="0" borderId="0" applyFont="0" applyFill="0" applyBorder="0" applyAlignment="0" applyProtection="0"/>
    <xf numFmtId="189"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94" fontId="34" fillId="0" borderId="0" applyFont="0" applyFill="0" applyBorder="0" applyAlignment="0" applyProtection="0"/>
    <xf numFmtId="43" fontId="34" fillId="0" borderId="0" applyFont="0" applyFill="0" applyBorder="0" applyAlignment="0" applyProtection="0"/>
    <xf numFmtId="194" fontId="34" fillId="0" borderId="0" applyFont="0" applyFill="0" applyBorder="0" applyAlignment="0" applyProtection="0"/>
    <xf numFmtId="171" fontId="34" fillId="0" borderId="0" applyFont="0" applyFill="0" applyBorder="0" applyAlignment="0" applyProtection="0"/>
    <xf numFmtId="189"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94" fontId="34" fillId="0" borderId="0" applyFont="0" applyFill="0" applyBorder="0" applyAlignment="0" applyProtection="0"/>
    <xf numFmtId="192" fontId="34" fillId="0" borderId="0" applyFont="0" applyFill="0" applyBorder="0" applyAlignment="0" applyProtection="0"/>
    <xf numFmtId="171"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5" fontId="34" fillId="0" borderId="0" applyFont="0" applyFill="0" applyBorder="0" applyAlignment="0" applyProtection="0"/>
    <xf numFmtId="196" fontId="34" fillId="0" borderId="0" applyFont="0" applyFill="0" applyBorder="0" applyAlignment="0" applyProtection="0"/>
    <xf numFmtId="194"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64" fontId="26" fillId="0" borderId="0" applyFont="0" applyFill="0" applyBorder="0" applyAlignment="0" applyProtection="0"/>
    <xf numFmtId="168" fontId="34" fillId="0" borderId="0" applyFont="0" applyFill="0" applyBorder="0" applyAlignment="0" applyProtection="0"/>
    <xf numFmtId="185" fontId="34" fillId="0" borderId="0" applyFont="0" applyFill="0" applyBorder="0" applyAlignment="0" applyProtection="0"/>
    <xf numFmtId="168" fontId="34" fillId="0" borderId="0" applyFont="0" applyFill="0" applyBorder="0" applyAlignment="0" applyProtection="0"/>
    <xf numFmtId="182"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7"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7" fontId="34" fillId="0" borderId="0" applyFont="0" applyFill="0" applyBorder="0" applyAlignment="0" applyProtection="0"/>
    <xf numFmtId="176" fontId="26"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186" fontId="34" fillId="0" borderId="0" applyFont="0" applyFill="0" applyBorder="0" applyAlignment="0" applyProtection="0"/>
    <xf numFmtId="186" fontId="34" fillId="0" borderId="0" applyFont="0" applyFill="0" applyBorder="0" applyAlignment="0" applyProtection="0"/>
    <xf numFmtId="182" fontId="34" fillId="0" borderId="0" applyFont="0" applyFill="0" applyBorder="0" applyAlignment="0" applyProtection="0"/>
    <xf numFmtId="187"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7" fontId="34" fillId="0" borderId="0" applyFont="0" applyFill="0" applyBorder="0" applyAlignment="0" applyProtection="0"/>
    <xf numFmtId="168" fontId="34" fillId="0" borderId="0" applyFont="0" applyFill="0" applyBorder="0" applyAlignment="0" applyProtection="0"/>
    <xf numFmtId="187"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2" fontId="34" fillId="0" borderId="0" applyFont="0" applyFill="0" applyBorder="0" applyAlignment="0" applyProtection="0"/>
    <xf numFmtId="168" fontId="34" fillId="0" borderId="0" applyFont="0" applyFill="0" applyBorder="0" applyAlignment="0" applyProtection="0"/>
    <xf numFmtId="185"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7" fontId="34" fillId="0" borderId="0" applyFont="0" applyFill="0" applyBorder="0" applyAlignment="0" applyProtection="0"/>
    <xf numFmtId="176"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76" fontId="26" fillId="0" borderId="0" applyFont="0" applyFill="0" applyBorder="0" applyAlignment="0" applyProtection="0"/>
    <xf numFmtId="198" fontId="49" fillId="0" borderId="0" applyFont="0" applyFill="0" applyBorder="0" applyAlignment="0" applyProtection="0"/>
    <xf numFmtId="199"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76" fontId="34" fillId="0" borderId="0" applyFont="0" applyFill="0" applyBorder="0" applyAlignment="0" applyProtection="0"/>
    <xf numFmtId="200" fontId="34" fillId="0" borderId="0" applyFont="0" applyFill="0" applyBorder="0" applyAlignment="0" applyProtection="0"/>
    <xf numFmtId="187" fontId="34" fillId="0" borderId="0" applyFont="0" applyFill="0" applyBorder="0" applyAlignment="0" applyProtection="0"/>
    <xf numFmtId="168" fontId="34" fillId="0" borderId="0" applyFont="0" applyFill="0" applyBorder="0" applyAlignment="0" applyProtection="0"/>
    <xf numFmtId="182" fontId="34" fillId="0" borderId="0" applyFont="0" applyFill="0" applyBorder="0" applyAlignment="0" applyProtection="0"/>
    <xf numFmtId="168" fontId="34"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2" fontId="34" fillId="0" borderId="0" applyFont="0" applyFill="0" applyBorder="0" applyAlignment="0" applyProtection="0"/>
    <xf numFmtId="43" fontId="34" fillId="0" borderId="0" applyFont="0" applyFill="0" applyBorder="0" applyAlignment="0" applyProtection="0"/>
    <xf numFmtId="193"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1" fontId="34" fillId="0" borderId="0" applyFont="0" applyFill="0" applyBorder="0" applyAlignment="0" applyProtection="0"/>
    <xf numFmtId="189" fontId="34" fillId="0" borderId="0" applyFont="0" applyFill="0" applyBorder="0" applyAlignment="0" applyProtection="0"/>
    <xf numFmtId="194"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92" fontId="34" fillId="0" borderId="0" applyFont="0" applyFill="0" applyBorder="0" applyAlignment="0" applyProtection="0"/>
    <xf numFmtId="171" fontId="34" fillId="0" borderId="0" applyFont="0" applyFill="0" applyBorder="0" applyAlignment="0" applyProtection="0"/>
    <xf numFmtId="19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0"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94"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71" fontId="34" fillId="0" borderId="0" applyFont="0" applyFill="0" applyBorder="0" applyAlignment="0" applyProtection="0"/>
    <xf numFmtId="189" fontId="34" fillId="0" borderId="0" applyFont="0" applyFill="0" applyBorder="0" applyAlignment="0" applyProtection="0"/>
    <xf numFmtId="165" fontId="34" fillId="0" borderId="0" applyFont="0" applyFill="0" applyBorder="0" applyAlignment="0" applyProtection="0"/>
    <xf numFmtId="171" fontId="34" fillId="0" borderId="0" applyFont="0" applyFill="0" applyBorder="0" applyAlignment="0" applyProtection="0"/>
    <xf numFmtId="189"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94" fontId="34" fillId="0" borderId="0" applyFont="0" applyFill="0" applyBorder="0" applyAlignment="0" applyProtection="0"/>
    <xf numFmtId="43" fontId="34" fillId="0" borderId="0" applyFont="0" applyFill="0" applyBorder="0" applyAlignment="0" applyProtection="0"/>
    <xf numFmtId="194" fontId="34" fillId="0" borderId="0" applyFont="0" applyFill="0" applyBorder="0" applyAlignment="0" applyProtection="0"/>
    <xf numFmtId="171" fontId="34" fillId="0" borderId="0" applyFont="0" applyFill="0" applyBorder="0" applyAlignment="0" applyProtection="0"/>
    <xf numFmtId="189"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94" fontId="34" fillId="0" borderId="0" applyFont="0" applyFill="0" applyBorder="0" applyAlignment="0" applyProtection="0"/>
    <xf numFmtId="192" fontId="34" fillId="0" borderId="0" applyFont="0" applyFill="0" applyBorder="0" applyAlignment="0" applyProtection="0"/>
    <xf numFmtId="171"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5" fontId="34" fillId="0" borderId="0" applyFont="0" applyFill="0" applyBorder="0" applyAlignment="0" applyProtection="0"/>
    <xf numFmtId="196" fontId="34" fillId="0" borderId="0" applyFont="0" applyFill="0" applyBorder="0" applyAlignment="0" applyProtection="0"/>
    <xf numFmtId="165" fontId="26" fillId="0" borderId="0" applyFont="0" applyFill="0" applyBorder="0" applyAlignment="0" applyProtection="0"/>
    <xf numFmtId="194"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84" fontId="34" fillId="0" borderId="0" applyFont="0" applyFill="0" applyBorder="0" applyAlignment="0" applyProtection="0"/>
    <xf numFmtId="201"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202" fontId="34"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204"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9" fontId="34" fillId="0" borderId="0" applyFont="0" applyFill="0" applyBorder="0" applyAlignment="0" applyProtection="0"/>
    <xf numFmtId="184" fontId="34" fillId="0" borderId="0" applyFont="0" applyFill="0" applyBorder="0" applyAlignment="0" applyProtection="0"/>
    <xf numFmtId="205"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203" fontId="34" fillId="0" borderId="0" applyFont="0" applyFill="0" applyBorder="0" applyAlignment="0" applyProtection="0"/>
    <xf numFmtId="169" fontId="34" fillId="0" borderId="0" applyFont="0" applyFill="0" applyBorder="0" applyAlignment="0" applyProtection="0"/>
    <xf numFmtId="202"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84" fontId="34" fillId="0" borderId="0" applyFont="0" applyFill="0" applyBorder="0" applyAlignment="0" applyProtection="0"/>
    <xf numFmtId="184" fontId="26"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204" fontId="34" fillId="0" borderId="0" applyFont="0" applyFill="0" applyBorder="0" applyAlignment="0" applyProtection="0"/>
    <xf numFmtId="184" fontId="34" fillId="0" borderId="0" applyFont="0" applyFill="0" applyBorder="0" applyAlignment="0" applyProtection="0"/>
    <xf numFmtId="206" fontId="34" fillId="0" borderId="0" applyFont="0" applyFill="0" applyBorder="0" applyAlignment="0" applyProtection="0"/>
    <xf numFmtId="184" fontId="34" fillId="0" borderId="0" applyFont="0" applyFill="0" applyBorder="0" applyAlignment="0" applyProtection="0"/>
    <xf numFmtId="20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1"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169" fontId="34" fillId="0" borderId="0" applyFont="0" applyFill="0" applyBorder="0" applyAlignment="0" applyProtection="0"/>
    <xf numFmtId="184" fontId="34" fillId="0" borderId="0" applyFont="0" applyFill="0" applyBorder="0" applyAlignment="0" applyProtection="0"/>
    <xf numFmtId="164" fontId="34" fillId="0" borderId="0" applyFont="0" applyFill="0" applyBorder="0" applyAlignment="0" applyProtection="0"/>
    <xf numFmtId="169" fontId="34" fillId="0" borderId="0" applyFont="0" applyFill="0" applyBorder="0" applyAlignment="0" applyProtection="0"/>
    <xf numFmtId="184"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205" fontId="34" fillId="0" borderId="0" applyFont="0" applyFill="0" applyBorder="0" applyAlignment="0" applyProtection="0"/>
    <xf numFmtId="41" fontId="34" fillId="0" borderId="0" applyFont="0" applyFill="0" applyBorder="0" applyAlignment="0" applyProtection="0"/>
    <xf numFmtId="205" fontId="34" fillId="0" borderId="0" applyFont="0" applyFill="0" applyBorder="0" applyAlignment="0" applyProtection="0"/>
    <xf numFmtId="169" fontId="34" fillId="0" borderId="0" applyFont="0" applyFill="0" applyBorder="0" applyAlignment="0" applyProtection="0"/>
    <xf numFmtId="184" fontId="34" fillId="0" borderId="0" applyFont="0" applyFill="0" applyBorder="0" applyAlignment="0" applyProtection="0"/>
    <xf numFmtId="204" fontId="34" fillId="0" borderId="0" applyFont="0" applyFill="0" applyBorder="0" applyAlignment="0" applyProtection="0"/>
    <xf numFmtId="184"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205" fontId="34" fillId="0" borderId="0" applyFont="0" applyFill="0" applyBorder="0" applyAlignment="0" applyProtection="0"/>
    <xf numFmtId="203" fontId="34" fillId="0" borderId="0" applyFont="0" applyFill="0" applyBorder="0" applyAlignment="0" applyProtection="0"/>
    <xf numFmtId="169" fontId="34"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207" fontId="34" fillId="0" borderId="0" applyFont="0" applyFill="0" applyBorder="0" applyAlignment="0" applyProtection="0"/>
    <xf numFmtId="208" fontId="34" fillId="0" borderId="0" applyFont="0" applyFill="0" applyBorder="0" applyAlignment="0" applyProtection="0"/>
    <xf numFmtId="205"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204" fontId="34" fillId="0" borderId="0" applyFont="0" applyFill="0" applyBorder="0" applyAlignment="0" applyProtection="0"/>
    <xf numFmtId="184" fontId="34" fillId="0" borderId="0" applyFont="0" applyFill="0" applyBorder="0" applyAlignment="0" applyProtection="0"/>
    <xf numFmtId="182"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7"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7" fontId="34" fillId="0" borderId="0" applyFont="0" applyFill="0" applyBorder="0" applyAlignment="0" applyProtection="0"/>
    <xf numFmtId="176" fontId="26"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186" fontId="34" fillId="0" borderId="0" applyFont="0" applyFill="0" applyBorder="0" applyAlignment="0" applyProtection="0"/>
    <xf numFmtId="186" fontId="34" fillId="0" borderId="0" applyFont="0" applyFill="0" applyBorder="0" applyAlignment="0" applyProtection="0"/>
    <xf numFmtId="182" fontId="34" fillId="0" borderId="0" applyFont="0" applyFill="0" applyBorder="0" applyAlignment="0" applyProtection="0"/>
    <xf numFmtId="187"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7" fontId="34" fillId="0" borderId="0" applyFont="0" applyFill="0" applyBorder="0" applyAlignment="0" applyProtection="0"/>
    <xf numFmtId="168" fontId="34" fillId="0" borderId="0" applyFont="0" applyFill="0" applyBorder="0" applyAlignment="0" applyProtection="0"/>
    <xf numFmtId="187"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2" fontId="34" fillId="0" borderId="0" applyFont="0" applyFill="0" applyBorder="0" applyAlignment="0" applyProtection="0"/>
    <xf numFmtId="168" fontId="34" fillId="0" borderId="0" applyFont="0" applyFill="0" applyBorder="0" applyAlignment="0" applyProtection="0"/>
    <xf numFmtId="185"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7" fontId="34" fillId="0" borderId="0" applyFont="0" applyFill="0" applyBorder="0" applyAlignment="0" applyProtection="0"/>
    <xf numFmtId="176"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76" fontId="26" fillId="0" borderId="0" applyFont="0" applyFill="0" applyBorder="0" applyAlignment="0" applyProtection="0"/>
    <xf numFmtId="198" fontId="49" fillId="0" borderId="0" applyFont="0" applyFill="0" applyBorder="0" applyAlignment="0" applyProtection="0"/>
    <xf numFmtId="199"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76" fontId="34" fillId="0" borderId="0" applyFont="0" applyFill="0" applyBorder="0" applyAlignment="0" applyProtection="0"/>
    <xf numFmtId="200" fontId="34" fillId="0" borderId="0" applyFont="0" applyFill="0" applyBorder="0" applyAlignment="0" applyProtection="0"/>
    <xf numFmtId="164" fontId="26" fillId="0" borderId="0" applyFont="0" applyFill="0" applyBorder="0" applyAlignment="0" applyProtection="0"/>
    <xf numFmtId="187" fontId="34" fillId="0" borderId="0" applyFont="0" applyFill="0" applyBorder="0" applyAlignment="0" applyProtection="0"/>
    <xf numFmtId="168" fontId="34" fillId="0" borderId="0" applyFont="0" applyFill="0" applyBorder="0" applyAlignment="0" applyProtection="0"/>
    <xf numFmtId="182" fontId="34" fillId="0" borderId="0" applyFont="0" applyFill="0" applyBorder="0" applyAlignment="0" applyProtection="0"/>
    <xf numFmtId="168" fontId="34" fillId="0" borderId="0" applyFont="0" applyFill="0" applyBorder="0" applyAlignment="0" applyProtection="0"/>
    <xf numFmtId="165" fontId="26" fillId="0" borderId="0" applyFont="0" applyFill="0" applyBorder="0" applyAlignment="0" applyProtection="0"/>
    <xf numFmtId="184" fontId="34" fillId="0" borderId="0" applyFont="0" applyFill="0" applyBorder="0" applyAlignment="0" applyProtection="0"/>
    <xf numFmtId="201"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202" fontId="34"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204"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9" fontId="34" fillId="0" borderId="0" applyFont="0" applyFill="0" applyBorder="0" applyAlignment="0" applyProtection="0"/>
    <xf numFmtId="184" fontId="34" fillId="0" borderId="0" applyFont="0" applyFill="0" applyBorder="0" applyAlignment="0" applyProtection="0"/>
    <xf numFmtId="205"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203" fontId="34" fillId="0" borderId="0" applyFont="0" applyFill="0" applyBorder="0" applyAlignment="0" applyProtection="0"/>
    <xf numFmtId="169" fontId="34" fillId="0" borderId="0" applyFont="0" applyFill="0" applyBorder="0" applyAlignment="0" applyProtection="0"/>
    <xf numFmtId="202"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84" fontId="34" fillId="0" borderId="0" applyFont="0" applyFill="0" applyBorder="0" applyAlignment="0" applyProtection="0"/>
    <xf numFmtId="184" fontId="26"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204" fontId="34" fillId="0" borderId="0" applyFont="0" applyFill="0" applyBorder="0" applyAlignment="0" applyProtection="0"/>
    <xf numFmtId="184" fontId="34" fillId="0" borderId="0" applyFont="0" applyFill="0" applyBorder="0" applyAlignment="0" applyProtection="0"/>
    <xf numFmtId="206" fontId="34" fillId="0" borderId="0" applyFont="0" applyFill="0" applyBorder="0" applyAlignment="0" applyProtection="0"/>
    <xf numFmtId="184" fontId="34" fillId="0" borderId="0" applyFont="0" applyFill="0" applyBorder="0" applyAlignment="0" applyProtection="0"/>
    <xf numFmtId="20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1"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169" fontId="34" fillId="0" borderId="0" applyFont="0" applyFill="0" applyBorder="0" applyAlignment="0" applyProtection="0"/>
    <xf numFmtId="184" fontId="34" fillId="0" borderId="0" applyFont="0" applyFill="0" applyBorder="0" applyAlignment="0" applyProtection="0"/>
    <xf numFmtId="164" fontId="34" fillId="0" borderId="0" applyFont="0" applyFill="0" applyBorder="0" applyAlignment="0" applyProtection="0"/>
    <xf numFmtId="169" fontId="34" fillId="0" borderId="0" applyFont="0" applyFill="0" applyBorder="0" applyAlignment="0" applyProtection="0"/>
    <xf numFmtId="184"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205" fontId="34" fillId="0" borderId="0" applyFont="0" applyFill="0" applyBorder="0" applyAlignment="0" applyProtection="0"/>
    <xf numFmtId="41" fontId="34" fillId="0" borderId="0" applyFont="0" applyFill="0" applyBorder="0" applyAlignment="0" applyProtection="0"/>
    <xf numFmtId="205" fontId="34" fillId="0" borderId="0" applyFont="0" applyFill="0" applyBorder="0" applyAlignment="0" applyProtection="0"/>
    <xf numFmtId="169" fontId="34" fillId="0" borderId="0" applyFont="0" applyFill="0" applyBorder="0" applyAlignment="0" applyProtection="0"/>
    <xf numFmtId="184" fontId="34" fillId="0" borderId="0" applyFont="0" applyFill="0" applyBorder="0" applyAlignment="0" applyProtection="0"/>
    <xf numFmtId="204" fontId="34" fillId="0" borderId="0" applyFont="0" applyFill="0" applyBorder="0" applyAlignment="0" applyProtection="0"/>
    <xf numFmtId="184"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205" fontId="34" fillId="0" borderId="0" applyFont="0" applyFill="0" applyBorder="0" applyAlignment="0" applyProtection="0"/>
    <xf numFmtId="203" fontId="34" fillId="0" borderId="0" applyFont="0" applyFill="0" applyBorder="0" applyAlignment="0" applyProtection="0"/>
    <xf numFmtId="169" fontId="34"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207" fontId="34" fillId="0" borderId="0" applyFont="0" applyFill="0" applyBorder="0" applyAlignment="0" applyProtection="0"/>
    <xf numFmtId="208" fontId="34" fillId="0" borderId="0" applyFont="0" applyFill="0" applyBorder="0" applyAlignment="0" applyProtection="0"/>
    <xf numFmtId="205"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204" fontId="34" fillId="0" borderId="0" applyFont="0" applyFill="0" applyBorder="0" applyAlignment="0" applyProtection="0"/>
    <xf numFmtId="184" fontId="34"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2" fontId="34" fillId="0" borderId="0" applyFont="0" applyFill="0" applyBorder="0" applyAlignment="0" applyProtection="0"/>
    <xf numFmtId="43" fontId="34" fillId="0" borderId="0" applyFont="0" applyFill="0" applyBorder="0" applyAlignment="0" applyProtection="0"/>
    <xf numFmtId="193"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1" fontId="34" fillId="0" borderId="0" applyFont="0" applyFill="0" applyBorder="0" applyAlignment="0" applyProtection="0"/>
    <xf numFmtId="189" fontId="34" fillId="0" borderId="0" applyFont="0" applyFill="0" applyBorder="0" applyAlignment="0" applyProtection="0"/>
    <xf numFmtId="194"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92" fontId="34" fillId="0" borderId="0" applyFont="0" applyFill="0" applyBorder="0" applyAlignment="0" applyProtection="0"/>
    <xf numFmtId="171" fontId="34" fillId="0" borderId="0" applyFont="0" applyFill="0" applyBorder="0" applyAlignment="0" applyProtection="0"/>
    <xf numFmtId="19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0"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94"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71" fontId="34" fillId="0" borderId="0" applyFont="0" applyFill="0" applyBorder="0" applyAlignment="0" applyProtection="0"/>
    <xf numFmtId="189" fontId="34" fillId="0" borderId="0" applyFont="0" applyFill="0" applyBorder="0" applyAlignment="0" applyProtection="0"/>
    <xf numFmtId="165" fontId="34" fillId="0" borderId="0" applyFont="0" applyFill="0" applyBorder="0" applyAlignment="0" applyProtection="0"/>
    <xf numFmtId="171" fontId="34" fillId="0" borderId="0" applyFont="0" applyFill="0" applyBorder="0" applyAlignment="0" applyProtection="0"/>
    <xf numFmtId="189"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94" fontId="34" fillId="0" borderId="0" applyFont="0" applyFill="0" applyBorder="0" applyAlignment="0" applyProtection="0"/>
    <xf numFmtId="43" fontId="34" fillId="0" borderId="0" applyFont="0" applyFill="0" applyBorder="0" applyAlignment="0" applyProtection="0"/>
    <xf numFmtId="194" fontId="34" fillId="0" borderId="0" applyFont="0" applyFill="0" applyBorder="0" applyAlignment="0" applyProtection="0"/>
    <xf numFmtId="171" fontId="34" fillId="0" borderId="0" applyFont="0" applyFill="0" applyBorder="0" applyAlignment="0" applyProtection="0"/>
    <xf numFmtId="189"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94" fontId="34" fillId="0" borderId="0" applyFont="0" applyFill="0" applyBorder="0" applyAlignment="0" applyProtection="0"/>
    <xf numFmtId="192" fontId="34" fillId="0" borderId="0" applyFont="0" applyFill="0" applyBorder="0" applyAlignment="0" applyProtection="0"/>
    <xf numFmtId="171"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5" fontId="34" fillId="0" borderId="0" applyFont="0" applyFill="0" applyBorder="0" applyAlignment="0" applyProtection="0"/>
    <xf numFmtId="196" fontId="34" fillId="0" borderId="0" applyFont="0" applyFill="0" applyBorder="0" applyAlignment="0" applyProtection="0"/>
    <xf numFmtId="194"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64" fontId="26" fillId="0" borderId="0" applyFont="0" applyFill="0" applyBorder="0" applyAlignment="0" applyProtection="0"/>
    <xf numFmtId="183" fontId="26" fillId="0" borderId="0" applyFont="0" applyFill="0" applyBorder="0" applyAlignment="0" applyProtection="0"/>
    <xf numFmtId="188"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8"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74" fontId="26" fillId="0" borderId="0" applyFont="0" applyFill="0" applyBorder="0" applyAlignment="0" applyProtection="0"/>
    <xf numFmtId="168" fontId="34" fillId="0" borderId="0" applyFont="0" applyFill="0" applyBorder="0" applyAlignment="0" applyProtection="0"/>
    <xf numFmtId="185"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7" fontId="34" fillId="0" borderId="0" applyFont="0" applyFill="0" applyBorder="0" applyAlignment="0" applyProtection="0"/>
    <xf numFmtId="176"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76" fontId="26" fillId="0" borderId="0" applyFont="0" applyFill="0" applyBorder="0" applyAlignment="0" applyProtection="0"/>
    <xf numFmtId="198" fontId="49" fillId="0" borderId="0" applyFont="0" applyFill="0" applyBorder="0" applyAlignment="0" applyProtection="0"/>
    <xf numFmtId="199"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76"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185"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0" fontId="45" fillId="0" borderId="0"/>
    <xf numFmtId="200"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4" fontId="26" fillId="0" borderId="0" applyFont="0" applyFill="0" applyBorder="0" applyAlignment="0" applyProtection="0"/>
    <xf numFmtId="184" fontId="34" fillId="0" borderId="0" applyFont="0" applyFill="0" applyBorder="0" applyAlignment="0" applyProtection="0"/>
    <xf numFmtId="201"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202" fontId="34"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204"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9" fontId="34" fillId="0" borderId="0" applyFont="0" applyFill="0" applyBorder="0" applyAlignment="0" applyProtection="0"/>
    <xf numFmtId="184" fontId="34" fillId="0" borderId="0" applyFont="0" applyFill="0" applyBorder="0" applyAlignment="0" applyProtection="0"/>
    <xf numFmtId="205"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203" fontId="34" fillId="0" borderId="0" applyFont="0" applyFill="0" applyBorder="0" applyAlignment="0" applyProtection="0"/>
    <xf numFmtId="169" fontId="34" fillId="0" borderId="0" applyFont="0" applyFill="0" applyBorder="0" applyAlignment="0" applyProtection="0"/>
    <xf numFmtId="202"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84" fontId="34" fillId="0" borderId="0" applyFont="0" applyFill="0" applyBorder="0" applyAlignment="0" applyProtection="0"/>
    <xf numFmtId="184" fontId="26"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204" fontId="34" fillId="0" borderId="0" applyFont="0" applyFill="0" applyBorder="0" applyAlignment="0" applyProtection="0"/>
    <xf numFmtId="184" fontId="34" fillId="0" borderId="0" applyFont="0" applyFill="0" applyBorder="0" applyAlignment="0" applyProtection="0"/>
    <xf numFmtId="206" fontId="34" fillId="0" borderId="0" applyFont="0" applyFill="0" applyBorder="0" applyAlignment="0" applyProtection="0"/>
    <xf numFmtId="184" fontId="34" fillId="0" borderId="0" applyFont="0" applyFill="0" applyBorder="0" applyAlignment="0" applyProtection="0"/>
    <xf numFmtId="20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41"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169" fontId="34" fillId="0" borderId="0" applyFont="0" applyFill="0" applyBorder="0" applyAlignment="0" applyProtection="0"/>
    <xf numFmtId="184" fontId="34" fillId="0" borderId="0" applyFont="0" applyFill="0" applyBorder="0" applyAlignment="0" applyProtection="0"/>
    <xf numFmtId="164" fontId="34" fillId="0" borderId="0" applyFont="0" applyFill="0" applyBorder="0" applyAlignment="0" applyProtection="0"/>
    <xf numFmtId="169" fontId="34" fillId="0" borderId="0" applyFont="0" applyFill="0" applyBorder="0" applyAlignment="0" applyProtection="0"/>
    <xf numFmtId="184"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205" fontId="34" fillId="0" borderId="0" applyFont="0" applyFill="0" applyBorder="0" applyAlignment="0" applyProtection="0"/>
    <xf numFmtId="41" fontId="34" fillId="0" borderId="0" applyFont="0" applyFill="0" applyBorder="0" applyAlignment="0" applyProtection="0"/>
    <xf numFmtId="205" fontId="34" fillId="0" borderId="0" applyFont="0" applyFill="0" applyBorder="0" applyAlignment="0" applyProtection="0"/>
    <xf numFmtId="169" fontId="34" fillId="0" borderId="0" applyFont="0" applyFill="0" applyBorder="0" applyAlignment="0" applyProtection="0"/>
    <xf numFmtId="184" fontId="34" fillId="0" borderId="0" applyFont="0" applyFill="0" applyBorder="0" applyAlignment="0" applyProtection="0"/>
    <xf numFmtId="204" fontId="34" fillId="0" borderId="0" applyFont="0" applyFill="0" applyBorder="0" applyAlignment="0" applyProtection="0"/>
    <xf numFmtId="184"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205" fontId="34" fillId="0" borderId="0" applyFont="0" applyFill="0" applyBorder="0" applyAlignment="0" applyProtection="0"/>
    <xf numFmtId="203" fontId="34" fillId="0" borderId="0" applyFont="0" applyFill="0" applyBorder="0" applyAlignment="0" applyProtection="0"/>
    <xf numFmtId="169" fontId="34"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207" fontId="34" fillId="0" borderId="0" applyFont="0" applyFill="0" applyBorder="0" applyAlignment="0" applyProtection="0"/>
    <xf numFmtId="208" fontId="34" fillId="0" borderId="0" applyFont="0" applyFill="0" applyBorder="0" applyAlignment="0" applyProtection="0"/>
    <xf numFmtId="205"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204" fontId="34" fillId="0" borderId="0" applyFont="0" applyFill="0" applyBorder="0" applyAlignment="0" applyProtection="0"/>
    <xf numFmtId="184" fontId="34"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2" fontId="34" fillId="0" borderId="0" applyFont="0" applyFill="0" applyBorder="0" applyAlignment="0" applyProtection="0"/>
    <xf numFmtId="43" fontId="34" fillId="0" borderId="0" applyFont="0" applyFill="0" applyBorder="0" applyAlignment="0" applyProtection="0"/>
    <xf numFmtId="193"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1" fontId="34" fillId="0" borderId="0" applyFont="0" applyFill="0" applyBorder="0" applyAlignment="0" applyProtection="0"/>
    <xf numFmtId="189" fontId="34" fillId="0" borderId="0" applyFont="0" applyFill="0" applyBorder="0" applyAlignment="0" applyProtection="0"/>
    <xf numFmtId="194"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92" fontId="34" fillId="0" borderId="0" applyFont="0" applyFill="0" applyBorder="0" applyAlignment="0" applyProtection="0"/>
    <xf numFmtId="171" fontId="34" fillId="0" borderId="0" applyFont="0" applyFill="0" applyBorder="0" applyAlignment="0" applyProtection="0"/>
    <xf numFmtId="19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0"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94"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71" fontId="34" fillId="0" borderId="0" applyFont="0" applyFill="0" applyBorder="0" applyAlignment="0" applyProtection="0"/>
    <xf numFmtId="189" fontId="34" fillId="0" borderId="0" applyFont="0" applyFill="0" applyBorder="0" applyAlignment="0" applyProtection="0"/>
    <xf numFmtId="165" fontId="34" fillId="0" borderId="0" applyFont="0" applyFill="0" applyBorder="0" applyAlignment="0" applyProtection="0"/>
    <xf numFmtId="171" fontId="34" fillId="0" borderId="0" applyFont="0" applyFill="0" applyBorder="0" applyAlignment="0" applyProtection="0"/>
    <xf numFmtId="189"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94" fontId="34" fillId="0" borderId="0" applyFont="0" applyFill="0" applyBorder="0" applyAlignment="0" applyProtection="0"/>
    <xf numFmtId="43" fontId="34" fillId="0" borderId="0" applyFont="0" applyFill="0" applyBorder="0" applyAlignment="0" applyProtection="0"/>
    <xf numFmtId="194" fontId="34" fillId="0" borderId="0" applyFont="0" applyFill="0" applyBorder="0" applyAlignment="0" applyProtection="0"/>
    <xf numFmtId="171" fontId="34" fillId="0" borderId="0" applyFont="0" applyFill="0" applyBorder="0" applyAlignment="0" applyProtection="0"/>
    <xf numFmtId="189"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71" fontId="34" fillId="0" borderId="0" applyFont="0" applyFill="0" applyBorder="0" applyAlignment="0" applyProtection="0"/>
    <xf numFmtId="165" fontId="34" fillId="0" borderId="0" applyFont="0" applyFill="0" applyBorder="0" applyAlignment="0" applyProtection="0"/>
    <xf numFmtId="194" fontId="34" fillId="0" borderId="0" applyFont="0" applyFill="0" applyBorder="0" applyAlignment="0" applyProtection="0"/>
    <xf numFmtId="192" fontId="34" fillId="0" borderId="0" applyFont="0" applyFill="0" applyBorder="0" applyAlignment="0" applyProtection="0"/>
    <xf numFmtId="171"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2" fontId="34" fillId="0" borderId="0" applyFont="0" applyFill="0" applyBorder="0" applyAlignment="0" applyProtection="0"/>
    <xf numFmtId="189" fontId="34" fillId="0" borderId="0" applyFont="0" applyFill="0" applyBorder="0" applyAlignment="0" applyProtection="0"/>
    <xf numFmtId="195" fontId="34" fillId="0" borderId="0" applyFont="0" applyFill="0" applyBorder="0" applyAlignment="0" applyProtection="0"/>
    <xf numFmtId="196" fontId="34" fillId="0" borderId="0" applyFont="0" applyFill="0" applyBorder="0" applyAlignment="0" applyProtection="0"/>
    <xf numFmtId="194"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93" fontId="34" fillId="0" borderId="0" applyFont="0" applyFill="0" applyBorder="0" applyAlignment="0" applyProtection="0"/>
    <xf numFmtId="189" fontId="34" fillId="0" borderId="0" applyFont="0" applyFill="0" applyBorder="0" applyAlignment="0" applyProtection="0"/>
    <xf numFmtId="183" fontId="26" fillId="0" borderId="0" applyFont="0" applyFill="0" applyBorder="0" applyAlignment="0" applyProtection="0"/>
    <xf numFmtId="188"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8"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83" fontId="26" fillId="0" borderId="0" applyFont="0" applyFill="0" applyBorder="0" applyAlignment="0" applyProtection="0"/>
    <xf numFmtId="174" fontId="26" fillId="0" borderId="0" applyFont="0" applyFill="0" applyBorder="0" applyAlignment="0" applyProtection="0"/>
    <xf numFmtId="165" fontId="26" fillId="0" borderId="0" applyFont="0" applyFill="0" applyBorder="0" applyAlignment="0" applyProtection="0"/>
    <xf numFmtId="0" fontId="45" fillId="0" borderId="0"/>
    <xf numFmtId="187" fontId="34" fillId="0" borderId="0" applyFont="0" applyFill="0" applyBorder="0" applyAlignment="0" applyProtection="0"/>
    <xf numFmtId="168"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8" fontId="34" fillId="0" borderId="0" applyFont="0" applyFill="0" applyBorder="0" applyAlignment="0" applyProtection="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9" fillId="0" borderId="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4" fontId="31" fillId="0" borderId="0" applyProtection="0"/>
    <xf numFmtId="183" fontId="31" fillId="0" borderId="0" applyProtection="0"/>
    <xf numFmtId="183" fontId="31" fillId="0" borderId="0" applyProtection="0"/>
    <xf numFmtId="0" fontId="28" fillId="0" borderId="0" applyProtection="0"/>
    <xf numFmtId="174" fontId="31" fillId="0" borderId="0" applyProtection="0"/>
    <xf numFmtId="183" fontId="31" fillId="0" borderId="0" applyProtection="0"/>
    <xf numFmtId="183" fontId="31" fillId="0" borderId="0" applyProtection="0"/>
    <xf numFmtId="0" fontId="28" fillId="0" borderId="0" applyProtection="0"/>
    <xf numFmtId="187"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82" fontId="34" fillId="0" borderId="0" applyFont="0" applyFill="0" applyBorder="0" applyAlignment="0" applyProtection="0"/>
    <xf numFmtId="0" fontId="45" fillId="0" borderId="0"/>
    <xf numFmtId="168" fontId="34" fillId="0" borderId="0" applyFont="0" applyFill="0" applyBorder="0" applyAlignment="0" applyProtection="0"/>
    <xf numFmtId="209" fontId="50" fillId="0" borderId="0" applyFont="0" applyFill="0" applyBorder="0" applyAlignment="0" applyProtection="0"/>
    <xf numFmtId="210" fontId="51" fillId="0" borderId="0" applyFont="0" applyFill="0" applyBorder="0" applyAlignment="0" applyProtection="0"/>
    <xf numFmtId="211" fontId="51" fillId="0" borderId="0" applyFont="0" applyFill="0" applyBorder="0" applyAlignment="0" applyProtection="0"/>
    <xf numFmtId="0" fontId="52" fillId="0" borderId="0"/>
    <xf numFmtId="0" fontId="53" fillId="0" borderId="0"/>
    <xf numFmtId="0" fontId="53" fillId="0" borderId="0"/>
    <xf numFmtId="0" fontId="53" fillId="0" borderId="0"/>
    <xf numFmtId="0" fontId="54" fillId="0" borderId="0"/>
    <xf numFmtId="1" fontId="55" fillId="0" borderId="1" applyBorder="0" applyAlignment="0">
      <alignment horizontal="center"/>
    </xf>
    <xf numFmtId="1" fontId="55" fillId="0" borderId="1" applyBorder="0" applyAlignment="0">
      <alignment horizontal="center"/>
    </xf>
    <xf numFmtId="0" fontId="56" fillId="0" borderId="0"/>
    <xf numFmtId="0" fontId="56" fillId="0" borderId="0"/>
    <xf numFmtId="0" fontId="9" fillId="0" borderId="0"/>
    <xf numFmtId="0" fontId="57" fillId="0" borderId="0"/>
    <xf numFmtId="0" fontId="56" fillId="0" borderId="0" applyProtection="0"/>
    <xf numFmtId="3" fontId="29" fillId="0" borderId="1"/>
    <xf numFmtId="3" fontId="29" fillId="0" borderId="1"/>
    <xf numFmtId="3" fontId="29" fillId="0" borderId="1"/>
    <xf numFmtId="3" fontId="29" fillId="0" borderId="1"/>
    <xf numFmtId="209" fontId="50" fillId="0" borderId="0" applyFont="0" applyFill="0" applyBorder="0" applyAlignment="0" applyProtection="0"/>
    <xf numFmtId="0" fontId="58" fillId="4" borderId="0"/>
    <xf numFmtId="0" fontId="58" fillId="4" borderId="0"/>
    <xf numFmtId="0" fontId="58" fillId="4" borderId="0"/>
    <xf numFmtId="209" fontId="50" fillId="0" borderId="0" applyFont="0" applyFill="0" applyBorder="0" applyAlignment="0" applyProtection="0"/>
    <xf numFmtId="0" fontId="5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209" fontId="50" fillId="0" borderId="0" applyFont="0" applyFill="0" applyBorder="0" applyAlignment="0" applyProtection="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0" fillId="0" borderId="0" applyFont="0" applyFill="0" applyBorder="0" applyAlignment="0">
      <alignment horizontal="left"/>
    </xf>
    <xf numFmtId="0" fontId="58" fillId="4" borderId="0"/>
    <xf numFmtId="0" fontId="60" fillId="0" borderId="0" applyFont="0" applyFill="0" applyBorder="0" applyAlignment="0">
      <alignment horizontal="left"/>
    </xf>
    <xf numFmtId="0" fontId="59" fillId="4" borderId="0"/>
    <xf numFmtId="0" fontId="59" fillId="4" borderId="0"/>
    <xf numFmtId="0" fontId="59" fillId="4" borderId="0"/>
    <xf numFmtId="0" fontId="59" fillId="4" borderId="0"/>
    <xf numFmtId="0" fontId="59" fillId="4" borderId="0"/>
    <xf numFmtId="0" fontId="59" fillId="4" borderId="0"/>
    <xf numFmtId="209" fontId="50" fillId="0" borderId="0" applyFont="0" applyFill="0" applyBorder="0" applyAlignment="0" applyProtection="0"/>
    <xf numFmtId="0" fontId="58" fillId="4" borderId="0"/>
    <xf numFmtId="0" fontId="58" fillId="4" borderId="0"/>
    <xf numFmtId="0" fontId="61" fillId="0" borderId="1" applyNumberFormat="0" applyFont="0" applyBorder="0">
      <alignment horizontal="left" indent="2"/>
    </xf>
    <xf numFmtId="0" fontId="61" fillId="0" borderId="1" applyNumberFormat="0" applyFont="0" applyBorder="0">
      <alignment horizontal="left" indent="2"/>
    </xf>
    <xf numFmtId="0" fontId="60" fillId="0" borderId="0" applyFont="0" applyFill="0" applyBorder="0" applyAlignment="0">
      <alignment horizontal="left"/>
    </xf>
    <xf numFmtId="0" fontId="60" fillId="0" borderId="0" applyFont="0" applyFill="0" applyBorder="0" applyAlignment="0">
      <alignment horizontal="left"/>
    </xf>
    <xf numFmtId="0" fontId="62" fillId="0" borderId="0"/>
    <xf numFmtId="0" fontId="63" fillId="5" borderId="20" applyFont="0" applyFill="0" applyAlignment="0">
      <alignment vertical="center" wrapText="1"/>
    </xf>
    <xf numFmtId="9" fontId="64" fillId="0" borderId="0" applyBorder="0" applyAlignment="0" applyProtection="0"/>
    <xf numFmtId="0" fontId="65" fillId="4" borderId="0"/>
    <xf numFmtId="0" fontId="65"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5" fillId="4" borderId="0"/>
    <xf numFmtId="0" fontId="65" fillId="4" borderId="0"/>
    <xf numFmtId="0" fontId="61" fillId="0" borderId="1" applyNumberFormat="0" applyFont="0" applyBorder="0" applyAlignment="0">
      <alignment horizontal="center"/>
    </xf>
    <xf numFmtId="0" fontId="61" fillId="0" borderId="1" applyNumberFormat="0" applyFont="0" applyBorder="0" applyAlignment="0">
      <alignment horizontal="center"/>
    </xf>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7" fillId="0" borderId="0"/>
    <xf numFmtId="0" fontId="68" fillId="4" borderId="0"/>
    <xf numFmtId="0" fontId="6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8" fillId="4" borderId="0"/>
    <xf numFmtId="0" fontId="69" fillId="0" borderId="0">
      <alignment wrapText="1"/>
    </xf>
    <xf numFmtId="0" fontId="6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69" fillId="0" borderId="0">
      <alignment wrapText="1"/>
    </xf>
    <xf numFmtId="0" fontId="66" fillId="12"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9" borderId="0" applyNumberFormat="0" applyBorder="0" applyAlignment="0" applyProtection="0"/>
    <xf numFmtId="0" fontId="66" fillId="12" borderId="0" applyNumberFormat="0" applyBorder="0" applyAlignment="0" applyProtection="0"/>
    <xf numFmtId="0" fontId="66" fillId="15" borderId="0" applyNumberFormat="0" applyBorder="0" applyAlignment="0" applyProtection="0"/>
    <xf numFmtId="175" fontId="70" fillId="0" borderId="2" applyNumberFormat="0" applyFont="0" applyBorder="0" applyAlignment="0">
      <alignment horizontal="center"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1" fillId="16"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1" fillId="20"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3" borderId="0" applyNumberFormat="0" applyBorder="0" applyAlignment="0" applyProtection="0"/>
    <xf numFmtId="212" fontId="73" fillId="0" borderId="0" applyFont="0" applyFill="0" applyBorder="0" applyAlignment="0" applyProtection="0"/>
    <xf numFmtId="0" fontId="74" fillId="0" borderId="0" applyFont="0" applyFill="0" applyBorder="0" applyAlignment="0" applyProtection="0"/>
    <xf numFmtId="213" fontId="75" fillId="0" borderId="0" applyFont="0" applyFill="0" applyBorder="0" applyAlignment="0" applyProtection="0"/>
    <xf numFmtId="204" fontId="73" fillId="0" borderId="0" applyFont="0" applyFill="0" applyBorder="0" applyAlignment="0" applyProtection="0"/>
    <xf numFmtId="0" fontId="74" fillId="0" borderId="0" applyFont="0" applyFill="0" applyBorder="0" applyAlignment="0" applyProtection="0"/>
    <xf numFmtId="214" fontId="73" fillId="0" borderId="0" applyFont="0" applyFill="0" applyBorder="0" applyAlignment="0" applyProtection="0"/>
    <xf numFmtId="0" fontId="76" fillId="0" borderId="0">
      <alignment horizontal="center" wrapText="1"/>
      <protection locked="0"/>
    </xf>
    <xf numFmtId="0" fontId="77" fillId="0" borderId="0">
      <alignment horizontal="center" wrapText="1"/>
      <protection locked="0"/>
    </xf>
    <xf numFmtId="0" fontId="78" fillId="0" borderId="0" applyNumberFormat="0" applyBorder="0" applyAlignment="0">
      <alignment horizontal="center"/>
    </xf>
    <xf numFmtId="202" fontId="79" fillId="0" borderId="0" applyFont="0" applyFill="0" applyBorder="0" applyAlignment="0" applyProtection="0"/>
    <xf numFmtId="0" fontId="80" fillId="0" borderId="0" applyFont="0" applyFill="0" applyBorder="0" applyAlignment="0" applyProtection="0"/>
    <xf numFmtId="215" fontId="34" fillId="0" borderId="0" applyFont="0" applyFill="0" applyBorder="0" applyAlignment="0" applyProtection="0"/>
    <xf numFmtId="191" fontId="79" fillId="0" borderId="0" applyFont="0" applyFill="0" applyBorder="0" applyAlignment="0" applyProtection="0"/>
    <xf numFmtId="0" fontId="80" fillId="0" borderId="0" applyFont="0" applyFill="0" applyBorder="0" applyAlignment="0" applyProtection="0"/>
    <xf numFmtId="216" fontId="34" fillId="0" borderId="0" applyFont="0" applyFill="0" applyBorder="0" applyAlignment="0" applyProtection="0"/>
    <xf numFmtId="183" fontId="26" fillId="0" borderId="0" applyFont="0" applyFill="0" applyBorder="0" applyAlignment="0" applyProtection="0"/>
    <xf numFmtId="188" fontId="26" fillId="0" borderId="0" applyFont="0" applyFill="0" applyBorder="0" applyAlignment="0" applyProtection="0"/>
    <xf numFmtId="0" fontId="81" fillId="7" borderId="0" applyNumberFormat="0" applyBorder="0" applyAlignment="0" applyProtection="0"/>
    <xf numFmtId="0" fontId="82" fillId="0" borderId="0" applyNumberFormat="0" applyFill="0" applyBorder="0" applyAlignment="0" applyProtection="0"/>
    <xf numFmtId="0" fontId="80" fillId="0" borderId="0"/>
    <xf numFmtId="0" fontId="83" fillId="0" borderId="0"/>
    <xf numFmtId="0" fontId="84" fillId="0" borderId="0"/>
    <xf numFmtId="0" fontId="80" fillId="0" borderId="0"/>
    <xf numFmtId="0" fontId="85" fillId="0" borderId="0"/>
    <xf numFmtId="0" fontId="86" fillId="0" borderId="0"/>
    <xf numFmtId="0" fontId="87" fillId="0" borderId="0"/>
    <xf numFmtId="217" fontId="48" fillId="0" borderId="0" applyFill="0" applyBorder="0" applyAlignment="0"/>
    <xf numFmtId="218" fontId="27" fillId="0" borderId="0" applyFill="0" applyBorder="0" applyAlignment="0"/>
    <xf numFmtId="219" fontId="88"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1"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3"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67"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7" fontId="88"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9" fontId="88"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19" fontId="88"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0" fontId="89" fillId="24" borderId="21" applyNumberFormat="0" applyAlignment="0" applyProtection="0"/>
    <xf numFmtId="0" fontId="90" fillId="0" borderId="0"/>
    <xf numFmtId="0" fontId="91" fillId="0" borderId="0"/>
    <xf numFmtId="0" fontId="92" fillId="0" borderId="0" applyFill="0" applyBorder="0" applyProtection="0">
      <alignment horizontal="center"/>
      <protection locked="0"/>
    </xf>
    <xf numFmtId="231" fontId="34" fillId="0" borderId="0" applyFont="0" applyFill="0" applyBorder="0" applyAlignment="0" applyProtection="0"/>
    <xf numFmtId="0" fontId="93" fillId="25" borderId="22" applyNumberFormat="0" applyAlignment="0" applyProtection="0"/>
    <xf numFmtId="175" fontId="56" fillId="0" borderId="0" applyFont="0" applyFill="0" applyBorder="0" applyAlignment="0" applyProtection="0"/>
    <xf numFmtId="1" fontId="94" fillId="0" borderId="7" applyBorder="0"/>
    <xf numFmtId="0" fontId="95" fillId="0" borderId="23">
      <alignment horizontal="center"/>
    </xf>
    <xf numFmtId="232" fontId="96" fillId="0" borderId="0"/>
    <xf numFmtId="232" fontId="96" fillId="0" borderId="0"/>
    <xf numFmtId="232" fontId="96" fillId="0" borderId="0"/>
    <xf numFmtId="232" fontId="96" fillId="0" borderId="0"/>
    <xf numFmtId="232" fontId="96" fillId="0" borderId="0"/>
    <xf numFmtId="232" fontId="96" fillId="0" borderId="0"/>
    <xf numFmtId="232" fontId="96" fillId="0" borderId="0"/>
    <xf numFmtId="232" fontId="96" fillId="0" borderId="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233" fontId="9" fillId="0" borderId="0" applyFont="0" applyFill="0" applyBorder="0" applyAlignment="0" applyProtection="0"/>
    <xf numFmtId="169" fontId="9" fillId="0" borderId="0" applyFont="0" applyFill="0" applyBorder="0" applyAlignment="0" applyProtection="0"/>
    <xf numFmtId="169" fontId="97" fillId="0" borderId="0" applyFont="0" applyFill="0" applyBorder="0" applyAlignment="0" applyProtection="0"/>
    <xf numFmtId="164" fontId="72"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201"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234" fontId="31" fillId="0" borderId="0" applyProtection="0"/>
    <xf numFmtId="234" fontId="31" fillId="0" borderId="0" applyProtection="0"/>
    <xf numFmtId="201"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9" fontId="98" fillId="0" borderId="0" applyFont="0" applyFill="0" applyBorder="0" applyAlignment="0" applyProtection="0"/>
    <xf numFmtId="167" fontId="31" fillId="0" borderId="0" applyFont="0" applyFill="0" applyBorder="0" applyAlignment="0" applyProtection="0"/>
    <xf numFmtId="165" fontId="31" fillId="0" borderId="0" applyFont="0" applyFill="0" applyBorder="0" applyAlignment="0" applyProtection="0"/>
    <xf numFmtId="169" fontId="98" fillId="0" borderId="0" applyFont="0" applyFill="0" applyBorder="0" applyAlignment="0" applyProtection="0"/>
    <xf numFmtId="164" fontId="3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27" fontId="88"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28" fontId="9" fillId="0" borderId="0" applyFont="0" applyFill="0" applyBorder="0" applyAlignment="0" applyProtection="0"/>
    <xf numFmtId="235" fontId="99" fillId="0" borderId="0" applyFont="0" applyFill="0" applyBorder="0" applyAlignment="0" applyProtection="0"/>
    <xf numFmtId="236" fontId="31" fillId="0" borderId="0" applyFont="0" applyFill="0" applyBorder="0" applyAlignment="0" applyProtection="0"/>
    <xf numFmtId="237" fontId="100" fillId="0" borderId="0" applyFont="0" applyFill="0" applyBorder="0" applyAlignment="0" applyProtection="0"/>
    <xf numFmtId="238" fontId="31" fillId="0" borderId="0" applyFont="0" applyFill="0" applyBorder="0" applyAlignment="0" applyProtection="0"/>
    <xf numFmtId="239" fontId="100" fillId="0" borderId="0" applyFont="0" applyFill="0" applyBorder="0" applyAlignment="0" applyProtection="0"/>
    <xf numFmtId="240" fontId="31" fillId="0" borderId="0" applyFont="0" applyFill="0" applyBorder="0" applyAlignment="0" applyProtection="0"/>
    <xf numFmtId="165" fontId="98" fillId="0" borderId="0" applyFont="0" applyFill="0" applyBorder="0" applyAlignment="0" applyProtection="0"/>
    <xf numFmtId="171" fontId="98" fillId="0" borderId="0" applyFont="0" applyFill="0" applyBorder="0" applyAlignment="0" applyProtection="0"/>
    <xf numFmtId="171" fontId="9" fillId="0" borderId="0" applyFont="0" applyFill="0" applyBorder="0" applyAlignment="0" applyProtection="0"/>
    <xf numFmtId="43" fontId="98" fillId="0" borderId="0" applyFont="0" applyFill="0" applyBorder="0" applyAlignment="0" applyProtection="0"/>
    <xf numFmtId="241" fontId="98" fillId="0" borderId="0" applyFont="0" applyFill="0" applyBorder="0" applyAlignment="0" applyProtection="0"/>
    <xf numFmtId="171" fontId="98" fillId="0" borderId="0" applyFont="0" applyFill="0" applyBorder="0" applyAlignment="0" applyProtection="0"/>
    <xf numFmtId="174" fontId="98"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64" fontId="98" fillId="0" borderId="0" applyFont="0" applyFill="0" applyBorder="0" applyAlignment="0" applyProtection="0"/>
    <xf numFmtId="171" fontId="98"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02"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4" fontId="98" fillId="0" borderId="0" applyFont="0" applyFill="0" applyBorder="0" applyAlignment="0" applyProtection="0"/>
    <xf numFmtId="242" fontId="98" fillId="0" borderId="0" applyFont="0" applyFill="0" applyBorder="0" applyAlignment="0" applyProtection="0"/>
    <xf numFmtId="171" fontId="98" fillId="0" borderId="0" applyFont="0" applyFill="0" applyBorder="0" applyAlignment="0" applyProtection="0"/>
    <xf numFmtId="243" fontId="98" fillId="0" borderId="0" applyFont="0" applyFill="0" applyBorder="0" applyAlignment="0" applyProtection="0"/>
    <xf numFmtId="164"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243" fontId="98" fillId="0" borderId="0" applyFont="0" applyFill="0" applyBorder="0" applyAlignment="0" applyProtection="0"/>
    <xf numFmtId="172" fontId="98" fillId="0" borderId="0" applyFont="0" applyFill="0" applyBorder="0" applyAlignment="0" applyProtection="0"/>
    <xf numFmtId="172" fontId="98" fillId="0" borderId="0" applyFont="0" applyFill="0" applyBorder="0" applyAlignment="0" applyProtection="0"/>
    <xf numFmtId="171" fontId="9" fillId="0" borderId="0" applyFont="0" applyFill="0" applyBorder="0" applyAlignment="0" applyProtection="0"/>
    <xf numFmtId="171" fontId="101" fillId="0" borderId="0" applyFont="0" applyFill="0" applyBorder="0" applyAlignment="0" applyProtection="0"/>
    <xf numFmtId="172" fontId="98" fillId="0" borderId="0" applyFont="0" applyFill="0" applyBorder="0" applyAlignment="0" applyProtection="0"/>
    <xf numFmtId="172" fontId="98" fillId="0" borderId="0" applyFont="0" applyFill="0" applyBorder="0" applyAlignment="0" applyProtection="0"/>
    <xf numFmtId="171" fontId="9"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65"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 fillId="0" borderId="0" applyFont="0" applyFill="0" applyBorder="0" applyAlignment="0" applyProtection="0"/>
    <xf numFmtId="171" fontId="98"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56" fillId="0" borderId="0" applyFont="0" applyFill="0" applyBorder="0" applyAlignment="0" applyProtection="0"/>
    <xf numFmtId="171" fontId="103" fillId="0" borderId="0" applyFont="0" applyFill="0" applyBorder="0" applyAlignment="0" applyProtection="0"/>
    <xf numFmtId="192" fontId="9"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71" fontId="98"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9"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71" fontId="101"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71" fontId="104" fillId="0" borderId="0" applyFont="0" applyFill="0" applyBorder="0" applyAlignment="0" applyProtection="0"/>
    <xf numFmtId="171" fontId="98" fillId="0" borderId="0" applyFont="0" applyFill="0" applyBorder="0" applyAlignment="0" applyProtection="0"/>
    <xf numFmtId="0"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71" fontId="54"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 fillId="0" borderId="0" applyFont="0" applyFill="0" applyBorder="0" applyAlignment="0" applyProtection="0"/>
    <xf numFmtId="165" fontId="98" fillId="0" borderId="0" applyFont="0" applyFill="0" applyBorder="0" applyAlignment="0" applyProtection="0"/>
    <xf numFmtId="171" fontId="11" fillId="0" borderId="0" applyFont="0" applyFill="0" applyBorder="0" applyAlignment="0" applyProtection="0"/>
    <xf numFmtId="211" fontId="9" fillId="0" borderId="0" applyFont="0" applyFill="0" applyBorder="0" applyAlignment="0" applyProtection="0"/>
    <xf numFmtId="171" fontId="98" fillId="0" borderId="0" applyFont="0" applyFill="0" applyBorder="0" applyAlignment="0" applyProtection="0"/>
    <xf numFmtId="173" fontId="98" fillId="0" borderId="0" applyFont="0" applyFill="0" applyBorder="0" applyAlignment="0" applyProtection="0"/>
    <xf numFmtId="244" fontId="98" fillId="0" borderId="0" applyFont="0" applyFill="0" applyBorder="0" applyAlignment="0" applyProtection="0"/>
    <xf numFmtId="173" fontId="98" fillId="0" borderId="0" applyFont="0" applyFill="0" applyBorder="0" applyAlignment="0" applyProtection="0"/>
    <xf numFmtId="171" fontId="98" fillId="0" borderId="0" applyFont="0" applyFill="0" applyBorder="0" applyAlignment="0" applyProtection="0"/>
    <xf numFmtId="171" fontId="102" fillId="0" borderId="0" applyFont="0" applyFill="0" applyBorder="0" applyAlignment="0" applyProtection="0"/>
    <xf numFmtId="171" fontId="98" fillId="0" borderId="0" applyFont="0" applyFill="0" applyBorder="0" applyAlignment="0" applyProtection="0"/>
    <xf numFmtId="245" fontId="9" fillId="0" borderId="0" applyFont="0" applyFill="0" applyBorder="0" applyAlignment="0" applyProtection="0"/>
    <xf numFmtId="171" fontId="98" fillId="0" borderId="0" applyFont="0" applyFill="0" applyBorder="0" applyAlignment="0" applyProtection="0"/>
    <xf numFmtId="171" fontId="27"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92" fontId="9" fillId="0" borderId="0" applyFont="0" applyFill="0" applyBorder="0" applyAlignment="0" applyProtection="0"/>
    <xf numFmtId="170" fontId="31" fillId="0" borderId="0" applyFont="0" applyFill="0" applyBorder="0" applyAlignment="0" applyProtection="0"/>
    <xf numFmtId="171" fontId="103" fillId="0" borderId="0" applyFont="0" applyFill="0" applyBorder="0" applyAlignment="0" applyProtection="0"/>
    <xf numFmtId="0" fontId="98" fillId="0" borderId="0" applyFont="0" applyFill="0" applyBorder="0" applyAlignment="0" applyProtection="0"/>
    <xf numFmtId="246" fontId="3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46" fontId="31" fillId="0" borderId="0" applyFont="0" applyFill="0" applyBorder="0" applyAlignment="0" applyProtection="0"/>
    <xf numFmtId="247" fontId="52" fillId="0" borderId="0" applyFont="0" applyFill="0" applyBorder="0" applyAlignment="0" applyProtection="0"/>
    <xf numFmtId="171" fontId="98" fillId="0" borderId="0" applyFont="0" applyFill="0" applyBorder="0" applyAlignment="0" applyProtection="0"/>
    <xf numFmtId="246" fontId="3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8" fillId="0" borderId="0" applyFont="0" applyFill="0" applyBorder="0" applyAlignment="0" applyProtection="0"/>
    <xf numFmtId="171" fontId="9" fillId="0" borderId="0" applyFont="0" applyFill="0" applyBorder="0" applyAlignment="0" applyProtection="0"/>
    <xf numFmtId="171" fontId="98" fillId="0" borderId="0" applyFont="0" applyFill="0" applyBorder="0" applyAlignment="0" applyProtection="0"/>
    <xf numFmtId="171" fontId="105" fillId="0" borderId="0" applyFont="0" applyFill="0" applyBorder="0" applyAlignment="0" applyProtection="0"/>
    <xf numFmtId="171" fontId="98" fillId="0" borderId="0" applyFont="0" applyFill="0" applyBorder="0" applyAlignment="0" applyProtection="0"/>
    <xf numFmtId="247" fontId="52" fillId="0" borderId="0" applyFont="0" applyFill="0" applyBorder="0" applyAlignment="0" applyProtection="0"/>
    <xf numFmtId="248" fontId="31" fillId="0" borderId="0" applyProtection="0"/>
    <xf numFmtId="247" fontId="52" fillId="0" borderId="0" applyFont="0" applyFill="0" applyBorder="0" applyAlignment="0" applyProtection="0"/>
    <xf numFmtId="43" fontId="31" fillId="0" borderId="0" applyFont="0" applyFill="0" applyBorder="0" applyAlignment="0" applyProtection="0"/>
    <xf numFmtId="43" fontId="98"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49" fontId="9" fillId="0" borderId="0" applyFont="0" applyFill="0" applyBorder="0" applyAlignment="0" applyProtection="0"/>
    <xf numFmtId="0" fontId="9" fillId="0" borderId="0" applyFont="0" applyFill="0" applyBorder="0" applyAlignment="0" applyProtection="0"/>
    <xf numFmtId="171" fontId="9" fillId="0" borderId="0" applyFont="0" applyFill="0" applyBorder="0" applyAlignment="0" applyProtection="0"/>
    <xf numFmtId="165" fontId="72" fillId="0" borderId="0" applyFont="0" applyFill="0" applyBorder="0" applyAlignment="0" applyProtection="0"/>
    <xf numFmtId="250" fontId="31" fillId="0" borderId="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250" fontId="31" fillId="0" borderId="0" applyProtection="0"/>
    <xf numFmtId="171" fontId="98" fillId="0" borderId="0" applyFont="0" applyFill="0" applyBorder="0" applyAlignment="0" applyProtection="0"/>
    <xf numFmtId="171" fontId="98" fillId="0" borderId="0" applyFont="0" applyFill="0" applyBorder="0" applyAlignment="0" applyProtection="0"/>
    <xf numFmtId="171" fontId="9"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250" fontId="31" fillId="0" borderId="0" applyProtection="0"/>
    <xf numFmtId="171" fontId="102"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5" fontId="31" fillId="0" borderId="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0" fontId="4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71" fontId="98"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02" fillId="0" borderId="0" applyFont="0" applyFill="0" applyBorder="0" applyAlignment="0" applyProtection="0"/>
    <xf numFmtId="171" fontId="9"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251" fontId="101" fillId="0" borderId="0" applyFont="0" applyFill="0" applyBorder="0" applyAlignment="0" applyProtection="0"/>
    <xf numFmtId="171" fontId="9" fillId="0" borderId="0" applyFont="0" applyFill="0" applyBorder="0" applyAlignment="0" applyProtection="0"/>
    <xf numFmtId="252" fontId="101" fillId="0" borderId="0" applyFont="0" applyFill="0" applyBorder="0" applyAlignment="0" applyProtection="0"/>
    <xf numFmtId="171" fontId="9" fillId="0" borderId="0" applyFont="0" applyFill="0" applyBorder="0" applyAlignment="0" applyProtection="0"/>
    <xf numFmtId="190" fontId="98" fillId="0" borderId="0" applyFont="0" applyFill="0" applyBorder="0" applyAlignment="0" applyProtection="0"/>
    <xf numFmtId="190" fontId="98" fillId="0" borderId="0" applyFont="0" applyFill="0" applyBorder="0" applyAlignment="0" applyProtection="0"/>
    <xf numFmtId="165" fontId="98" fillId="0" borderId="0" applyFont="0" applyFill="0" applyBorder="0" applyAlignment="0" applyProtection="0"/>
    <xf numFmtId="250" fontId="31" fillId="0" borderId="0" applyProtection="0"/>
    <xf numFmtId="250" fontId="31" fillId="0" borderId="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01" fillId="0" borderId="0" applyFont="0" applyFill="0" applyBorder="0" applyAlignment="0" applyProtection="0"/>
    <xf numFmtId="171" fontId="103" fillId="0" borderId="0" applyFont="0" applyFill="0" applyBorder="0" applyAlignment="0" applyProtection="0"/>
    <xf numFmtId="171" fontId="103"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5"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0" fontId="9"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71" fontId="102" fillId="0" borderId="0" applyFont="0" applyFill="0" applyBorder="0" applyAlignment="0" applyProtection="0"/>
    <xf numFmtId="171" fontId="9" fillId="0" borderId="0" applyFont="0" applyFill="0" applyBorder="0" applyAlignment="0" applyProtection="0"/>
    <xf numFmtId="171" fontId="98" fillId="0" borderId="0" applyFont="0" applyFill="0" applyBorder="0" applyAlignment="0" applyProtection="0"/>
    <xf numFmtId="171" fontId="98" fillId="0" borderId="0" applyFont="0" applyFill="0" applyBorder="0" applyAlignment="0" applyProtection="0"/>
    <xf numFmtId="190" fontId="98" fillId="0" borderId="0" applyFont="0" applyFill="0" applyBorder="0" applyAlignment="0" applyProtection="0"/>
    <xf numFmtId="171" fontId="98" fillId="0" borderId="0" applyFont="0" applyFill="0" applyBorder="0" applyAlignment="0" applyProtection="0"/>
    <xf numFmtId="190" fontId="9" fillId="0" borderId="0" applyFont="0" applyFill="0" applyBorder="0" applyAlignment="0" applyProtection="0"/>
    <xf numFmtId="171" fontId="98" fillId="0" borderId="0" applyFont="0" applyFill="0" applyBorder="0" applyAlignment="0" applyProtection="0"/>
    <xf numFmtId="190" fontId="9" fillId="0" borderId="0" applyFont="0" applyFill="0" applyBorder="0" applyAlignment="0" applyProtection="0"/>
    <xf numFmtId="165" fontId="9" fillId="0" borderId="0" applyFont="0" applyFill="0" applyBorder="0" applyAlignment="0" applyProtection="0"/>
    <xf numFmtId="165" fontId="31" fillId="0" borderId="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71" fontId="98"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1" fontId="97" fillId="0" borderId="0" applyFont="0" applyFill="0" applyBorder="0" applyAlignment="0" applyProtection="0"/>
    <xf numFmtId="171" fontId="9" fillId="0" borderId="0" applyFont="0" applyFill="0" applyBorder="0" applyAlignment="0" applyProtection="0"/>
    <xf numFmtId="165" fontId="31" fillId="0" borderId="0" applyFont="0" applyFill="0" applyBorder="0" applyAlignment="0" applyProtection="0"/>
    <xf numFmtId="171" fontId="102" fillId="0" borderId="0" applyFont="0" applyFill="0" applyBorder="0" applyAlignment="0" applyProtection="0"/>
    <xf numFmtId="171" fontId="54" fillId="0" borderId="0" applyFont="0" applyFill="0" applyBorder="0" applyAlignment="0" applyProtection="0"/>
    <xf numFmtId="171" fontId="9" fillId="0" borderId="0" applyFont="0" applyFill="0" applyBorder="0" applyAlignment="0" applyProtection="0"/>
    <xf numFmtId="171" fontId="27" fillId="0" borderId="0" applyFont="0" applyFill="0" applyBorder="0" applyAlignment="0" applyProtection="0"/>
    <xf numFmtId="190" fontId="27" fillId="0" borderId="0" applyFont="0" applyFill="0" applyBorder="0" applyAlignment="0" applyProtection="0"/>
    <xf numFmtId="171" fontId="54" fillId="0" borderId="0" applyFont="0" applyFill="0" applyBorder="0" applyAlignment="0" applyProtection="0"/>
    <xf numFmtId="171" fontId="54" fillId="0" borderId="0" applyFont="0" applyFill="0" applyBorder="0" applyAlignment="0" applyProtection="0"/>
    <xf numFmtId="171" fontId="27" fillId="0" borderId="0" applyFont="0" applyFill="0" applyBorder="0" applyAlignment="0" applyProtection="0"/>
    <xf numFmtId="171" fontId="98" fillId="0" borderId="0" applyFont="0" applyFill="0" applyBorder="0" applyAlignment="0" applyProtection="0"/>
    <xf numFmtId="171" fontId="27" fillId="0" borderId="0" applyFont="0" applyFill="0" applyBorder="0" applyAlignment="0" applyProtection="0"/>
    <xf numFmtId="171" fontId="102"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5" fontId="98" fillId="0" borderId="0" applyFont="0" applyFill="0" applyBorder="0" applyAlignment="0" applyProtection="0"/>
    <xf numFmtId="227" fontId="98" fillId="0" borderId="0" applyFont="0" applyFill="0" applyBorder="0" applyAlignment="0" applyProtection="0"/>
    <xf numFmtId="227" fontId="98" fillId="0" borderId="0" applyFont="0" applyFill="0" applyBorder="0" applyAlignment="0" applyProtection="0"/>
    <xf numFmtId="171" fontId="102" fillId="0" borderId="0" applyFont="0" applyFill="0" applyBorder="0" applyAlignment="0" applyProtection="0"/>
    <xf numFmtId="175" fontId="98" fillId="0" borderId="0" applyFont="0" applyFill="0" applyBorder="0" applyAlignment="0" applyProtection="0"/>
    <xf numFmtId="171" fontId="98" fillId="0" borderId="0" applyFont="0" applyFill="0" applyBorder="0" applyAlignment="0" applyProtection="0"/>
    <xf numFmtId="165" fontId="98" fillId="0" borderId="0" applyFont="0" applyFill="0" applyBorder="0" applyAlignment="0" applyProtection="0"/>
    <xf numFmtId="171" fontId="98" fillId="0" borderId="0" applyFont="0" applyFill="0" applyBorder="0" applyAlignment="0" applyProtection="0"/>
    <xf numFmtId="253" fontId="54" fillId="0" borderId="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31" fillId="0" borderId="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10" fillId="0" borderId="0" applyNumberFormat="0" applyFill="0" applyBorder="0" applyAlignment="0" applyProtection="0"/>
    <xf numFmtId="0" fontId="106" fillId="0" borderId="0">
      <alignment horizontal="center"/>
    </xf>
    <xf numFmtId="0" fontId="107" fillId="0" borderId="0" applyNumberFormat="0" applyAlignment="0">
      <alignment horizontal="left"/>
    </xf>
    <xf numFmtId="189" fontId="108" fillId="0" borderId="0" applyFont="0" applyFill="0" applyBorder="0" applyAlignment="0" applyProtection="0"/>
    <xf numFmtId="254" fontId="109" fillId="0" borderId="0" applyFill="0" applyBorder="0" applyProtection="0"/>
    <xf numFmtId="255" fontId="99" fillId="0" borderId="0" applyFont="0" applyFill="0" applyBorder="0" applyAlignment="0" applyProtection="0"/>
    <xf numFmtId="256" fontId="54" fillId="0" borderId="0" applyFill="0" applyBorder="0" applyProtection="0"/>
    <xf numFmtId="256" fontId="54" fillId="0" borderId="24" applyFill="0" applyProtection="0"/>
    <xf numFmtId="256" fontId="54" fillId="0" borderId="25" applyFill="0" applyProtection="0"/>
    <xf numFmtId="257" fontId="83" fillId="0" borderId="0" applyFont="0" applyFill="0" applyBorder="0" applyAlignment="0" applyProtection="0"/>
    <xf numFmtId="258" fontId="110" fillId="0" borderId="0" applyFont="0" applyFill="0" applyBorder="0" applyAlignment="0" applyProtection="0"/>
    <xf numFmtId="259"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1" fontId="110" fillId="0" borderId="0" applyFont="0" applyFill="0" applyBorder="0" applyAlignment="0" applyProtection="0"/>
    <xf numFmtId="219" fontId="88"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62" fontId="100" fillId="0" borderId="0" applyFont="0" applyFill="0" applyBorder="0" applyAlignment="0" applyProtection="0"/>
    <xf numFmtId="263" fontId="31" fillId="0" borderId="0" applyFont="0" applyFill="0" applyBorder="0" applyAlignment="0" applyProtection="0"/>
    <xf numFmtId="264" fontId="100" fillId="0" borderId="0" applyFont="0" applyFill="0" applyBorder="0" applyAlignment="0" applyProtection="0"/>
    <xf numFmtId="265" fontId="100" fillId="0" borderId="0" applyFont="0" applyFill="0" applyBorder="0" applyAlignment="0" applyProtection="0"/>
    <xf numFmtId="266" fontId="31" fillId="0" borderId="0" applyFont="0" applyFill="0" applyBorder="0" applyAlignment="0" applyProtection="0"/>
    <xf numFmtId="267" fontId="100" fillId="0" borderId="0" applyFont="0" applyFill="0" applyBorder="0" applyAlignment="0" applyProtection="0"/>
    <xf numFmtId="268" fontId="100" fillId="0" borderId="0" applyFont="0" applyFill="0" applyBorder="0" applyAlignment="0" applyProtection="0"/>
    <xf numFmtId="269" fontId="31" fillId="0" borderId="0" applyFont="0" applyFill="0" applyBorder="0" applyAlignment="0" applyProtection="0"/>
    <xf numFmtId="270" fontId="100" fillId="0" borderId="0" applyFont="0" applyFill="0" applyBorder="0" applyAlignment="0" applyProtection="0"/>
    <xf numFmtId="170" fontId="98"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2"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4" fontId="31" fillId="0" borderId="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3" fontId="9" fillId="0" borderId="0" applyFont="0" applyFill="0" applyBorder="0" applyAlignment="0" applyProtection="0"/>
    <xf numFmtId="275" fontId="9" fillId="0" borderId="0"/>
    <xf numFmtId="275" fontId="9" fillId="0" borderId="0"/>
    <xf numFmtId="275" fontId="9" fillId="0" borderId="0"/>
    <xf numFmtId="275" fontId="9" fillId="0" borderId="0"/>
    <xf numFmtId="275" fontId="9" fillId="0" borderId="0"/>
    <xf numFmtId="275" fontId="9" fillId="0" borderId="0"/>
    <xf numFmtId="275" fontId="9" fillId="0" borderId="0"/>
    <xf numFmtId="275" fontId="9" fillId="0" borderId="0"/>
    <xf numFmtId="275" fontId="9" fillId="0" borderId="0"/>
    <xf numFmtId="275" fontId="9" fillId="0" borderId="0" applyProtection="0"/>
    <xf numFmtId="275" fontId="9" fillId="0" borderId="0"/>
    <xf numFmtId="275" fontId="9" fillId="0" borderId="0"/>
    <xf numFmtId="275" fontId="9" fillId="0" borderId="0"/>
    <xf numFmtId="275" fontId="9" fillId="0" borderId="0"/>
    <xf numFmtId="275" fontId="9" fillId="0" borderId="0"/>
    <xf numFmtId="275" fontId="9" fillId="0" borderId="0"/>
    <xf numFmtId="275" fontId="9" fillId="0" borderId="0"/>
    <xf numFmtId="276" fontId="27" fillId="0" borderId="26"/>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31" fillId="0" borderId="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4" fontId="47" fillId="0" borderId="0" applyFill="0" applyBorder="0" applyAlignment="0"/>
    <xf numFmtId="14" fontId="46" fillId="0" borderId="0" applyFill="0" applyBorder="0" applyAlignment="0"/>
    <xf numFmtId="0" fontId="52" fillId="0" borderId="0" applyProtection="0"/>
    <xf numFmtId="171" fontId="102" fillId="0" borderId="0" applyFont="0" applyFill="0" applyBorder="0" applyAlignment="0" applyProtection="0"/>
    <xf numFmtId="3" fontId="111" fillId="0" borderId="8">
      <alignment horizontal="left" vertical="top" wrapText="1"/>
    </xf>
    <xf numFmtId="277" fontId="54" fillId="0" borderId="0" applyFill="0" applyBorder="0" applyProtection="0"/>
    <xf numFmtId="277" fontId="54" fillId="0" borderId="24" applyFill="0" applyProtection="0"/>
    <xf numFmtId="277" fontId="54" fillId="0" borderId="25" applyFill="0" applyProtection="0"/>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278" fontId="9" fillId="0" borderId="27">
      <alignment vertical="center"/>
    </xf>
    <xf numFmtId="0" fontId="9" fillId="0" borderId="0" applyFont="0" applyFill="0" applyBorder="0" applyAlignment="0" applyProtection="0"/>
    <xf numFmtId="0" fontId="9" fillId="0" borderId="0" applyFont="0" applyFill="0" applyBorder="0" applyAlignment="0" applyProtection="0"/>
    <xf numFmtId="279" fontId="27" fillId="0" borderId="0"/>
    <xf numFmtId="280" fontId="33" fillId="0" borderId="28"/>
    <xf numFmtId="280" fontId="33" fillId="0" borderId="28"/>
    <xf numFmtId="245" fontId="9" fillId="0" borderId="0"/>
    <xf numFmtId="245" fontId="9" fillId="0" borderId="0"/>
    <xf numFmtId="245" fontId="9" fillId="0" borderId="0"/>
    <xf numFmtId="245" fontId="9" fillId="0" borderId="0"/>
    <xf numFmtId="245" fontId="9" fillId="0" borderId="0"/>
    <xf numFmtId="245" fontId="9" fillId="0" borderId="0"/>
    <xf numFmtId="245" fontId="9" fillId="0" borderId="0"/>
    <xf numFmtId="245" fontId="9" fillId="0" borderId="0"/>
    <xf numFmtId="245" fontId="9" fillId="0" borderId="0"/>
    <xf numFmtId="245" fontId="9" fillId="0" borderId="0" applyProtection="0"/>
    <xf numFmtId="245" fontId="9" fillId="0" borderId="0"/>
    <xf numFmtId="245" fontId="9" fillId="0" borderId="0"/>
    <xf numFmtId="245" fontId="9" fillId="0" borderId="0"/>
    <xf numFmtId="245" fontId="9" fillId="0" borderId="0"/>
    <xf numFmtId="245" fontId="9" fillId="0" borderId="0"/>
    <xf numFmtId="245" fontId="9" fillId="0" borderId="0"/>
    <xf numFmtId="245" fontId="9" fillId="0" borderId="0"/>
    <xf numFmtId="281" fontId="33" fillId="0" borderId="0"/>
    <xf numFmtId="164" fontId="112" fillId="0" borderId="0" applyFont="0" applyFill="0" applyBorder="0" applyAlignment="0" applyProtection="0"/>
    <xf numFmtId="165" fontId="112" fillId="0" borderId="0" applyFont="0" applyFill="0" applyBorder="0" applyAlignment="0" applyProtection="0"/>
    <xf numFmtId="164" fontId="112" fillId="0" borderId="0" applyFont="0" applyFill="0" applyBorder="0" applyAlignment="0" applyProtection="0"/>
    <xf numFmtId="169"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01" fontId="112" fillId="0" borderId="0" applyFont="0" applyFill="0" applyBorder="0" applyAlignment="0" applyProtection="0"/>
    <xf numFmtId="282" fontId="67" fillId="0" borderId="0" applyFont="0" applyFill="0" applyBorder="0" applyAlignment="0" applyProtection="0"/>
    <xf numFmtId="282" fontId="67" fillId="0" borderId="0" applyFont="0" applyFill="0" applyBorder="0" applyAlignment="0" applyProtection="0"/>
    <xf numFmtId="169" fontId="113" fillId="0" borderId="0" applyFont="0" applyFill="0" applyBorder="0" applyAlignment="0" applyProtection="0"/>
    <xf numFmtId="169" fontId="113" fillId="0" borderId="0" applyFont="0" applyFill="0" applyBorder="0" applyAlignment="0" applyProtection="0"/>
    <xf numFmtId="282" fontId="67" fillId="0" borderId="0" applyFont="0" applyFill="0" applyBorder="0" applyAlignment="0" applyProtection="0"/>
    <xf numFmtId="282" fontId="67"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282" fontId="67" fillId="0" borderId="0" applyFont="0" applyFill="0" applyBorder="0" applyAlignment="0" applyProtection="0"/>
    <xf numFmtId="282" fontId="67" fillId="0" borderId="0" applyFont="0" applyFill="0" applyBorder="0" applyAlignment="0" applyProtection="0"/>
    <xf numFmtId="283" fontId="27" fillId="0" borderId="0" applyFont="0" applyFill="0" applyBorder="0" applyAlignment="0" applyProtection="0"/>
    <xf numFmtId="283" fontId="27" fillId="0" borderId="0" applyFont="0" applyFill="0" applyBorder="0" applyAlignment="0" applyProtection="0"/>
    <xf numFmtId="284" fontId="27" fillId="0" borderId="0" applyFont="0" applyFill="0" applyBorder="0" applyAlignment="0" applyProtection="0"/>
    <xf numFmtId="284" fontId="27"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13" fillId="0" borderId="0" applyFont="0" applyFill="0" applyBorder="0" applyAlignment="0" applyProtection="0"/>
    <xf numFmtId="169" fontId="113" fillId="0" borderId="0" applyFont="0" applyFill="0" applyBorder="0" applyAlignment="0" applyProtection="0"/>
    <xf numFmtId="41" fontId="112" fillId="0" borderId="0" applyFont="0" applyFill="0" applyBorder="0" applyAlignment="0" applyProtection="0"/>
    <xf numFmtId="169"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169" fontId="112" fillId="0" borderId="0" applyFont="0" applyFill="0" applyBorder="0" applyAlignment="0" applyProtection="0"/>
    <xf numFmtId="164" fontId="112" fillId="0" borderId="0" applyFont="0" applyFill="0" applyBorder="0" applyAlignment="0" applyProtection="0"/>
    <xf numFmtId="169" fontId="112" fillId="0" borderId="0" applyFont="0" applyFill="0" applyBorder="0" applyAlignment="0" applyProtection="0"/>
    <xf numFmtId="164" fontId="112"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169" fontId="112" fillId="0" borderId="0" applyFont="0" applyFill="0" applyBorder="0" applyAlignment="0" applyProtection="0"/>
    <xf numFmtId="165" fontId="112" fillId="0" borderId="0" applyFont="0" applyFill="0" applyBorder="0" applyAlignment="0" applyProtection="0"/>
    <xf numFmtId="171"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190" fontId="112" fillId="0" borderId="0" applyFont="0" applyFill="0" applyBorder="0" applyAlignment="0" applyProtection="0"/>
    <xf numFmtId="285" fontId="67" fillId="0" borderId="0" applyFont="0" applyFill="0" applyBorder="0" applyAlignment="0" applyProtection="0"/>
    <xf numFmtId="285" fontId="67" fillId="0" borderId="0" applyFont="0" applyFill="0" applyBorder="0" applyAlignment="0" applyProtection="0"/>
    <xf numFmtId="171" fontId="113" fillId="0" borderId="0" applyFont="0" applyFill="0" applyBorder="0" applyAlignment="0" applyProtection="0"/>
    <xf numFmtId="171" fontId="113" fillId="0" borderId="0" applyFont="0" applyFill="0" applyBorder="0" applyAlignment="0" applyProtection="0"/>
    <xf numFmtId="285" fontId="67" fillId="0" borderId="0" applyFont="0" applyFill="0" applyBorder="0" applyAlignment="0" applyProtection="0"/>
    <xf numFmtId="285" fontId="67"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285" fontId="67" fillId="0" borderId="0" applyFont="0" applyFill="0" applyBorder="0" applyAlignment="0" applyProtection="0"/>
    <xf numFmtId="285" fontId="67" fillId="0" borderId="0" applyFont="0" applyFill="0" applyBorder="0" applyAlignment="0" applyProtection="0"/>
    <xf numFmtId="248" fontId="27" fillId="0" borderId="0" applyFont="0" applyFill="0" applyBorder="0" applyAlignment="0" applyProtection="0"/>
    <xf numFmtId="248" fontId="27" fillId="0" borderId="0" applyFont="0" applyFill="0" applyBorder="0" applyAlignment="0" applyProtection="0"/>
    <xf numFmtId="286" fontId="27" fillId="0" borderId="0" applyFont="0" applyFill="0" applyBorder="0" applyAlignment="0" applyProtection="0"/>
    <xf numFmtId="286" fontId="27" fillId="0" borderId="0" applyFont="0" applyFill="0" applyBorder="0" applyAlignment="0" applyProtection="0"/>
    <xf numFmtId="171" fontId="112" fillId="0" borderId="0" applyFont="0" applyFill="0" applyBorder="0" applyAlignment="0" applyProtection="0"/>
    <xf numFmtId="171" fontId="112" fillId="0" borderId="0" applyFont="0" applyFill="0" applyBorder="0" applyAlignment="0" applyProtection="0"/>
    <xf numFmtId="171" fontId="112" fillId="0" borderId="0" applyFont="0" applyFill="0" applyBorder="0" applyAlignment="0" applyProtection="0"/>
    <xf numFmtId="171" fontId="112" fillId="0" borderId="0" applyFont="0" applyFill="0" applyBorder="0" applyAlignment="0" applyProtection="0"/>
    <xf numFmtId="171" fontId="112" fillId="0" borderId="0" applyFont="0" applyFill="0" applyBorder="0" applyAlignment="0" applyProtection="0"/>
    <xf numFmtId="171" fontId="112" fillId="0" borderId="0" applyFont="0" applyFill="0" applyBorder="0" applyAlignment="0" applyProtection="0"/>
    <xf numFmtId="171" fontId="113" fillId="0" borderId="0" applyFont="0" applyFill="0" applyBorder="0" applyAlignment="0" applyProtection="0"/>
    <xf numFmtId="171" fontId="113" fillId="0" borderId="0" applyFont="0" applyFill="0" applyBorder="0" applyAlignment="0" applyProtection="0"/>
    <xf numFmtId="43" fontId="112" fillId="0" borderId="0" applyFont="0" applyFill="0" applyBorder="0" applyAlignment="0" applyProtection="0"/>
    <xf numFmtId="171"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71" fontId="112" fillId="0" borderId="0" applyFont="0" applyFill="0" applyBorder="0" applyAlignment="0" applyProtection="0"/>
    <xf numFmtId="165" fontId="112" fillId="0" borderId="0" applyFont="0" applyFill="0" applyBorder="0" applyAlignment="0" applyProtection="0"/>
    <xf numFmtId="171" fontId="112" fillId="0" borderId="0" applyFont="0" applyFill="0" applyBorder="0" applyAlignment="0" applyProtection="0"/>
    <xf numFmtId="165" fontId="112" fillId="0" borderId="0" applyFont="0" applyFill="0" applyBorder="0" applyAlignment="0" applyProtection="0"/>
    <xf numFmtId="171" fontId="112" fillId="0" borderId="0" applyFont="0" applyFill="0" applyBorder="0" applyAlignment="0" applyProtection="0"/>
    <xf numFmtId="171"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71" fontId="112" fillId="0" borderId="0" applyFont="0" applyFill="0" applyBorder="0" applyAlignment="0" applyProtection="0"/>
    <xf numFmtId="3" fontId="27" fillId="0" borderId="0" applyFont="0" applyBorder="0" applyAlignment="0"/>
    <xf numFmtId="0" fontId="67"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19" fontId="88"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7" fontId="88"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9" fontId="88"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19" fontId="88"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0" fontId="114" fillId="0" borderId="0" applyNumberFormat="0" applyAlignment="0">
      <alignment horizontal="left"/>
    </xf>
    <xf numFmtId="0" fontId="115" fillId="0" borderId="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287" fontId="9" fillId="0" borderId="0" applyFont="0" applyFill="0" applyBorder="0" applyAlignment="0" applyProtection="0"/>
    <xf numFmtId="0" fontId="116" fillId="0" borderId="0"/>
    <xf numFmtId="0" fontId="117" fillId="0" borderId="0" applyNumberFormat="0" applyFill="0" applyBorder="0" applyAlignment="0" applyProtection="0"/>
    <xf numFmtId="3" fontId="27" fillId="0" borderId="0" applyFont="0" applyBorder="0" applyAlignment="0"/>
    <xf numFmtId="0" fontId="9" fillId="0" borderId="0"/>
    <xf numFmtId="0" fontId="9" fillId="0" borderId="0"/>
    <xf numFmtId="0" fontId="9" fillId="0" borderId="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31" fillId="0" borderId="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Protection="0">
      <alignment vertical="center"/>
    </xf>
    <xf numFmtId="0" fontId="120" fillId="0" borderId="0" applyNumberFormat="0" applyFill="0" applyBorder="0" applyAlignment="0" applyProtection="0"/>
    <xf numFmtId="0" fontId="121" fillId="0" borderId="0" applyNumberFormat="0" applyFill="0" applyBorder="0" applyProtection="0">
      <alignment vertical="center"/>
    </xf>
    <xf numFmtId="0" fontId="122" fillId="0" borderId="0" applyNumberFormat="0" applyFill="0" applyBorder="0" applyAlignment="0" applyProtection="0"/>
    <xf numFmtId="0" fontId="123" fillId="0" borderId="0" applyNumberFormat="0" applyFill="0" applyBorder="0" applyAlignment="0" applyProtection="0"/>
    <xf numFmtId="288" fontId="124" fillId="0" borderId="29" applyNumberFormat="0" applyFill="0" applyBorder="0" applyAlignment="0" applyProtection="0"/>
    <xf numFmtId="0" fontId="125" fillId="0" borderId="0" applyNumberFormat="0" applyFill="0" applyBorder="0" applyAlignment="0" applyProtection="0"/>
    <xf numFmtId="0" fontId="126" fillId="0" borderId="0">
      <alignment vertical="top" wrapText="1"/>
    </xf>
    <xf numFmtId="0" fontId="127" fillId="8"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289" fontId="129" fillId="4" borderId="0" applyBorder="0" applyProtection="0"/>
    <xf numFmtId="0" fontId="130" fillId="0" borderId="30" applyNumberFormat="0" applyFill="0" applyBorder="0" applyAlignment="0" applyProtection="0">
      <alignment horizontal="center" vertical="center"/>
    </xf>
    <xf numFmtId="0" fontId="131" fillId="0" borderId="0" applyNumberFormat="0" applyFont="0" applyBorder="0" applyAlignment="0">
      <alignment horizontal="left" vertical="center"/>
    </xf>
    <xf numFmtId="290" fontId="83" fillId="0" borderId="0" applyFont="0" applyFill="0" applyBorder="0" applyAlignment="0" applyProtection="0"/>
    <xf numFmtId="0" fontId="132" fillId="27" borderId="0"/>
    <xf numFmtId="0" fontId="133" fillId="0" borderId="0">
      <alignment horizontal="left"/>
    </xf>
    <xf numFmtId="0" fontId="134" fillId="0" borderId="0">
      <alignment horizontal="left"/>
    </xf>
    <xf numFmtId="0" fontId="44" fillId="0" borderId="31" applyNumberFormat="0" applyAlignment="0" applyProtection="0">
      <alignment horizontal="left" vertical="center"/>
    </xf>
    <xf numFmtId="0" fontId="44" fillId="0" borderId="31" applyNumberFormat="0" applyAlignment="0" applyProtection="0">
      <alignment horizontal="left" vertical="center"/>
    </xf>
    <xf numFmtId="0" fontId="44" fillId="0" borderId="32">
      <alignment horizontal="left" vertical="center"/>
    </xf>
    <xf numFmtId="0" fontId="44" fillId="0" borderId="32">
      <alignment horizontal="left" vertical="center"/>
    </xf>
    <xf numFmtId="14" fontId="135" fillId="28" borderId="33">
      <alignment horizontal="center" vertical="center" wrapText="1"/>
    </xf>
    <xf numFmtId="0" fontId="136" fillId="0" borderId="34" applyNumberFormat="0" applyFill="0" applyAlignment="0" applyProtection="0"/>
    <xf numFmtId="0" fontId="137" fillId="0" borderId="35" applyNumberFormat="0" applyFill="0" applyAlignment="0" applyProtection="0"/>
    <xf numFmtId="0" fontId="138" fillId="0" borderId="36" applyNumberFormat="0" applyFill="0" applyAlignment="0" applyProtection="0"/>
    <xf numFmtId="0" fontId="138" fillId="0" borderId="0" applyNumberFormat="0" applyFill="0" applyBorder="0" applyAlignment="0" applyProtection="0"/>
    <xf numFmtId="0" fontId="92" fillId="0" borderId="0" applyFill="0" applyAlignment="0" applyProtection="0">
      <protection locked="0"/>
    </xf>
    <xf numFmtId="0" fontId="92" fillId="0" borderId="2" applyFill="0" applyAlignment="0" applyProtection="0">
      <protection locked="0"/>
    </xf>
    <xf numFmtId="0" fontId="139" fillId="0" borderId="0" applyProtection="0"/>
    <xf numFmtId="0" fontId="44" fillId="0" borderId="0" applyProtection="0"/>
    <xf numFmtId="0" fontId="140" fillId="0" borderId="33">
      <alignment horizontal="center"/>
    </xf>
    <xf numFmtId="0" fontId="140" fillId="0" borderId="0">
      <alignment horizontal="center"/>
    </xf>
    <xf numFmtId="166" fontId="141" fillId="29" borderId="28" applyNumberFormat="0" applyAlignment="0">
      <alignment horizontal="left" vertical="top"/>
    </xf>
    <xf numFmtId="166" fontId="141" fillId="29" borderId="28" applyNumberFormat="0" applyAlignment="0">
      <alignment horizontal="left" vertical="top"/>
    </xf>
    <xf numFmtId="291" fontId="141" fillId="29" borderId="28" applyNumberFormat="0" applyAlignment="0">
      <alignment horizontal="left" vertical="top"/>
    </xf>
    <xf numFmtId="49" fontId="142" fillId="0" borderId="28">
      <alignment vertical="center"/>
    </xf>
    <xf numFmtId="49" fontId="142" fillId="0" borderId="28">
      <alignment vertical="center"/>
    </xf>
    <xf numFmtId="0" fontId="54" fillId="0" borderId="0"/>
    <xf numFmtId="164" fontId="27" fillId="0" borderId="0" applyFont="0" applyFill="0" applyBorder="0" applyAlignment="0" applyProtection="0"/>
    <xf numFmtId="38" fontId="48" fillId="0" borderId="0" applyFont="0" applyFill="0" applyBorder="0" applyAlignment="0" applyProtection="0"/>
    <xf numFmtId="169" fontId="34" fillId="0" borderId="0" applyFont="0" applyFill="0" applyBorder="0" applyAlignment="0" applyProtection="0"/>
    <xf numFmtId="207" fontId="34" fillId="0" borderId="0" applyFont="0" applyFill="0" applyBorder="0" applyAlignment="0" applyProtection="0"/>
    <xf numFmtId="292" fontId="143" fillId="0" borderId="0" applyFont="0" applyFill="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30" borderId="28" applyNumberFormat="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164" fontId="27" fillId="0" borderId="0" applyFont="0" applyFill="0" applyBorder="0" applyAlignment="0" applyProtection="0"/>
    <xf numFmtId="0" fontId="27" fillId="0" borderId="0"/>
    <xf numFmtId="0" fontId="76" fillId="0" borderId="38">
      <alignment horizontal="centerContinuous"/>
    </xf>
    <xf numFmtId="0" fontId="48" fillId="0" borderId="0"/>
    <xf numFmtId="0" fontId="54" fillId="0" borderId="0" applyNumberFormat="0" applyFont="0" applyFill="0" applyBorder="0" applyProtection="0">
      <alignment horizontal="left" vertical="center"/>
    </xf>
    <xf numFmtId="0" fontId="48" fillId="0" borderId="0"/>
    <xf numFmtId="0" fontId="67"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19" fontId="88"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7" fontId="88"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9" fontId="88"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19" fontId="88"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0" fontId="148" fillId="0" borderId="39" applyNumberFormat="0" applyFill="0" applyAlignment="0" applyProtection="0"/>
    <xf numFmtId="3" fontId="149" fillId="0" borderId="8" applyNumberFormat="0" applyAlignment="0">
      <alignment horizontal="center" vertical="center"/>
    </xf>
    <xf numFmtId="3" fontId="61" fillId="0" borderId="8" applyNumberFormat="0" applyAlignment="0">
      <alignment horizontal="center" vertical="center"/>
    </xf>
    <xf numFmtId="3" fontId="141" fillId="0" borderId="8" applyNumberFormat="0" applyAlignment="0">
      <alignment horizontal="center" vertical="center"/>
    </xf>
    <xf numFmtId="276" fontId="150" fillId="0" borderId="40" applyNumberFormat="0" applyFont="0" applyFill="0" applyBorder="0">
      <alignment horizontal="center"/>
    </xf>
    <xf numFmtId="276" fontId="150" fillId="0" borderId="40" applyNumberFormat="0" applyFont="0" applyFill="0" applyBorder="0">
      <alignment horizontal="center"/>
    </xf>
    <xf numFmtId="38" fontId="48" fillId="0" borderId="0" applyFont="0" applyFill="0" applyBorder="0" applyAlignment="0" applyProtection="0"/>
    <xf numFmtId="40" fontId="48" fillId="0" borderId="0" applyFont="0" applyFill="0" applyBorder="0" applyAlignment="0" applyProtection="0"/>
    <xf numFmtId="164" fontId="67" fillId="0" borderId="0" applyFont="0" applyFill="0" applyBorder="0" applyAlignment="0" applyProtection="0"/>
    <xf numFmtId="165" fontId="67" fillId="0" borderId="0" applyFont="0" applyFill="0" applyBorder="0" applyAlignment="0" applyProtection="0"/>
    <xf numFmtId="0" fontId="151" fillId="0" borderId="33"/>
    <xf numFmtId="0" fontId="152" fillId="0" borderId="33"/>
    <xf numFmtId="293" fontId="67" fillId="0" borderId="40"/>
    <xf numFmtId="293" fontId="67" fillId="0" borderId="40"/>
    <xf numFmtId="294" fontId="153" fillId="0" borderId="40"/>
    <xf numFmtId="295" fontId="72" fillId="0" borderId="0" applyFont="0" applyFill="0" applyBorder="0" applyAlignment="0" applyProtection="0"/>
    <xf numFmtId="296" fontId="72" fillId="0" borderId="0" applyFont="0" applyFill="0" applyBorder="0" applyAlignment="0" applyProtection="0"/>
    <xf numFmtId="297" fontId="67" fillId="0" borderId="0" applyFont="0" applyFill="0" applyBorder="0" applyAlignment="0" applyProtection="0"/>
    <xf numFmtId="298" fontId="67" fillId="0" borderId="0" applyFont="0" applyFill="0" applyBorder="0" applyAlignment="0" applyProtection="0"/>
    <xf numFmtId="0" fontId="52" fillId="0" borderId="0" applyNumberFormat="0" applyFont="0" applyFill="0" applyAlignment="0"/>
    <xf numFmtId="0" fontId="154" fillId="31" borderId="0" applyNumberFormat="0" applyBorder="0" applyAlignment="0" applyProtection="0"/>
    <xf numFmtId="0" fontId="83" fillId="0" borderId="28"/>
    <xf numFmtId="0" fontId="54" fillId="0" borderId="0"/>
    <xf numFmtId="0" fontId="33" fillId="0" borderId="10" applyNumberFormat="0" applyAlignment="0">
      <alignment horizontal="center"/>
    </xf>
    <xf numFmtId="37" fontId="155" fillId="0" borderId="0"/>
    <xf numFmtId="37" fontId="155" fillId="0" borderId="0"/>
    <xf numFmtId="37" fontId="155" fillId="0" borderId="0"/>
    <xf numFmtId="0" fontId="156" fillId="0" borderId="28" applyNumberFormat="0" applyFont="0" applyFill="0" applyBorder="0" applyAlignment="0">
      <alignment horizontal="center"/>
    </xf>
    <xf numFmtId="0" fontId="156" fillId="0" borderId="28" applyNumberFormat="0" applyFont="0" applyFill="0" applyBorder="0" applyAlignment="0">
      <alignment horizontal="center"/>
    </xf>
    <xf numFmtId="299" fontId="157" fillId="0" borderId="0"/>
    <xf numFmtId="0" fontId="158" fillId="0" borderId="0"/>
    <xf numFmtId="0" fontId="9" fillId="0" borderId="0"/>
    <xf numFmtId="0" fontId="159" fillId="0" borderId="0"/>
    <xf numFmtId="0" fontId="160" fillId="0" borderId="0"/>
    <xf numFmtId="0" fontId="161" fillId="0" borderId="0"/>
    <xf numFmtId="0" fontId="11" fillId="0" borderId="0"/>
    <xf numFmtId="0" fontId="98" fillId="0" borderId="0"/>
    <xf numFmtId="0" fontId="162" fillId="0" borderId="0"/>
    <xf numFmtId="0" fontId="9" fillId="0" borderId="0"/>
    <xf numFmtId="0" fontId="163" fillId="0" borderId="0"/>
    <xf numFmtId="0" fontId="9" fillId="0" borderId="0"/>
    <xf numFmtId="0" fontId="67" fillId="0" borderId="0"/>
    <xf numFmtId="0" fontId="9" fillId="0" borderId="0"/>
    <xf numFmtId="0" fontId="9" fillId="0" borderId="0"/>
    <xf numFmtId="0" fontId="101" fillId="0" borderId="0"/>
    <xf numFmtId="0" fontId="11" fillId="0" borderId="0"/>
    <xf numFmtId="0" fontId="11" fillId="0" borderId="0"/>
    <xf numFmtId="0" fontId="11" fillId="0" borderId="0"/>
    <xf numFmtId="0" fontId="11" fillId="0" borderId="0"/>
    <xf numFmtId="0" fontId="56" fillId="0" borderId="0"/>
    <xf numFmtId="0" fontId="98" fillId="0" borderId="0"/>
    <xf numFmtId="0" fontId="162" fillId="0" borderId="0"/>
    <xf numFmtId="0" fontId="9" fillId="0" borderId="0"/>
    <xf numFmtId="0" fontId="98" fillId="0" borderId="0"/>
    <xf numFmtId="0" fontId="164" fillId="0" borderId="0"/>
    <xf numFmtId="0" fontId="67" fillId="0" borderId="0"/>
    <xf numFmtId="0" fontId="98" fillId="0" borderId="0"/>
    <xf numFmtId="0" fontId="9" fillId="0" borderId="0"/>
    <xf numFmtId="0" fontId="101" fillId="0" borderId="0"/>
    <xf numFmtId="0" fontId="52" fillId="0" borderId="0"/>
    <xf numFmtId="0" fontId="31" fillId="0" borderId="0"/>
    <xf numFmtId="0" fontId="9" fillId="0" borderId="0"/>
    <xf numFmtId="0" fontId="11" fillId="0" borderId="0"/>
    <xf numFmtId="0" fontId="11" fillId="0" borderId="0"/>
    <xf numFmtId="0" fontId="11" fillId="0" borderId="0"/>
    <xf numFmtId="0" fontId="11" fillId="0" borderId="0"/>
    <xf numFmtId="0" fontId="31" fillId="0" borderId="0" applyProtection="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9" fillId="0" borderId="0"/>
    <xf numFmtId="0" fontId="9" fillId="0" borderId="0"/>
    <xf numFmtId="0" fontId="98" fillId="0" borderId="0"/>
    <xf numFmtId="0" fontId="165" fillId="0" borderId="0"/>
    <xf numFmtId="0" fontId="9" fillId="0" borderId="0"/>
    <xf numFmtId="0" fontId="9" fillId="0" borderId="0"/>
    <xf numFmtId="0" fontId="101" fillId="0" borderId="0"/>
    <xf numFmtId="0" fontId="98" fillId="0" borderId="0"/>
    <xf numFmtId="0" fontId="101" fillId="0" borderId="0"/>
    <xf numFmtId="0" fontId="98" fillId="0" borderId="0"/>
    <xf numFmtId="0" fontId="101" fillId="0" borderId="0"/>
    <xf numFmtId="0" fontId="33" fillId="0" borderId="0"/>
    <xf numFmtId="0" fontId="101" fillId="0" borderId="0"/>
    <xf numFmtId="0" fontId="98" fillId="0" borderId="0"/>
    <xf numFmtId="0" fontId="98" fillId="0" borderId="0"/>
    <xf numFmtId="0" fontId="98" fillId="0" borderId="0"/>
    <xf numFmtId="0" fontId="98"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98"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101" fillId="0" borderId="0"/>
    <xf numFmtId="0" fontId="101" fillId="0" borderId="0"/>
    <xf numFmtId="0" fontId="98" fillId="0" borderId="0"/>
    <xf numFmtId="0" fontId="165" fillId="0" borderId="0"/>
    <xf numFmtId="0" fontId="165" fillId="0" borderId="0"/>
    <xf numFmtId="0" fontId="165" fillId="0" borderId="0"/>
    <xf numFmtId="0" fontId="163" fillId="0" borderId="0"/>
    <xf numFmtId="0" fontId="31" fillId="0" borderId="0" applyProtection="0"/>
    <xf numFmtId="0" fontId="11" fillId="0" borderId="0"/>
    <xf numFmtId="0" fontId="98" fillId="0" borderId="0"/>
    <xf numFmtId="0" fontId="54" fillId="0" borderId="0"/>
    <xf numFmtId="0" fontId="98" fillId="0" borderId="0"/>
    <xf numFmtId="0" fontId="98" fillId="0" borderId="0"/>
    <xf numFmtId="0" fontId="166" fillId="0" borderId="0"/>
    <xf numFmtId="0" fontId="98" fillId="0" borderId="0"/>
    <xf numFmtId="0" fontId="98" fillId="0" borderId="0"/>
    <xf numFmtId="0" fontId="27" fillId="0" borderId="0"/>
    <xf numFmtId="0" fontId="101" fillId="0" borderId="0"/>
    <xf numFmtId="0" fontId="98"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33" fillId="0" borderId="0"/>
    <xf numFmtId="0" fontId="98" fillId="0" borderId="0"/>
    <xf numFmtId="0" fontId="165" fillId="0" borderId="0"/>
    <xf numFmtId="0" fontId="9" fillId="0" borderId="0"/>
    <xf numFmtId="0" fontId="165" fillId="0" borderId="0"/>
    <xf numFmtId="0" fontId="9" fillId="0" borderId="0"/>
    <xf numFmtId="0" fontId="31" fillId="0" borderId="0"/>
    <xf numFmtId="0" fontId="31" fillId="0" borderId="0" applyProtection="0"/>
    <xf numFmtId="0" fontId="31" fillId="0" borderId="0"/>
    <xf numFmtId="0" fontId="31" fillId="0" borderId="0" applyProtection="0"/>
    <xf numFmtId="0" fontId="9" fillId="0" borderId="0"/>
    <xf numFmtId="0" fontId="31" fillId="0" borderId="0" applyProtection="0"/>
    <xf numFmtId="0" fontId="52" fillId="0" borderId="0"/>
    <xf numFmtId="0" fontId="9" fillId="0" borderId="0"/>
    <xf numFmtId="0" fontId="31" fillId="0" borderId="0" applyProtection="0"/>
    <xf numFmtId="0" fontId="31" fillId="0" borderId="0"/>
    <xf numFmtId="0" fontId="52" fillId="0" borderId="0"/>
    <xf numFmtId="0" fontId="31" fillId="0" borderId="0" applyProtection="0"/>
    <xf numFmtId="0" fontId="52" fillId="0" borderId="0"/>
    <xf numFmtId="0" fontId="31" fillId="0" borderId="0" applyProtection="0"/>
    <xf numFmtId="0" fontId="98" fillId="0" borderId="0"/>
    <xf numFmtId="0" fontId="31" fillId="0" borderId="0" applyProtection="0"/>
    <xf numFmtId="0" fontId="9" fillId="0" borderId="0"/>
    <xf numFmtId="0" fontId="167" fillId="0" borderId="0"/>
    <xf numFmtId="0" fontId="98" fillId="0" borderId="0"/>
    <xf numFmtId="0" fontId="9" fillId="0" borderId="0"/>
    <xf numFmtId="0" fontId="9" fillId="0" borderId="0"/>
    <xf numFmtId="0" fontId="162" fillId="0" borderId="0"/>
    <xf numFmtId="0" fontId="9" fillId="0" borderId="0"/>
    <xf numFmtId="0" fontId="9" fillId="0" borderId="0"/>
    <xf numFmtId="0" fontId="9" fillId="0" borderId="0"/>
    <xf numFmtId="0" fontId="9" fillId="0" borderId="0"/>
    <xf numFmtId="0" fontId="9" fillId="0" borderId="0"/>
    <xf numFmtId="0" fontId="98" fillId="0" borderId="0"/>
    <xf numFmtId="0" fontId="9" fillId="0" borderId="0"/>
    <xf numFmtId="0" fontId="11" fillId="0" borderId="0"/>
    <xf numFmtId="0" fontId="165" fillId="0" borderId="0"/>
    <xf numFmtId="0" fontId="9" fillId="0" borderId="0"/>
    <xf numFmtId="0" fontId="72" fillId="0" borderId="0"/>
    <xf numFmtId="0" fontId="72" fillId="0" borderId="0" applyProtection="0"/>
    <xf numFmtId="0" fontId="98" fillId="0" borderId="0" applyProtection="0"/>
    <xf numFmtId="0" fontId="11" fillId="0" borderId="0"/>
    <xf numFmtId="0" fontId="11" fillId="0" borderId="0"/>
    <xf numFmtId="0" fontId="11" fillId="0" borderId="0"/>
    <xf numFmtId="0" fontId="11" fillId="0" borderId="0"/>
    <xf numFmtId="0" fontId="11" fillId="0" borderId="0"/>
    <xf numFmtId="0" fontId="67" fillId="0" borderId="0"/>
    <xf numFmtId="0" fontId="9" fillId="0" borderId="0"/>
    <xf numFmtId="0" fontId="72"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xf numFmtId="0" fontId="11" fillId="0" borderId="0"/>
    <xf numFmtId="0" fontId="31" fillId="0" borderId="0"/>
    <xf numFmtId="0" fontId="168" fillId="0" borderId="0"/>
    <xf numFmtId="0" fontId="31" fillId="0" borderId="0"/>
    <xf numFmtId="0" fontId="31" fillId="0" borderId="0"/>
    <xf numFmtId="0" fontId="31" fillId="0" borderId="0"/>
    <xf numFmtId="0" fontId="161" fillId="0" borderId="0"/>
    <xf numFmtId="0" fontId="161" fillId="0" borderId="0"/>
    <xf numFmtId="0" fontId="98" fillId="0" borderId="0" applyProtection="0"/>
    <xf numFmtId="0" fontId="161" fillId="0" borderId="0"/>
    <xf numFmtId="0" fontId="161" fillId="0" borderId="0"/>
    <xf numFmtId="0" fontId="161" fillId="0" borderId="0"/>
    <xf numFmtId="0" fontId="161" fillId="0" borderId="0"/>
    <xf numFmtId="0" fontId="31" fillId="0" borderId="0"/>
    <xf numFmtId="0" fontId="161" fillId="0" borderId="0"/>
    <xf numFmtId="0" fontId="161" fillId="0" borderId="0"/>
    <xf numFmtId="0" fontId="31" fillId="0" borderId="0"/>
    <xf numFmtId="0" fontId="11" fillId="0" borderId="0"/>
    <xf numFmtId="0" fontId="11" fillId="0" borderId="0"/>
    <xf numFmtId="0" fontId="11" fillId="0" borderId="0"/>
    <xf numFmtId="0" fontId="11" fillId="0" borderId="0"/>
    <xf numFmtId="0" fontId="9" fillId="0" borderId="0"/>
    <xf numFmtId="0" fontId="101" fillId="0" borderId="0"/>
    <xf numFmtId="0" fontId="37" fillId="0" borderId="0"/>
    <xf numFmtId="0" fontId="101" fillId="0" borderId="0"/>
    <xf numFmtId="0" fontId="101" fillId="0" borderId="0"/>
    <xf numFmtId="0" fontId="101" fillId="0" borderId="0"/>
    <xf numFmtId="0" fontId="101" fillId="0" borderId="0"/>
    <xf numFmtId="0" fontId="101" fillId="0" borderId="0"/>
    <xf numFmtId="0" fontId="98" fillId="0" borderId="0"/>
    <xf numFmtId="0" fontId="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7" fillId="0" borderId="0"/>
    <xf numFmtId="0" fontId="9" fillId="0" borderId="0"/>
    <xf numFmtId="0" fontId="31" fillId="0" borderId="0"/>
    <xf numFmtId="0" fontId="9" fillId="0" borderId="0"/>
    <xf numFmtId="0" fontId="9" fillId="0" borderId="0"/>
    <xf numFmtId="0" fontId="9" fillId="0" borderId="0" applyProtection="0"/>
    <xf numFmtId="0" fontId="31" fillId="0" borderId="0"/>
    <xf numFmtId="0" fontId="31" fillId="0" borderId="0"/>
    <xf numFmtId="0" fontId="11" fillId="0" borderId="0"/>
    <xf numFmtId="0" fontId="11" fillId="0" borderId="0"/>
    <xf numFmtId="0" fontId="31" fillId="0" borderId="0"/>
    <xf numFmtId="0" fontId="169" fillId="0" borderId="0" applyNumberForma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6" fillId="0" borderId="0"/>
    <xf numFmtId="0" fontId="27" fillId="0" borderId="0"/>
    <xf numFmtId="0" fontId="27" fillId="0" borderId="0"/>
    <xf numFmtId="0" fontId="98" fillId="0" borderId="0"/>
    <xf numFmtId="0" fontId="54" fillId="0" borderId="0"/>
    <xf numFmtId="0" fontId="54" fillId="0" borderId="0"/>
    <xf numFmtId="0" fontId="27" fillId="0" borderId="0"/>
    <xf numFmtId="0" fontId="98" fillId="0" borderId="0"/>
    <xf numFmtId="0" fontId="98" fillId="0" borderId="0"/>
    <xf numFmtId="0" fontId="98" fillId="0" borderId="0"/>
    <xf numFmtId="0" fontId="9" fillId="0" borderId="0"/>
    <xf numFmtId="0" fontId="9" fillId="0" borderId="0"/>
    <xf numFmtId="0" fontId="98" fillId="0" borderId="0"/>
    <xf numFmtId="0" fontId="98"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7" fillId="0" borderId="0"/>
    <xf numFmtId="0" fontId="55" fillId="0" borderId="0" applyFont="0"/>
    <xf numFmtId="0" fontId="112" fillId="0" borderId="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67" fillId="32" borderId="41" applyNumberFormat="0" applyFont="0" applyAlignment="0" applyProtection="0"/>
    <xf numFmtId="300" fontId="170" fillId="0" borderId="0" applyFont="0" applyFill="0" applyBorder="0" applyProtection="0">
      <alignment vertical="top" wrapText="1"/>
    </xf>
    <xf numFmtId="0" fontId="33" fillId="0" borderId="0"/>
    <xf numFmtId="0" fontId="33" fillId="0" borderId="0"/>
    <xf numFmtId="0" fontId="33" fillId="0" borderId="0" applyProtection="0"/>
    <xf numFmtId="0" fontId="33" fillId="0" borderId="0" applyProtection="0"/>
    <xf numFmtId="3" fontId="171" fillId="0" borderId="0" applyFont="0" applyFill="0" applyBorder="0" applyAlignment="0" applyProtection="0"/>
    <xf numFmtId="164" fontId="53"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NumberFormat="0" applyFill="0" applyBorder="0" applyAlignment="0" applyProtection="0"/>
    <xf numFmtId="0" fontId="17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Protection="0"/>
    <xf numFmtId="0" fontId="9" fillId="0" borderId="0" applyFont="0" applyFill="0" applyBorder="0" applyAlignment="0" applyProtection="0"/>
    <xf numFmtId="0" fontId="54" fillId="0" borderId="0"/>
    <xf numFmtId="0" fontId="173" fillId="24" borderId="42" applyNumberFormat="0" applyAlignment="0" applyProtection="0"/>
    <xf numFmtId="175" fontId="174" fillId="0" borderId="10" applyFont="0" applyBorder="0" applyAlignment="0"/>
    <xf numFmtId="0" fontId="175" fillId="26" borderId="0"/>
    <xf numFmtId="0" fontId="105" fillId="26" borderId="0"/>
    <xf numFmtId="0" fontId="105" fillId="26" borderId="0"/>
    <xf numFmtId="169" fontId="67"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286" fontId="9" fillId="0" borderId="0" applyFont="0" applyFill="0" applyBorder="0" applyAlignment="0" applyProtection="0"/>
    <xf numFmtId="14" fontId="76" fillId="0" borderId="0">
      <alignment horizontal="center" wrapText="1"/>
      <protection locked="0"/>
    </xf>
    <xf numFmtId="14" fontId="77" fillId="0" borderId="0">
      <alignment horizontal="center" wrapText="1"/>
      <protection locked="0"/>
    </xf>
    <xf numFmtId="301" fontId="92" fillId="0" borderId="0" applyFont="0" applyFill="0" applyBorder="0" applyAlignment="0" applyProtection="0"/>
    <xf numFmtId="302" fontId="99" fillId="0" borderId="0" applyFont="0" applyFill="0" applyBorder="0" applyAlignment="0" applyProtection="0"/>
    <xf numFmtId="303" fontId="100"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304" fontId="9" fillId="0" borderId="0" applyFont="0" applyFill="0" applyBorder="0" applyAlignment="0" applyProtection="0"/>
    <xf numFmtId="225" fontId="67"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305" fontId="67"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31" fillId="0" borderId="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307" fontId="100" fillId="0" borderId="0" applyFont="0" applyFill="0" applyBorder="0" applyAlignment="0" applyProtection="0"/>
    <xf numFmtId="308" fontId="99" fillId="0" borderId="0" applyFont="0" applyFill="0" applyBorder="0" applyAlignment="0" applyProtection="0"/>
    <xf numFmtId="309" fontId="100" fillId="0" borderId="0" applyFont="0" applyFill="0" applyBorder="0" applyAlignment="0" applyProtection="0"/>
    <xf numFmtId="310" fontId="99" fillId="0" borderId="0" applyFont="0" applyFill="0" applyBorder="0" applyAlignment="0" applyProtection="0"/>
    <xf numFmtId="311" fontId="100" fillId="0" borderId="0" applyFont="0" applyFill="0" applyBorder="0" applyAlignment="0" applyProtection="0"/>
    <xf numFmtId="312" fontId="9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3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8" fillId="0" borderId="43" applyNumberFormat="0" applyBorder="0"/>
    <xf numFmtId="9" fontId="48" fillId="0" borderId="43" applyNumberFormat="0" applyBorder="0"/>
    <xf numFmtId="0" fontId="67"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19" fontId="88"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7" fontId="88"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8" fontId="9" fillId="0" borderId="0" applyFill="0" applyBorder="0" applyAlignment="0"/>
    <xf numFmtId="229" fontId="88"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30" fontId="9" fillId="0" borderId="0" applyFill="0" applyBorder="0" applyAlignment="0"/>
    <xf numFmtId="219" fontId="88"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0" fontId="176" fillId="0" borderId="0"/>
    <xf numFmtId="0" fontId="177" fillId="0" borderId="0"/>
    <xf numFmtId="0" fontId="48" fillId="0" borderId="0" applyNumberFormat="0" applyFont="0" applyFill="0" applyBorder="0" applyAlignment="0" applyProtection="0">
      <alignment horizontal="left"/>
    </xf>
    <xf numFmtId="0" fontId="178" fillId="0" borderId="33">
      <alignment horizontal="center"/>
    </xf>
    <xf numFmtId="1" fontId="67" fillId="0" borderId="8" applyNumberFormat="0" applyFill="0" applyAlignment="0" applyProtection="0">
      <alignment horizontal="center" vertical="center"/>
    </xf>
    <xf numFmtId="0" fontId="179" fillId="33" borderId="0" applyNumberFormat="0" applyFont="0" applyBorder="0" applyAlignment="0">
      <alignment horizontal="center"/>
    </xf>
    <xf numFmtId="0" fontId="179" fillId="33" borderId="0" applyNumberFormat="0" applyFont="0" applyBorder="0" applyAlignment="0">
      <alignment horizontal="center"/>
    </xf>
    <xf numFmtId="14" fontId="180" fillId="0" borderId="0" applyNumberFormat="0" applyFill="0" applyBorder="0" applyAlignment="0" applyProtection="0">
      <alignment horizontal="left"/>
    </xf>
    <xf numFmtId="0" fontId="146" fillId="0" borderId="0"/>
    <xf numFmtId="0" fontId="33" fillId="0" borderId="0"/>
    <xf numFmtId="169" fontId="34" fillId="0" borderId="0" applyFont="0" applyFill="0" applyBorder="0" applyAlignment="0" applyProtection="0"/>
    <xf numFmtId="207"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204" fontId="34" fillId="0" borderId="0" applyFont="0" applyFill="0" applyBorder="0" applyAlignment="0" applyProtection="0"/>
    <xf numFmtId="169" fontId="31" fillId="0" borderId="0" applyProtection="0"/>
    <xf numFmtId="4" fontId="181" fillId="34" borderId="44" applyNumberFormat="0" applyProtection="0">
      <alignment vertical="center"/>
    </xf>
    <xf numFmtId="4" fontId="182" fillId="34" borderId="44" applyNumberFormat="0" applyProtection="0">
      <alignment vertical="center"/>
    </xf>
    <xf numFmtId="4" fontId="183" fillId="34" borderId="44" applyNumberFormat="0" applyProtection="0">
      <alignment vertical="center"/>
    </xf>
    <xf numFmtId="4" fontId="184" fillId="34" borderId="44" applyNumberFormat="0" applyProtection="0">
      <alignment vertical="center"/>
    </xf>
    <xf numFmtId="4" fontId="185" fillId="34" borderId="44" applyNumberFormat="0" applyProtection="0">
      <alignment horizontal="left" vertical="center" indent="1"/>
    </xf>
    <xf numFmtId="4" fontId="186" fillId="34" borderId="44" applyNumberFormat="0" applyProtection="0">
      <alignment horizontal="left" vertical="center" indent="1"/>
    </xf>
    <xf numFmtId="4" fontId="185" fillId="35" borderId="0" applyNumberFormat="0" applyProtection="0">
      <alignment horizontal="left" vertical="center" indent="1"/>
    </xf>
    <xf numFmtId="4" fontId="186" fillId="35" borderId="0" applyNumberFormat="0" applyProtection="0">
      <alignment horizontal="left" vertical="center" indent="1"/>
    </xf>
    <xf numFmtId="4" fontId="185" fillId="36" borderId="44" applyNumberFormat="0" applyProtection="0">
      <alignment horizontal="right" vertical="center"/>
    </xf>
    <xf numFmtId="4" fontId="186" fillId="36" borderId="44" applyNumberFormat="0" applyProtection="0">
      <alignment horizontal="right" vertical="center"/>
    </xf>
    <xf numFmtId="4" fontId="185" fillId="37" borderId="44" applyNumberFormat="0" applyProtection="0">
      <alignment horizontal="right" vertical="center"/>
    </xf>
    <xf numFmtId="4" fontId="186" fillId="37" borderId="44" applyNumberFormat="0" applyProtection="0">
      <alignment horizontal="right" vertical="center"/>
    </xf>
    <xf numFmtId="4" fontId="185" fillId="38" borderId="44" applyNumberFormat="0" applyProtection="0">
      <alignment horizontal="right" vertical="center"/>
    </xf>
    <xf numFmtId="4" fontId="186" fillId="38" borderId="44" applyNumberFormat="0" applyProtection="0">
      <alignment horizontal="right" vertical="center"/>
    </xf>
    <xf numFmtId="4" fontId="185" fillId="39" borderId="44" applyNumberFormat="0" applyProtection="0">
      <alignment horizontal="right" vertical="center"/>
    </xf>
    <xf numFmtId="4" fontId="186" fillId="39" borderId="44" applyNumberFormat="0" applyProtection="0">
      <alignment horizontal="right" vertical="center"/>
    </xf>
    <xf numFmtId="4" fontId="185" fillId="40" borderId="44" applyNumberFormat="0" applyProtection="0">
      <alignment horizontal="right" vertical="center"/>
    </xf>
    <xf numFmtId="4" fontId="186" fillId="40" borderId="44" applyNumberFormat="0" applyProtection="0">
      <alignment horizontal="right" vertical="center"/>
    </xf>
    <xf numFmtId="4" fontId="185" fillId="41" borderId="44" applyNumberFormat="0" applyProtection="0">
      <alignment horizontal="right" vertical="center"/>
    </xf>
    <xf numFmtId="4" fontId="186" fillId="41" borderId="44" applyNumberFormat="0" applyProtection="0">
      <alignment horizontal="right" vertical="center"/>
    </xf>
    <xf numFmtId="4" fontId="185" fillId="42" borderId="44" applyNumberFormat="0" applyProtection="0">
      <alignment horizontal="right" vertical="center"/>
    </xf>
    <xf numFmtId="4" fontId="186" fillId="42" borderId="44" applyNumberFormat="0" applyProtection="0">
      <alignment horizontal="right" vertical="center"/>
    </xf>
    <xf numFmtId="4" fontId="185" fillId="43" borderId="44" applyNumberFormat="0" applyProtection="0">
      <alignment horizontal="right" vertical="center"/>
    </xf>
    <xf numFmtId="4" fontId="186" fillId="43" borderId="44" applyNumberFormat="0" applyProtection="0">
      <alignment horizontal="right" vertical="center"/>
    </xf>
    <xf numFmtId="4" fontId="185" fillId="44" borderId="44" applyNumberFormat="0" applyProtection="0">
      <alignment horizontal="right" vertical="center"/>
    </xf>
    <xf numFmtId="4" fontId="186" fillId="44" borderId="44" applyNumberFormat="0" applyProtection="0">
      <alignment horizontal="right" vertical="center"/>
    </xf>
    <xf numFmtId="4" fontId="181" fillId="45" borderId="45" applyNumberFormat="0" applyProtection="0">
      <alignment horizontal="left" vertical="center" indent="1"/>
    </xf>
    <xf numFmtId="4" fontId="182" fillId="45" borderId="45" applyNumberFormat="0" applyProtection="0">
      <alignment horizontal="left" vertical="center" indent="1"/>
    </xf>
    <xf numFmtId="4" fontId="181" fillId="46" borderId="0" applyNumberFormat="0" applyProtection="0">
      <alignment horizontal="left" vertical="center" indent="1"/>
    </xf>
    <xf numFmtId="4" fontId="182" fillId="46" borderId="0" applyNumberFormat="0" applyProtection="0">
      <alignment horizontal="left" vertical="center" indent="1"/>
    </xf>
    <xf numFmtId="4" fontId="181" fillId="35" borderId="0" applyNumberFormat="0" applyProtection="0">
      <alignment horizontal="left" vertical="center" indent="1"/>
    </xf>
    <xf numFmtId="4" fontId="182" fillId="35" borderId="0" applyNumberFormat="0" applyProtection="0">
      <alignment horizontal="left" vertical="center" indent="1"/>
    </xf>
    <xf numFmtId="4" fontId="185" fillId="46" borderId="44" applyNumberFormat="0" applyProtection="0">
      <alignment horizontal="right" vertical="center"/>
    </xf>
    <xf numFmtId="4" fontId="186" fillId="46" borderId="44" applyNumberFormat="0" applyProtection="0">
      <alignment horizontal="right" vertical="center"/>
    </xf>
    <xf numFmtId="4" fontId="47" fillId="46" borderId="0" applyNumberFormat="0" applyProtection="0">
      <alignment horizontal="left" vertical="center" indent="1"/>
    </xf>
    <xf numFmtId="4" fontId="46" fillId="46" borderId="0" applyNumberFormat="0" applyProtection="0">
      <alignment horizontal="left" vertical="center" indent="1"/>
    </xf>
    <xf numFmtId="4" fontId="47" fillId="35" borderId="0" applyNumberFormat="0" applyProtection="0">
      <alignment horizontal="left" vertical="center" indent="1"/>
    </xf>
    <xf numFmtId="4" fontId="46" fillId="35" borderId="0" applyNumberFormat="0" applyProtection="0">
      <alignment horizontal="left" vertical="center" indent="1"/>
    </xf>
    <xf numFmtId="4" fontId="185" fillId="47" borderId="44" applyNumberFormat="0" applyProtection="0">
      <alignment vertical="center"/>
    </xf>
    <xf numFmtId="4" fontId="186" fillId="47" borderId="44" applyNumberFormat="0" applyProtection="0">
      <alignment vertical="center"/>
    </xf>
    <xf numFmtId="4" fontId="187" fillId="47" borderId="44" applyNumberFormat="0" applyProtection="0">
      <alignment vertical="center"/>
    </xf>
    <xf numFmtId="4" fontId="188" fillId="47" borderId="44" applyNumberFormat="0" applyProtection="0">
      <alignment vertical="center"/>
    </xf>
    <xf numFmtId="4" fontId="181" fillId="46" borderId="46" applyNumberFormat="0" applyProtection="0">
      <alignment horizontal="left" vertical="center" indent="1"/>
    </xf>
    <xf numFmtId="4" fontId="182" fillId="46" borderId="46" applyNumberFormat="0" applyProtection="0">
      <alignment horizontal="left" vertical="center" indent="1"/>
    </xf>
    <xf numFmtId="4" fontId="185" fillId="47" borderId="44" applyNumberFormat="0" applyProtection="0">
      <alignment horizontal="right" vertical="center"/>
    </xf>
    <xf numFmtId="4" fontId="186" fillId="47" borderId="44" applyNumberFormat="0" applyProtection="0">
      <alignment horizontal="right" vertical="center"/>
    </xf>
    <xf numFmtId="4" fontId="187" fillId="47" borderId="44" applyNumberFormat="0" applyProtection="0">
      <alignment horizontal="right" vertical="center"/>
    </xf>
    <xf numFmtId="4" fontId="188" fillId="47" borderId="44" applyNumberFormat="0" applyProtection="0">
      <alignment horizontal="right" vertical="center"/>
    </xf>
    <xf numFmtId="4" fontId="181" fillId="46" borderId="44" applyNumberFormat="0" applyProtection="0">
      <alignment horizontal="left" vertical="center" indent="1"/>
    </xf>
    <xf numFmtId="4" fontId="182" fillId="46" borderId="44" applyNumberFormat="0" applyProtection="0">
      <alignment horizontal="left" vertical="center" indent="1"/>
    </xf>
    <xf numFmtId="4" fontId="189" fillId="29" borderId="46" applyNumberFormat="0" applyProtection="0">
      <alignment horizontal="left" vertical="center" indent="1"/>
    </xf>
    <xf numFmtId="4" fontId="190" fillId="29" borderId="46" applyNumberFormat="0" applyProtection="0">
      <alignment horizontal="left" vertical="center" indent="1"/>
    </xf>
    <xf numFmtId="4" fontId="191" fillId="47" borderId="44" applyNumberFormat="0" applyProtection="0">
      <alignment horizontal="right" vertical="center"/>
    </xf>
    <xf numFmtId="4" fontId="192" fillId="47" borderId="44" applyNumberFormat="0" applyProtection="0">
      <alignment horizontal="right" vertical="center"/>
    </xf>
    <xf numFmtId="313" fontId="193" fillId="0" borderId="0" applyFont="0" applyFill="0" applyBorder="0" applyAlignment="0" applyProtection="0"/>
    <xf numFmtId="0" fontId="179" fillId="1" borderId="32" applyNumberFormat="0" applyFont="0" applyAlignment="0">
      <alignment horizontal="center"/>
    </xf>
    <xf numFmtId="0" fontId="179" fillId="1" borderId="32" applyNumberFormat="0" applyFont="0" applyAlignment="0">
      <alignment horizontal="center"/>
    </xf>
    <xf numFmtId="3" fontId="26" fillId="0" borderId="0"/>
    <xf numFmtId="0" fontId="194" fillId="0" borderId="0" applyNumberFormat="0" applyFill="0" applyBorder="0" applyAlignment="0">
      <alignment horizontal="center"/>
    </xf>
    <xf numFmtId="0" fontId="67" fillId="0" borderId="0"/>
    <xf numFmtId="175" fontId="195" fillId="0" borderId="0" applyNumberFormat="0" applyBorder="0" applyAlignment="0">
      <alignment horizontal="centerContinuous"/>
    </xf>
    <xf numFmtId="0" fontId="45" fillId="0" borderId="0"/>
    <xf numFmtId="0" fontId="45" fillId="0" borderId="0"/>
    <xf numFmtId="0" fontId="33" fillId="0" borderId="0" applyNumberFormat="0" applyFill="0" applyBorder="0" applyAlignment="0" applyProtection="0"/>
    <xf numFmtId="175" fontId="56" fillId="0" borderId="0" applyFont="0" applyFill="0" applyBorder="0" applyAlignment="0" applyProtection="0"/>
    <xf numFmtId="206" fontId="34" fillId="0" borderId="0" applyFont="0" applyFill="0" applyBorder="0" applyAlignment="0" applyProtection="0"/>
    <xf numFmtId="164" fontId="34" fillId="0" borderId="0" applyFont="0" applyFill="0" applyBorder="0" applyAlignment="0" applyProtection="0"/>
    <xf numFmtId="205" fontId="34" fillId="0" borderId="0" applyFont="0" applyFill="0" applyBorder="0" applyAlignment="0" applyProtection="0"/>
    <xf numFmtId="169" fontId="34" fillId="0" borderId="0" applyFont="0" applyFill="0" applyBorder="0" applyAlignment="0" applyProtection="0"/>
    <xf numFmtId="207" fontId="34" fillId="0" borderId="0" applyFont="0" applyFill="0" applyBorder="0" applyAlignment="0" applyProtection="0"/>
    <xf numFmtId="208" fontId="34" fillId="0" borderId="0" applyFont="0" applyFill="0" applyBorder="0" applyAlignment="0" applyProtection="0"/>
    <xf numFmtId="205" fontId="34" fillId="0" borderId="0" applyFont="0" applyFill="0" applyBorder="0" applyAlignment="0" applyProtection="0"/>
    <xf numFmtId="205" fontId="34" fillId="0" borderId="0" applyFont="0" applyFill="0" applyBorder="0" applyAlignment="0" applyProtection="0"/>
    <xf numFmtId="184"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4" fontId="27" fillId="0" borderId="0" applyFont="0" applyFill="0" applyBorder="0" applyAlignment="0" applyProtection="0"/>
    <xf numFmtId="184"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68" fontId="34" fillId="0" borderId="0" applyFont="0" applyFill="0" applyBorder="0" applyAlignment="0" applyProtection="0"/>
    <xf numFmtId="187" fontId="34" fillId="0" borderId="0" applyFont="0" applyFill="0" applyBorder="0" applyAlignment="0" applyProtection="0"/>
    <xf numFmtId="168" fontId="34" fillId="0" borderId="0" applyFont="0" applyFill="0" applyBorder="0" applyAlignment="0" applyProtection="0"/>
    <xf numFmtId="187" fontId="34" fillId="0" borderId="0" applyFont="0" applyFill="0" applyBorder="0" applyAlignment="0" applyProtection="0"/>
    <xf numFmtId="164" fontId="27" fillId="0" borderId="0" applyFont="0" applyFill="0" applyBorder="0" applyAlignment="0" applyProtection="0"/>
    <xf numFmtId="184" fontId="34" fillId="0" borderId="0" applyFont="0" applyFill="0" applyBorder="0" applyAlignment="0" applyProtection="0"/>
    <xf numFmtId="176"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76" fontId="26" fillId="0" borderId="0" applyFont="0" applyFill="0" applyBorder="0" applyAlignment="0" applyProtection="0"/>
    <xf numFmtId="197" fontId="34" fillId="0" borderId="0" applyFont="0" applyFill="0" applyBorder="0" applyAlignment="0" applyProtection="0"/>
    <xf numFmtId="176" fontId="34" fillId="0" borderId="0" applyFont="0" applyFill="0" applyBorder="0" applyAlignment="0" applyProtection="0"/>
    <xf numFmtId="200"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64" fontId="27" fillId="0" borderId="0" applyFont="0" applyFill="0" applyBorder="0" applyAlignment="0" applyProtection="0"/>
    <xf numFmtId="184" fontId="34" fillId="0" borderId="0" applyFont="0" applyFill="0" applyBorder="0" applyAlignment="0" applyProtection="0"/>
    <xf numFmtId="168" fontId="34" fillId="0" borderId="0" applyFont="0" applyFill="0" applyBorder="0" applyAlignment="0" applyProtection="0"/>
    <xf numFmtId="0" fontId="33" fillId="0" borderId="0"/>
    <xf numFmtId="314" fontId="83"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68" fontId="34" fillId="0" borderId="0" applyFont="0" applyFill="0" applyBorder="0" applyAlignment="0" applyProtection="0"/>
    <xf numFmtId="175" fontId="56" fillId="0" borderId="0" applyFont="0" applyFill="0" applyBorder="0" applyAlignment="0" applyProtection="0"/>
    <xf numFmtId="203" fontId="34" fillId="0" borderId="0" applyFont="0" applyFill="0" applyBorder="0" applyAlignment="0" applyProtection="0"/>
    <xf numFmtId="187" fontId="34" fillId="0" borderId="0" applyFont="0" applyFill="0" applyBorder="0" applyAlignment="0" applyProtection="0"/>
    <xf numFmtId="168" fontId="34" fillId="0" borderId="0" applyFont="0" applyFill="0" applyBorder="0" applyAlignment="0" applyProtection="0"/>
    <xf numFmtId="187" fontId="34" fillId="0" borderId="0" applyFont="0" applyFill="0" applyBorder="0" applyAlignment="0" applyProtection="0"/>
    <xf numFmtId="176"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76" fontId="26" fillId="0" borderId="0" applyFont="0" applyFill="0" applyBorder="0" applyAlignment="0" applyProtection="0"/>
    <xf numFmtId="197" fontId="34" fillId="0" borderId="0" applyFont="0" applyFill="0" applyBorder="0" applyAlignment="0" applyProtection="0"/>
    <xf numFmtId="176" fontId="34" fillId="0" borderId="0" applyFont="0" applyFill="0" applyBorder="0" applyAlignment="0" applyProtection="0"/>
    <xf numFmtId="175" fontId="56" fillId="0" borderId="0" applyFont="0" applyFill="0" applyBorder="0" applyAlignment="0" applyProtection="0"/>
    <xf numFmtId="203" fontId="34" fillId="0" borderId="0" applyFont="0" applyFill="0" applyBorder="0" applyAlignment="0" applyProtection="0"/>
    <xf numFmtId="200" fontId="34" fillId="0" borderId="0" applyFont="0" applyFill="0" applyBorder="0" applyAlignment="0" applyProtection="0"/>
    <xf numFmtId="187" fontId="34" fillId="0" borderId="0" applyFont="0" applyFill="0" applyBorder="0" applyAlignment="0" applyProtection="0"/>
    <xf numFmtId="187" fontId="34" fillId="0" borderId="0" applyFont="0" applyFill="0" applyBorder="0" applyAlignment="0" applyProtection="0"/>
    <xf numFmtId="168" fontId="34" fillId="0" borderId="0" applyFont="0" applyFill="0" applyBorder="0" applyAlignment="0" applyProtection="0"/>
    <xf numFmtId="0" fontId="33" fillId="0" borderId="0"/>
    <xf numFmtId="314" fontId="83" fillId="0" borderId="0" applyFont="0" applyFill="0" applyBorder="0" applyAlignment="0" applyProtection="0"/>
    <xf numFmtId="169" fontId="34" fillId="0" borderId="0" applyFont="0" applyFill="0" applyBorder="0" applyAlignment="0" applyProtection="0"/>
    <xf numFmtId="184"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207" fontId="34" fillId="0" borderId="0" applyFont="0" applyFill="0" applyBorder="0" applyAlignment="0" applyProtection="0"/>
    <xf numFmtId="169"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202" fontId="34" fillId="0" borderId="0" applyFont="0" applyFill="0" applyBorder="0" applyAlignment="0" applyProtection="0"/>
    <xf numFmtId="169" fontId="34" fillId="0" borderId="0" applyFont="0" applyFill="0" applyBorder="0" applyAlignment="0" applyProtection="0"/>
    <xf numFmtId="203" fontId="34" fillId="0" borderId="0" applyFont="0" applyFill="0" applyBorder="0" applyAlignment="0" applyProtection="0"/>
    <xf numFmtId="169" fontId="34" fillId="0" borderId="0" applyFont="0" applyFill="0" applyBorder="0" applyAlignment="0" applyProtection="0"/>
    <xf numFmtId="184" fontId="34" fillId="0" borderId="0" applyFont="0" applyFill="0" applyBorder="0" applyAlignment="0" applyProtection="0"/>
    <xf numFmtId="168" fontId="34" fillId="0" borderId="0" applyFont="0" applyFill="0" applyBorder="0" applyAlignment="0" applyProtection="0"/>
    <xf numFmtId="203" fontId="34" fillId="0" borderId="0" applyFont="0" applyFill="0" applyBorder="0" applyAlignment="0" applyProtection="0"/>
    <xf numFmtId="197" fontId="34" fillId="0" borderId="0" applyFont="0" applyFill="0" applyBorder="0" applyAlignment="0" applyProtection="0"/>
    <xf numFmtId="203" fontId="34" fillId="0" borderId="0" applyFont="0" applyFill="0" applyBorder="0" applyAlignment="0" applyProtection="0"/>
    <xf numFmtId="176" fontId="26" fillId="0" borderId="0" applyFont="0" applyFill="0" applyBorder="0" applyAlignment="0" applyProtection="0"/>
    <xf numFmtId="202" fontId="34" fillId="0" borderId="0" applyFont="0" applyFill="0" applyBorder="0" applyAlignment="0" applyProtection="0"/>
    <xf numFmtId="176" fontId="34" fillId="0" borderId="0" applyFont="0" applyFill="0" applyBorder="0" applyAlignment="0" applyProtection="0"/>
    <xf numFmtId="184" fontId="26" fillId="0" borderId="0" applyFont="0" applyFill="0" applyBorder="0" applyAlignment="0" applyProtection="0"/>
    <xf numFmtId="0" fontId="33" fillId="0" borderId="0"/>
    <xf numFmtId="206" fontId="34" fillId="0" borderId="0" applyFont="0" applyFill="0" applyBorder="0" applyAlignment="0" applyProtection="0"/>
    <xf numFmtId="314" fontId="83" fillId="0" borderId="0" applyFont="0" applyFill="0" applyBorder="0" applyAlignment="0" applyProtection="0"/>
    <xf numFmtId="184" fontId="34" fillId="0" borderId="0" applyFont="0" applyFill="0" applyBorder="0" applyAlignment="0" applyProtection="0"/>
    <xf numFmtId="41" fontId="34" fillId="0" borderId="0" applyFont="0" applyFill="0" applyBorder="0" applyAlignment="0" applyProtection="0"/>
    <xf numFmtId="202" fontId="34" fillId="0" borderId="0" applyFont="0" applyFill="0" applyBorder="0" applyAlignment="0" applyProtection="0"/>
    <xf numFmtId="175" fontId="56" fillId="0" borderId="0" applyFont="0" applyFill="0" applyBorder="0" applyAlignment="0" applyProtection="0"/>
    <xf numFmtId="184" fontId="34" fillId="0" borderId="0" applyFont="0" applyFill="0" applyBorder="0" applyAlignment="0" applyProtection="0"/>
    <xf numFmtId="164" fontId="27" fillId="0" borderId="0" applyFont="0" applyFill="0" applyBorder="0" applyAlignment="0" applyProtection="0"/>
    <xf numFmtId="184" fontId="34" fillId="0" borderId="0" applyFont="0" applyFill="0" applyBorder="0" applyAlignment="0" applyProtection="0"/>
    <xf numFmtId="164" fontId="27" fillId="0" borderId="0" applyFont="0" applyFill="0" applyBorder="0" applyAlignment="0" applyProtection="0"/>
    <xf numFmtId="203" fontId="34" fillId="0" borderId="0" applyFont="0" applyFill="0" applyBorder="0" applyAlignment="0" applyProtection="0"/>
    <xf numFmtId="164" fontId="27" fillId="0" borderId="0" applyFont="0" applyFill="0" applyBorder="0" applyAlignment="0" applyProtection="0"/>
    <xf numFmtId="203" fontId="34" fillId="0" borderId="0" applyFont="0" applyFill="0" applyBorder="0" applyAlignment="0" applyProtection="0"/>
    <xf numFmtId="175" fontId="56" fillId="0" borderId="0" applyFont="0" applyFill="0" applyBorder="0" applyAlignment="0" applyProtection="0"/>
    <xf numFmtId="184" fontId="34" fillId="0" borderId="0" applyFont="0" applyFill="0" applyBorder="0" applyAlignment="0" applyProtection="0"/>
    <xf numFmtId="175" fontId="56" fillId="0" borderId="0" applyFont="0" applyFill="0" applyBorder="0" applyAlignment="0" applyProtection="0"/>
    <xf numFmtId="203" fontId="34" fillId="0" borderId="0" applyFont="0" applyFill="0" applyBorder="0" applyAlignment="0" applyProtection="0"/>
    <xf numFmtId="184" fontId="34" fillId="0" borderId="0" applyFont="0" applyFill="0" applyBorder="0" applyAlignment="0" applyProtection="0"/>
    <xf numFmtId="164" fontId="34" fillId="0" borderId="0" applyFont="0" applyFill="0" applyBorder="0" applyAlignment="0" applyProtection="0"/>
    <xf numFmtId="207" fontId="34" fillId="0" borderId="0" applyFont="0" applyFill="0" applyBorder="0" applyAlignment="0" applyProtection="0"/>
    <xf numFmtId="41" fontId="34" fillId="0" borderId="0" applyFont="0" applyFill="0" applyBorder="0" applyAlignment="0" applyProtection="0"/>
    <xf numFmtId="185" fontId="34" fillId="0" borderId="0" applyFont="0" applyFill="0" applyBorder="0" applyAlignment="0" applyProtection="0"/>
    <xf numFmtId="41" fontId="34" fillId="0" borderId="0" applyFont="0" applyFill="0" applyBorder="0" applyAlignment="0" applyProtection="0"/>
    <xf numFmtId="176" fontId="26"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169" fontId="34" fillId="0" borderId="0" applyFont="0" applyFill="0" applyBorder="0" applyAlignment="0" applyProtection="0"/>
    <xf numFmtId="185" fontId="34" fillId="0" borderId="0" applyFont="0" applyFill="0" applyBorder="0" applyAlignment="0" applyProtection="0"/>
    <xf numFmtId="164" fontId="34" fillId="0" borderId="0" applyFont="0" applyFill="0" applyBorder="0" applyAlignment="0" applyProtection="0"/>
    <xf numFmtId="185" fontId="34" fillId="0" borderId="0" applyFont="0" applyFill="0" applyBorder="0" applyAlignment="0" applyProtection="0"/>
    <xf numFmtId="164" fontId="34" fillId="0" borderId="0" applyFont="0" applyFill="0" applyBorder="0" applyAlignment="0" applyProtection="0"/>
    <xf numFmtId="176" fontId="34" fillId="0" borderId="0" applyFont="0" applyFill="0" applyBorder="0" applyAlignment="0" applyProtection="0"/>
    <xf numFmtId="164" fontId="34" fillId="0" borderId="0" applyFont="0" applyFill="0" applyBorder="0" applyAlignment="0" applyProtection="0"/>
    <xf numFmtId="198" fontId="49"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169" fontId="34" fillId="0" borderId="0" applyFont="0" applyFill="0" applyBorder="0" applyAlignment="0" applyProtection="0"/>
    <xf numFmtId="176"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76" fontId="26" fillId="0" borderId="0" applyFont="0" applyFill="0" applyBorder="0" applyAlignment="0" applyProtection="0"/>
    <xf numFmtId="16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6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76" fontId="34" fillId="0" borderId="0" applyFont="0" applyFill="0" applyBorder="0" applyAlignment="0" applyProtection="0"/>
    <xf numFmtId="184" fontId="34" fillId="0" borderId="0" applyFont="0" applyFill="0" applyBorder="0" applyAlignment="0" applyProtection="0"/>
    <xf numFmtId="198" fontId="49"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69" fontId="34" fillId="0" borderId="0" applyFont="0" applyFill="0" applyBorder="0" applyAlignment="0" applyProtection="0"/>
    <xf numFmtId="176" fontId="34" fillId="0" borderId="0" applyFont="0" applyFill="0" applyBorder="0" applyAlignment="0" applyProtection="0"/>
    <xf numFmtId="164" fontId="34" fillId="0" borderId="0" applyFont="0" applyFill="0" applyBorder="0" applyAlignment="0" applyProtection="0"/>
    <xf numFmtId="200" fontId="34" fillId="0" borderId="0" applyFont="0" applyFill="0" applyBorder="0" applyAlignment="0" applyProtection="0"/>
    <xf numFmtId="184" fontId="34" fillId="0" borderId="0" applyFont="0" applyFill="0" applyBorder="0" applyAlignment="0" applyProtection="0"/>
    <xf numFmtId="169" fontId="34" fillId="0" borderId="0" applyFont="0" applyFill="0" applyBorder="0" applyAlignment="0" applyProtection="0"/>
    <xf numFmtId="184" fontId="34" fillId="0" borderId="0" applyFont="0" applyFill="0" applyBorder="0" applyAlignment="0" applyProtection="0"/>
    <xf numFmtId="169"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164" fontId="34" fillId="0" borderId="0" applyFont="0" applyFill="0" applyBorder="0" applyAlignment="0" applyProtection="0"/>
    <xf numFmtId="169" fontId="34" fillId="0" borderId="0" applyFont="0" applyFill="0" applyBorder="0" applyAlignment="0" applyProtection="0"/>
    <xf numFmtId="207" fontId="34" fillId="0" borderId="0" applyFont="0" applyFill="0" applyBorder="0" applyAlignment="0" applyProtection="0"/>
    <xf numFmtId="208" fontId="34" fillId="0" borderId="0" applyFont="0" applyFill="0" applyBorder="0" applyAlignment="0" applyProtection="0"/>
    <xf numFmtId="169"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76" fontId="34" fillId="0" borderId="0" applyFont="0" applyFill="0" applyBorder="0" applyAlignment="0" applyProtection="0"/>
    <xf numFmtId="197" fontId="34" fillId="0" borderId="0" applyFont="0" applyFill="0" applyBorder="0" applyAlignment="0" applyProtection="0"/>
    <xf numFmtId="176" fontId="26"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197" fontId="34" fillId="0" borderId="0" applyFont="0" applyFill="0" applyBorder="0" applyAlignment="0" applyProtection="0"/>
    <xf numFmtId="176" fontId="34" fillId="0" borderId="0" applyFont="0" applyFill="0" applyBorder="0" applyAlignment="0" applyProtection="0"/>
    <xf numFmtId="200" fontId="34" fillId="0" borderId="0" applyFont="0" applyFill="0" applyBorder="0" applyAlignment="0" applyProtection="0"/>
    <xf numFmtId="0" fontId="33" fillId="0" borderId="0"/>
    <xf numFmtId="314" fontId="83" fillId="0" borderId="0" applyFont="0" applyFill="0" applyBorder="0" applyAlignment="0" applyProtection="0"/>
    <xf numFmtId="41"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84" fontId="34" fillId="0" borderId="0" applyFont="0" applyFill="0" applyBorder="0" applyAlignment="0" applyProtection="0"/>
    <xf numFmtId="164" fontId="34" fillId="0" borderId="0" applyFont="0" applyFill="0" applyBorder="0" applyAlignment="0" applyProtection="0"/>
    <xf numFmtId="169" fontId="34" fillId="0" borderId="0" applyFont="0" applyFill="0" applyBorder="0" applyAlignment="0" applyProtection="0"/>
    <xf numFmtId="202"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205" fontId="34" fillId="0" borderId="0" applyFont="0" applyFill="0" applyBorder="0" applyAlignment="0" applyProtection="0"/>
    <xf numFmtId="41"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169" fontId="34" fillId="0" borderId="0" applyFont="0" applyFill="0" applyBorder="0" applyAlignment="0" applyProtection="0"/>
    <xf numFmtId="184" fontId="26" fillId="0" borderId="0" applyFont="0" applyFill="0" applyBorder="0" applyAlignment="0" applyProtection="0"/>
    <xf numFmtId="164" fontId="34" fillId="0" borderId="0" applyFont="0" applyFill="0" applyBorder="0" applyAlignment="0" applyProtection="0"/>
    <xf numFmtId="184" fontId="34" fillId="0" borderId="0" applyFont="0" applyFill="0" applyBorder="0" applyAlignment="0" applyProtection="0"/>
    <xf numFmtId="164" fontId="34" fillId="0" borderId="0" applyFont="0" applyFill="0" applyBorder="0" applyAlignment="0" applyProtection="0"/>
    <xf numFmtId="169" fontId="34" fillId="0" borderId="0" applyFont="0" applyFill="0" applyBorder="0" applyAlignment="0" applyProtection="0"/>
    <xf numFmtId="164" fontId="34" fillId="0" borderId="0" applyFont="0" applyFill="0" applyBorder="0" applyAlignment="0" applyProtection="0"/>
    <xf numFmtId="205" fontId="34" fillId="0" borderId="0" applyFont="0" applyFill="0" applyBorder="0" applyAlignment="0" applyProtection="0"/>
    <xf numFmtId="41" fontId="34" fillId="0" borderId="0" applyFont="0" applyFill="0" applyBorder="0" applyAlignment="0" applyProtection="0"/>
    <xf numFmtId="205" fontId="34" fillId="0" borderId="0" applyFont="0" applyFill="0" applyBorder="0" applyAlignment="0" applyProtection="0"/>
    <xf numFmtId="184" fontId="34" fillId="0" borderId="0" applyFont="0" applyFill="0" applyBorder="0" applyAlignment="0" applyProtection="0"/>
    <xf numFmtId="169" fontId="34" fillId="0" borderId="0" applyFont="0" applyFill="0" applyBorder="0" applyAlignment="0" applyProtection="0"/>
    <xf numFmtId="14" fontId="196" fillId="0" borderId="0"/>
    <xf numFmtId="0" fontId="197" fillId="0" borderId="0"/>
    <xf numFmtId="0" fontId="151" fillId="0" borderId="0"/>
    <xf numFmtId="0" fontId="152" fillId="0" borderId="0"/>
    <xf numFmtId="40" fontId="198" fillId="0" borderId="0" applyBorder="0">
      <alignment horizontal="right"/>
    </xf>
    <xf numFmtId="0" fontId="199" fillId="0" borderId="0"/>
    <xf numFmtId="315" fontId="83" fillId="0" borderId="47">
      <alignment horizontal="right" vertical="center"/>
    </xf>
    <xf numFmtId="315" fontId="83" fillId="0" borderId="47">
      <alignment horizontal="right" vertical="center"/>
    </xf>
    <xf numFmtId="315" fontId="83" fillId="0" borderId="47">
      <alignment horizontal="right" vertical="center"/>
    </xf>
    <xf numFmtId="293" fontId="200" fillId="0" borderId="47">
      <alignment horizontal="right" vertical="center"/>
    </xf>
    <xf numFmtId="293" fontId="200" fillId="0" borderId="47">
      <alignment horizontal="right" vertical="center"/>
    </xf>
    <xf numFmtId="315" fontId="83"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7" fontId="34" fillId="0" borderId="47">
      <alignment horizontal="right" vertical="center"/>
    </xf>
    <xf numFmtId="317" fontId="34"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8" fontId="56" fillId="0" borderId="47">
      <alignment horizontal="right" vertical="center"/>
    </xf>
    <xf numFmtId="318" fontId="56" fillId="0" borderId="47">
      <alignment horizontal="right" vertical="center"/>
    </xf>
    <xf numFmtId="319" fontId="72" fillId="0" borderId="47">
      <alignment horizontal="right" vertical="center"/>
    </xf>
    <xf numFmtId="320" fontId="67" fillId="0" borderId="47">
      <alignment horizontal="right" vertical="center"/>
    </xf>
    <xf numFmtId="320" fontId="67" fillId="0" borderId="47">
      <alignment horizontal="right" vertical="center"/>
    </xf>
    <xf numFmtId="317" fontId="34" fillId="0" borderId="47">
      <alignment horizontal="right" vertical="center"/>
    </xf>
    <xf numFmtId="317" fontId="34"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20" fontId="9" fillId="0" borderId="47">
      <alignment horizontal="right" vertical="center"/>
    </xf>
    <xf numFmtId="320" fontId="9" fillId="0" borderId="47">
      <alignment horizontal="right" vertical="center"/>
    </xf>
    <xf numFmtId="320" fontId="67" fillId="0" borderId="47">
      <alignment horizontal="right" vertical="center"/>
    </xf>
    <xf numFmtId="320" fontId="67" fillId="0" borderId="47">
      <alignment horizontal="right" vertical="center"/>
    </xf>
    <xf numFmtId="320" fontId="67" fillId="0" borderId="47">
      <alignment horizontal="right" vertical="center"/>
    </xf>
    <xf numFmtId="320" fontId="6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0" fontId="9" fillId="0" borderId="47">
      <alignment horizontal="right" vertical="center"/>
    </xf>
    <xf numFmtId="320" fontId="9" fillId="0" borderId="47">
      <alignment horizontal="right" vertical="center"/>
    </xf>
    <xf numFmtId="317" fontId="34" fillId="0" borderId="47">
      <alignment horizontal="right" vertical="center"/>
    </xf>
    <xf numFmtId="317" fontId="34" fillId="0" borderId="47">
      <alignment horizontal="right" vertical="center"/>
    </xf>
    <xf numFmtId="320" fontId="67" fillId="0" borderId="47">
      <alignment horizontal="right" vertical="center"/>
    </xf>
    <xf numFmtId="320" fontId="67" fillId="0" borderId="47">
      <alignment horizontal="right" vertical="center"/>
    </xf>
    <xf numFmtId="320" fontId="67" fillId="0" borderId="47">
      <alignment horizontal="right" vertical="center"/>
    </xf>
    <xf numFmtId="320" fontId="67" fillId="0" borderId="47">
      <alignment horizontal="right" vertical="center"/>
    </xf>
    <xf numFmtId="320" fontId="67" fillId="0" borderId="47">
      <alignment horizontal="right" vertical="center"/>
    </xf>
    <xf numFmtId="320" fontId="6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7" fontId="34" fillId="0" borderId="47">
      <alignment horizontal="right" vertical="center"/>
    </xf>
    <xf numFmtId="317" fontId="34" fillId="0" borderId="47">
      <alignment horizontal="right" vertical="center"/>
    </xf>
    <xf numFmtId="317" fontId="34" fillId="0" borderId="47">
      <alignment horizontal="right" vertical="center"/>
    </xf>
    <xf numFmtId="317" fontId="34"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7" fontId="34" fillId="0" borderId="47">
      <alignment horizontal="right" vertical="center"/>
    </xf>
    <xf numFmtId="317" fontId="34" fillId="0" borderId="47">
      <alignment horizontal="right" vertical="center"/>
    </xf>
    <xf numFmtId="322" fontId="9" fillId="0" borderId="47">
      <alignment horizontal="right" vertical="center"/>
    </xf>
    <xf numFmtId="322" fontId="9"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22" fontId="9" fillId="0" borderId="47">
      <alignment horizontal="right" vertical="center"/>
    </xf>
    <xf numFmtId="322" fontId="9"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8" fontId="56" fillId="0" borderId="47">
      <alignment horizontal="right" vertical="center"/>
    </xf>
    <xf numFmtId="317" fontId="34" fillId="0" borderId="47">
      <alignment horizontal="right" vertical="center"/>
    </xf>
    <xf numFmtId="317" fontId="34"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9" fillId="0" borderId="47">
      <alignment horizontal="right" vertical="center"/>
    </xf>
    <xf numFmtId="322" fontId="9" fillId="0" borderId="47">
      <alignment horizontal="right" vertical="center"/>
    </xf>
    <xf numFmtId="322" fontId="67" fillId="0" borderId="47">
      <alignment horizontal="right" vertical="center"/>
    </xf>
    <xf numFmtId="322" fontId="67" fillId="0" borderId="47">
      <alignment horizontal="right" vertical="center"/>
    </xf>
    <xf numFmtId="317" fontId="34" fillId="0" borderId="47">
      <alignment horizontal="right" vertical="center"/>
    </xf>
    <xf numFmtId="317" fontId="34" fillId="0" borderId="47">
      <alignment horizontal="right" vertical="center"/>
    </xf>
    <xf numFmtId="317" fontId="34" fillId="0" borderId="47">
      <alignment horizontal="right" vertical="center"/>
    </xf>
    <xf numFmtId="317" fontId="34" fillId="0" borderId="47">
      <alignment horizontal="right" vertical="center"/>
    </xf>
    <xf numFmtId="317" fontId="34" fillId="0" borderId="47">
      <alignment horizontal="right" vertical="center"/>
    </xf>
    <xf numFmtId="317" fontId="34"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7" fontId="34" fillId="0" borderId="47">
      <alignment horizontal="right" vertical="center"/>
    </xf>
    <xf numFmtId="317" fontId="34" fillId="0" borderId="47">
      <alignment horizontal="right" vertical="center"/>
    </xf>
    <xf numFmtId="323" fontId="201" fillId="4" borderId="48" applyFont="0" applyFill="0" applyBorder="0"/>
    <xf numFmtId="323" fontId="201" fillId="4" borderId="48" applyFont="0" applyFill="0" applyBorder="0"/>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7" fontId="34" fillId="0" borderId="47">
      <alignment horizontal="right" vertical="center"/>
    </xf>
    <xf numFmtId="317" fontId="34"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23" fontId="201" fillId="4" borderId="48" applyFont="0" applyFill="0" applyBorder="0"/>
    <xf numFmtId="323" fontId="201" fillId="4" borderId="48" applyFont="0" applyFill="0" applyBorder="0"/>
    <xf numFmtId="320" fontId="67" fillId="0" borderId="47">
      <alignment horizontal="right" vertical="center"/>
    </xf>
    <xf numFmtId="320"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9" fillId="0" borderId="47">
      <alignment horizontal="right" vertical="center"/>
    </xf>
    <xf numFmtId="322" fontId="9"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9" fillId="0" borderId="47">
      <alignment horizontal="right" vertical="center"/>
    </xf>
    <xf numFmtId="322" fontId="9" fillId="0" borderId="47">
      <alignment horizontal="right" vertical="center"/>
    </xf>
    <xf numFmtId="322" fontId="67" fillId="0" borderId="47">
      <alignment horizontal="right" vertical="center"/>
    </xf>
    <xf numFmtId="322" fontId="67" fillId="0" borderId="47">
      <alignment horizontal="right" vertical="center"/>
    </xf>
    <xf numFmtId="317" fontId="34" fillId="0" borderId="47">
      <alignment horizontal="right" vertical="center"/>
    </xf>
    <xf numFmtId="317" fontId="34"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67" fillId="0" borderId="47">
      <alignment horizontal="right" vertical="center"/>
    </xf>
    <xf numFmtId="322" fontId="9" fillId="0" borderId="47">
      <alignment horizontal="right" vertical="center"/>
    </xf>
    <xf numFmtId="322" fontId="9" fillId="0" borderId="47">
      <alignment horizontal="right" vertical="center"/>
    </xf>
    <xf numFmtId="322" fontId="67" fillId="0" borderId="47">
      <alignment horizontal="right" vertical="center"/>
    </xf>
    <xf numFmtId="322" fontId="6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1" fontId="27" fillId="0" borderId="47">
      <alignment horizontal="right" vertical="center"/>
    </xf>
    <xf numFmtId="320" fontId="9" fillId="0" borderId="47">
      <alignment horizontal="right" vertical="center"/>
    </xf>
    <xf numFmtId="320" fontId="9"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24" fontId="27" fillId="0" borderId="47">
      <alignment horizontal="right" vertical="center"/>
    </xf>
    <xf numFmtId="324" fontId="27" fillId="0" borderId="47">
      <alignment horizontal="right" vertical="center"/>
    </xf>
    <xf numFmtId="324" fontId="27" fillId="0" borderId="47">
      <alignment horizontal="right" vertical="center"/>
    </xf>
    <xf numFmtId="324" fontId="27" fillId="0" borderId="47">
      <alignment horizontal="right" vertical="center"/>
    </xf>
    <xf numFmtId="324" fontId="27" fillId="0" borderId="47">
      <alignment horizontal="right" vertical="center"/>
    </xf>
    <xf numFmtId="324" fontId="27"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7" fontId="34" fillId="0" borderId="47">
      <alignment horizontal="right" vertical="center"/>
    </xf>
    <xf numFmtId="317" fontId="34"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16" fontId="72" fillId="0" borderId="47">
      <alignment horizontal="right" vertical="center"/>
    </xf>
    <xf numFmtId="323" fontId="201" fillId="4" borderId="48" applyFont="0" applyFill="0" applyBorder="0"/>
    <xf numFmtId="323" fontId="201" fillId="4" borderId="48" applyFont="0" applyFill="0" applyBorder="0"/>
    <xf numFmtId="297" fontId="27" fillId="0" borderId="47">
      <alignment horizontal="right" vertical="center"/>
    </xf>
    <xf numFmtId="297" fontId="27" fillId="0" borderId="47">
      <alignment horizontal="right" vertical="center"/>
    </xf>
    <xf numFmtId="297" fontId="27" fillId="0" borderId="47">
      <alignment horizontal="right" vertical="center"/>
    </xf>
    <xf numFmtId="297" fontId="27" fillId="0" borderId="47">
      <alignment horizontal="right" vertical="center"/>
    </xf>
    <xf numFmtId="297" fontId="27" fillId="0" borderId="47">
      <alignment horizontal="right" vertical="center"/>
    </xf>
    <xf numFmtId="297" fontId="27" fillId="0" borderId="47">
      <alignment horizontal="right" vertical="center"/>
    </xf>
    <xf numFmtId="315" fontId="83"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293" fontId="200"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241" fontId="27" fillId="0" borderId="47">
      <alignment horizontal="right" vertical="center"/>
    </xf>
    <xf numFmtId="323" fontId="201" fillId="4" borderId="48" applyFont="0" applyFill="0" applyBorder="0"/>
    <xf numFmtId="323" fontId="201" fillId="4" borderId="48" applyFont="0" applyFill="0" applyBorder="0"/>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9" fontId="72"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15" fontId="83" fillId="0" borderId="47">
      <alignment horizontal="right" vertical="center"/>
    </xf>
    <xf numFmtId="325" fontId="202" fillId="0" borderId="47">
      <alignment horizontal="right" vertical="center"/>
    </xf>
    <xf numFmtId="325" fontId="202" fillId="0" borderId="47">
      <alignment horizontal="right" vertical="center"/>
    </xf>
    <xf numFmtId="315" fontId="83" fillId="0" borderId="47">
      <alignment horizontal="right" vertical="center"/>
    </xf>
    <xf numFmtId="315" fontId="83"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25" fontId="202" fillId="0" borderId="47">
      <alignment horizontal="right" vertical="center"/>
    </xf>
    <xf numFmtId="317" fontId="34" fillId="0" borderId="47">
      <alignment horizontal="right" vertical="center"/>
    </xf>
    <xf numFmtId="317" fontId="34" fillId="0" borderId="47">
      <alignment horizontal="right" vertical="center"/>
    </xf>
    <xf numFmtId="315" fontId="83" fillId="0" borderId="47">
      <alignment horizontal="right" vertical="center"/>
    </xf>
    <xf numFmtId="315" fontId="83" fillId="0" borderId="47">
      <alignment horizontal="right" vertical="center"/>
    </xf>
    <xf numFmtId="49" fontId="46" fillId="0" borderId="0" applyFill="0" applyBorder="0" applyAlignment="0"/>
    <xf numFmtId="0" fontId="67"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6" fontId="9" fillId="0" borderId="0" applyFill="0" applyBorder="0" applyAlignment="0"/>
    <xf numFmtId="324" fontId="67"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327" fontId="9" fillId="0" borderId="0" applyFill="0" applyBorder="0" applyAlignment="0"/>
    <xf numFmtId="176" fontId="83" fillId="0" borderId="47">
      <alignment horizontal="center"/>
    </xf>
    <xf numFmtId="176" fontId="83" fillId="0" borderId="47">
      <alignment horizontal="center"/>
    </xf>
    <xf numFmtId="0" fontId="203" fillId="0" borderId="49" applyProtection="0"/>
    <xf numFmtId="0" fontId="83" fillId="0" borderId="0" applyProtection="0"/>
    <xf numFmtId="0" fontId="9" fillId="0" borderId="0" applyProtection="0"/>
    <xf numFmtId="0" fontId="92" fillId="0" borderId="0" applyProtection="0"/>
    <xf numFmtId="0" fontId="203" fillId="0" borderId="49" applyProtection="0"/>
    <xf numFmtId="0" fontId="83" fillId="0" borderId="0" applyProtection="0"/>
    <xf numFmtId="0" fontId="9" fillId="0" borderId="0" applyProtection="0"/>
    <xf numFmtId="0" fontId="92" fillId="0" borderId="0" applyProtection="0"/>
    <xf numFmtId="328" fontId="204" fillId="0" borderId="0" applyNumberFormat="0" applyFont="0" applyFill="0" applyBorder="0" applyAlignment="0">
      <alignment horizontal="centerContinuous"/>
    </xf>
    <xf numFmtId="0" fontId="37" fillId="0" borderId="0">
      <alignment vertical="center" wrapText="1"/>
      <protection locked="0"/>
    </xf>
    <xf numFmtId="0" fontId="203" fillId="0" borderId="50"/>
    <xf numFmtId="0" fontId="203" fillId="0" borderId="50"/>
    <xf numFmtId="0" fontId="83"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6" fillId="0" borderId="10" applyNumberFormat="0" applyBorder="0" applyAlignment="0"/>
    <xf numFmtId="0" fontId="205" fillId="0" borderId="40" applyNumberFormat="0" applyBorder="0" applyAlignment="0">
      <alignment horizontal="center"/>
    </xf>
    <xf numFmtId="0" fontId="205" fillId="0" borderId="40" applyNumberFormat="0" applyBorder="0" applyAlignment="0">
      <alignment horizontal="center"/>
    </xf>
    <xf numFmtId="3" fontId="206" fillId="0" borderId="30" applyNumberFormat="0" applyBorder="0" applyAlignment="0"/>
    <xf numFmtId="0" fontId="207" fillId="0" borderId="0" applyFill="0" applyBorder="0" applyProtection="0">
      <alignment horizontal="left" vertical="top"/>
    </xf>
    <xf numFmtId="0" fontId="208" fillId="0" borderId="10">
      <alignment horizontal="center" vertical="center" wrapText="1"/>
    </xf>
    <xf numFmtId="0" fontId="209" fillId="0" borderId="0">
      <alignment horizontal="center"/>
    </xf>
    <xf numFmtId="40" fontId="129" fillId="0" borderId="0"/>
    <xf numFmtId="3" fontId="210" fillId="0" borderId="0" applyNumberFormat="0" applyFill="0" applyBorder="0" applyAlignment="0" applyProtection="0">
      <alignment horizontal="center" wrapText="1"/>
    </xf>
    <xf numFmtId="0" fontId="211" fillId="0" borderId="23" applyBorder="0" applyAlignment="0">
      <alignment horizontal="center" vertical="center"/>
    </xf>
    <xf numFmtId="0" fontId="211" fillId="0" borderId="23" applyBorder="0" applyAlignment="0">
      <alignment horizontal="center" vertical="center"/>
    </xf>
    <xf numFmtId="0" fontId="212" fillId="0" borderId="0" applyNumberFormat="0" applyFill="0" applyBorder="0" applyAlignment="0" applyProtection="0">
      <alignment horizontal="centerContinuous"/>
    </xf>
    <xf numFmtId="0" fontId="130" fillId="0" borderId="51" applyNumberFormat="0" applyFill="0" applyBorder="0" applyAlignment="0" applyProtection="0">
      <alignment horizontal="center" vertical="center" wrapText="1"/>
    </xf>
    <xf numFmtId="0" fontId="213" fillId="0" borderId="0" applyNumberFormat="0" applyFill="0" applyBorder="0" applyAlignment="0" applyProtection="0"/>
    <xf numFmtId="3" fontId="214" fillId="0" borderId="8" applyNumberFormat="0" applyAlignment="0">
      <alignment horizontal="center" vertical="center"/>
    </xf>
    <xf numFmtId="3" fontId="215" fillId="0" borderId="10" applyNumberFormat="0" applyAlignment="0">
      <alignment horizontal="left" wrapText="1"/>
    </xf>
    <xf numFmtId="3" fontId="214" fillId="0" borderId="8" applyNumberFormat="0" applyAlignment="0">
      <alignment horizontal="center" vertical="center"/>
    </xf>
    <xf numFmtId="0" fontId="216" fillId="0" borderId="52" applyNumberFormat="0" applyBorder="0" applyAlignment="0">
      <alignment vertical="center"/>
    </xf>
    <xf numFmtId="0" fontId="217" fillId="0" borderId="53" applyNumberFormat="0" applyFill="0" applyAlignment="0" applyProtection="0"/>
    <xf numFmtId="0" fontId="153" fillId="0" borderId="54" applyNumberFormat="0" applyAlignment="0">
      <alignment horizontal="center"/>
    </xf>
    <xf numFmtId="0" fontId="218" fillId="0" borderId="55">
      <alignment horizontal="center"/>
    </xf>
    <xf numFmtId="164" fontId="67" fillId="0" borderId="0" applyFont="0" applyFill="0" applyBorder="0" applyAlignment="0" applyProtection="0"/>
    <xf numFmtId="329" fontId="67" fillId="0" borderId="0" applyFont="0" applyFill="0" applyBorder="0" applyAlignment="0" applyProtection="0"/>
    <xf numFmtId="248" fontId="143" fillId="0" borderId="0" applyFont="0" applyFill="0" applyBorder="0" applyAlignment="0" applyProtection="0"/>
    <xf numFmtId="183" fontId="67" fillId="0" borderId="0" applyFont="0" applyFill="0" applyBorder="0" applyAlignment="0" applyProtection="0"/>
    <xf numFmtId="330" fontId="67" fillId="0" borderId="0" applyFont="0" applyFill="0" applyBorder="0" applyAlignment="0" applyProtection="0"/>
    <xf numFmtId="0" fontId="44" fillId="0" borderId="56">
      <alignment horizontal="center"/>
    </xf>
    <xf numFmtId="0" fontId="44" fillId="0" borderId="56">
      <alignment horizontal="center"/>
    </xf>
    <xf numFmtId="324" fontId="83" fillId="0" borderId="0"/>
    <xf numFmtId="331" fontId="83" fillId="0" borderId="28"/>
    <xf numFmtId="331" fontId="83" fillId="0" borderId="28"/>
    <xf numFmtId="0" fontId="219" fillId="0" borderId="0"/>
    <xf numFmtId="0" fontId="219" fillId="0" borderId="0" applyProtection="0"/>
    <xf numFmtId="0" fontId="157" fillId="0" borderId="0"/>
    <xf numFmtId="0" fontId="220" fillId="0" borderId="0"/>
    <xf numFmtId="0" fontId="157" fillId="0" borderId="0"/>
    <xf numFmtId="3" fontId="83" fillId="0" borderId="0" applyNumberFormat="0" applyBorder="0" applyAlignment="0" applyProtection="0">
      <alignment horizontal="centerContinuous"/>
      <protection locked="0"/>
    </xf>
    <xf numFmtId="3" fontId="221" fillId="0" borderId="0">
      <protection locked="0"/>
    </xf>
    <xf numFmtId="3" fontId="55" fillId="0" borderId="0">
      <protection locked="0"/>
    </xf>
    <xf numFmtId="3" fontId="55" fillId="0" borderId="0">
      <protection locked="0"/>
    </xf>
    <xf numFmtId="0" fontId="219" fillId="0" borderId="0"/>
    <xf numFmtId="0" fontId="219" fillId="0" borderId="0" applyProtection="0"/>
    <xf numFmtId="0" fontId="157" fillId="0" borderId="0"/>
    <xf numFmtId="0" fontId="220" fillId="0" borderId="0"/>
    <xf numFmtId="0" fontId="157" fillId="0" borderId="0"/>
    <xf numFmtId="0" fontId="222" fillId="0" borderId="57" applyFill="0" applyBorder="0" applyAlignment="0">
      <alignment horizontal="center"/>
    </xf>
    <xf numFmtId="166" fontId="223" fillId="48" borderId="23">
      <alignment vertical="top"/>
    </xf>
    <xf numFmtId="166" fontId="223" fillId="48" borderId="23">
      <alignment vertical="top"/>
    </xf>
    <xf numFmtId="291" fontId="223" fillId="48" borderId="23">
      <alignment vertical="top"/>
    </xf>
    <xf numFmtId="0" fontId="224" fillId="49" borderId="28">
      <alignment horizontal="left" vertical="center"/>
    </xf>
    <xf numFmtId="0" fontId="224" fillId="49" borderId="28">
      <alignment horizontal="left" vertical="center"/>
    </xf>
    <xf numFmtId="167" fontId="225" fillId="50" borderId="23"/>
    <xf numFmtId="167" fontId="225" fillId="50" borderId="23"/>
    <xf numFmtId="332" fontId="225" fillId="50" borderId="23"/>
    <xf numFmtId="166" fontId="141" fillId="0" borderId="23">
      <alignment horizontal="left" vertical="top"/>
    </xf>
    <xf numFmtId="166" fontId="141" fillId="0" borderId="23">
      <alignment horizontal="left" vertical="top"/>
    </xf>
    <xf numFmtId="291" fontId="226" fillId="0" borderId="23">
      <alignment horizontal="left" vertical="top"/>
    </xf>
    <xf numFmtId="0" fontId="227" fillId="51" borderId="0">
      <alignment horizontal="left" vertical="center"/>
    </xf>
    <xf numFmtId="166"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91" fontId="228"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248" fontId="33" fillId="0" borderId="8">
      <alignment horizontal="left" vertical="top"/>
    </xf>
    <xf numFmtId="0" fontId="229" fillId="0" borderId="8">
      <alignment horizontal="left" vertical="center"/>
    </xf>
    <xf numFmtId="0" fontId="9" fillId="0" borderId="0" applyFont="0" applyFill="0" applyBorder="0" applyAlignment="0" applyProtection="0"/>
    <xf numFmtId="0" fontId="9" fillId="0" borderId="0" applyFont="0" applyFill="0" applyBorder="0" applyAlignment="0" applyProtection="0"/>
    <xf numFmtId="333" fontId="9" fillId="0" borderId="0" applyFont="0" applyFill="0" applyBorder="0" applyAlignment="0" applyProtection="0"/>
    <xf numFmtId="334" fontId="9" fillId="0" borderId="0" applyFont="0" applyFill="0" applyBorder="0" applyAlignment="0" applyProtection="0"/>
    <xf numFmtId="168" fontId="112" fillId="0" borderId="0" applyFont="0" applyFill="0" applyBorder="0" applyAlignment="0" applyProtection="0"/>
    <xf numFmtId="170" fontId="112" fillId="0" borderId="0" applyFont="0" applyFill="0" applyBorder="0" applyAlignment="0" applyProtection="0"/>
    <xf numFmtId="0" fontId="230" fillId="0" borderId="0" applyNumberFormat="0" applyFill="0" applyBorder="0" applyAlignment="0" applyProtection="0"/>
    <xf numFmtId="0" fontId="231" fillId="0" borderId="0" applyNumberFormat="0" applyFont="0" applyFill="0" applyBorder="0" applyProtection="0">
      <alignment horizontal="center" vertical="center" wrapText="1"/>
    </xf>
    <xf numFmtId="0" fontId="9" fillId="0" borderId="0" applyFont="0" applyFill="0" applyBorder="0" applyAlignment="0" applyProtection="0"/>
    <xf numFmtId="0" fontId="9" fillId="0" borderId="0" applyFont="0" applyFill="0" applyBorder="0" applyAlignment="0" applyProtection="0"/>
    <xf numFmtId="0" fontId="232" fillId="0" borderId="58" applyNumberFormat="0" applyFont="0" applyAlignment="0">
      <alignment horizontal="center"/>
    </xf>
    <xf numFmtId="0" fontId="233" fillId="0" borderId="0" applyNumberFormat="0" applyFill="0" applyBorder="0" applyAlignment="0" applyProtection="0"/>
    <xf numFmtId="0" fontId="72" fillId="0" borderId="59" applyFont="0" applyBorder="0" applyAlignment="0">
      <alignment horizontal="center"/>
    </xf>
    <xf numFmtId="0" fontId="72" fillId="0" borderId="59" applyFont="0" applyBorder="0" applyAlignment="0">
      <alignment horizontal="center"/>
    </xf>
    <xf numFmtId="164" fontId="27" fillId="0" borderId="0" applyFont="0" applyFill="0" applyBorder="0" applyAlignment="0" applyProtection="0"/>
    <xf numFmtId="168" fontId="234" fillId="0" borderId="0" applyFont="0" applyFill="0" applyBorder="0" applyAlignment="0" applyProtection="0"/>
    <xf numFmtId="170" fontId="234" fillId="0" borderId="0" applyFont="0" applyFill="0" applyBorder="0" applyAlignment="0" applyProtection="0"/>
    <xf numFmtId="0" fontId="234" fillId="0" borderId="0"/>
    <xf numFmtId="0" fontId="235" fillId="0" borderId="0" applyFont="0" applyFill="0" applyBorder="0" applyAlignment="0" applyProtection="0"/>
    <xf numFmtId="0" fontId="235" fillId="0" borderId="0" applyFont="0" applyFill="0" applyBorder="0" applyAlignment="0" applyProtection="0"/>
    <xf numFmtId="0" fontId="101" fillId="0" borderId="0">
      <alignment vertical="center"/>
    </xf>
    <xf numFmtId="40" fontId="236" fillId="0" borderId="0" applyFont="0" applyFill="0" applyBorder="0" applyAlignment="0" applyProtection="0"/>
    <xf numFmtId="38" fontId="236" fillId="0" borderId="0" applyFont="0" applyFill="0" applyBorder="0" applyAlignment="0" applyProtection="0"/>
    <xf numFmtId="0" fontId="236" fillId="0" borderId="0" applyFont="0" applyFill="0" applyBorder="0" applyAlignment="0" applyProtection="0"/>
    <xf numFmtId="0" fontId="236" fillId="0" borderId="0" applyFont="0" applyFill="0" applyBorder="0" applyAlignment="0" applyProtection="0"/>
    <xf numFmtId="9" fontId="237" fillId="0" borderId="0" applyBorder="0" applyAlignment="0" applyProtection="0"/>
    <xf numFmtId="0" fontId="238" fillId="0" borderId="0"/>
    <xf numFmtId="0" fontId="239" fillId="0" borderId="19"/>
    <xf numFmtId="191" fontId="2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60" fillId="0" borderId="0" applyFont="0" applyFill="0" applyBorder="0" applyAlignment="0" applyProtection="0"/>
    <xf numFmtId="0" fontId="160" fillId="0" borderId="0" applyFont="0" applyFill="0" applyBorder="0" applyAlignment="0" applyProtection="0"/>
    <xf numFmtId="183" fontId="9" fillId="0" borderId="0" applyFont="0" applyFill="0" applyBorder="0" applyAlignment="0" applyProtection="0"/>
    <xf numFmtId="227" fontId="9" fillId="0" borderId="0" applyFont="0" applyFill="0" applyBorder="0" applyAlignment="0" applyProtection="0"/>
    <xf numFmtId="0" fontId="160" fillId="0" borderId="0"/>
    <xf numFmtId="0" fontId="160" fillId="0" borderId="0"/>
    <xf numFmtId="0" fontId="240" fillId="0" borderId="0"/>
    <xf numFmtId="0" fontId="52" fillId="0" borderId="0"/>
    <xf numFmtId="164" fontId="31" fillId="0" borderId="0" applyFont="0" applyFill="0" applyBorder="0" applyAlignment="0" applyProtection="0"/>
    <xf numFmtId="165" fontId="31"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0" fontId="9" fillId="0" borderId="0"/>
    <xf numFmtId="188" fontId="31" fillId="0" borderId="0" applyFont="0" applyFill="0" applyBorder="0" applyAlignment="0" applyProtection="0"/>
    <xf numFmtId="335" fontId="40" fillId="0" borderId="0" applyFont="0" applyFill="0" applyBorder="0" applyAlignment="0" applyProtection="0"/>
    <xf numFmtId="336" fontId="31" fillId="0" borderId="0" applyFont="0" applyFill="0" applyBorder="0" applyAlignment="0" applyProtection="0"/>
    <xf numFmtId="170" fontId="9" fillId="0" borderId="0" applyFont="0" applyFill="0" applyBorder="0" applyAlignment="0" applyProtection="0"/>
    <xf numFmtId="168" fontId="9" fillId="0" borderId="0" applyFont="0" applyFill="0" applyBorder="0" applyAlignment="0" applyProtection="0"/>
    <xf numFmtId="43" fontId="241" fillId="0" borderId="0" applyFont="0" applyFill="0" applyBorder="0" applyAlignment="0" applyProtection="0"/>
    <xf numFmtId="171" fontId="11" fillId="0" borderId="0" applyFont="0" applyFill="0" applyBorder="0" applyAlignment="0" applyProtection="0"/>
  </cellStyleXfs>
  <cellXfs count="389">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quotePrefix="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vertical="center" wrapText="1"/>
    </xf>
    <xf numFmtId="0" fontId="0" fillId="0" borderId="0" xfId="0" quotePrefix="1"/>
    <xf numFmtId="0" fontId="1" fillId="0" borderId="10"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10" xfId="0" quotePrefix="1" applyFont="1" applyBorder="1" applyAlignment="1">
      <alignment vertical="center" wrapText="1"/>
    </xf>
    <xf numFmtId="0" fontId="2" fillId="0" borderId="0" xfId="0" applyFont="1"/>
    <xf numFmtId="0" fontId="1" fillId="0" borderId="0" xfId="0" applyFont="1"/>
    <xf numFmtId="0" fontId="1" fillId="2" borderId="10" xfId="0" applyFont="1" applyFill="1" applyBorder="1" applyAlignment="1">
      <alignment horizontal="center" vertical="center" wrapText="1"/>
    </xf>
    <xf numFmtId="0" fontId="1" fillId="2" borderId="10" xfId="0" applyFont="1" applyFill="1" applyBorder="1" applyAlignment="1">
      <alignment vertical="center" wrapText="1"/>
    </xf>
    <xf numFmtId="0" fontId="1" fillId="3" borderId="10" xfId="0" quotePrefix="1" applyFont="1" applyFill="1" applyBorder="1" applyAlignment="1">
      <alignment horizontal="center" vertical="center" wrapText="1"/>
    </xf>
    <xf numFmtId="0" fontId="1" fillId="3" borderId="10" xfId="0" applyFont="1" applyFill="1" applyBorder="1" applyAlignment="1">
      <alignment vertical="center" wrapText="1"/>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0" fillId="0" borderId="12" xfId="0" applyBorder="1" applyAlignment="1">
      <alignment horizontal="center" vertical="center" wrapText="1"/>
    </xf>
    <xf numFmtId="0" fontId="0" fillId="0" borderId="12" xfId="0" applyBorder="1" applyAlignment="1">
      <alignment vertical="center" wrapText="1"/>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2" borderId="10" xfId="0" applyFont="1" applyFill="1" applyBorder="1" applyAlignment="1">
      <alignment horizontal="center" vertical="center"/>
    </xf>
    <xf numFmtId="0" fontId="1" fillId="2" borderId="10" xfId="0" applyFont="1" applyFill="1" applyBorder="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0" xfId="0" quotePrefix="1" applyBorder="1" applyAlignment="1">
      <alignment horizontal="center" vertical="center"/>
    </xf>
    <xf numFmtId="0" fontId="0" fillId="0" borderId="10" xfId="0" quotePrefix="1" applyBorder="1" applyAlignment="1">
      <alignment vertical="center"/>
    </xf>
    <xf numFmtId="0" fontId="0" fillId="0" borderId="11" xfId="0" quotePrefix="1" applyBorder="1" applyAlignment="1">
      <alignment horizontal="center" vertical="center"/>
    </xf>
    <xf numFmtId="0" fontId="0" fillId="0" borderId="11" xfId="0" applyBorder="1" applyAlignment="1">
      <alignment vertical="center"/>
    </xf>
    <xf numFmtId="0" fontId="8" fillId="0" borderId="10" xfId="0" applyFont="1" applyBorder="1" applyAlignment="1">
      <alignment horizontal="center" vertical="center" wrapText="1"/>
    </xf>
    <xf numFmtId="1" fontId="12" fillId="0" borderId="0" xfId="1" applyNumberFormat="1" applyFont="1" applyAlignment="1">
      <alignment vertical="center"/>
    </xf>
    <xf numFmtId="1" fontId="14" fillId="0" borderId="0" xfId="1" applyNumberFormat="1" applyFont="1" applyAlignment="1">
      <alignment vertical="center"/>
    </xf>
    <xf numFmtId="1" fontId="17" fillId="0" borderId="0" xfId="1" applyNumberFormat="1" applyFont="1" applyAlignment="1">
      <alignment vertical="center"/>
    </xf>
    <xf numFmtId="3" fontId="12" fillId="0" borderId="0" xfId="1" applyNumberFormat="1" applyFont="1" applyAlignment="1">
      <alignment horizontal="center" vertical="center" wrapText="1"/>
    </xf>
    <xf numFmtId="3" fontId="18" fillId="0" borderId="1" xfId="1" applyNumberFormat="1" applyFont="1" applyBorder="1" applyAlignment="1">
      <alignment vertical="center" wrapText="1"/>
    </xf>
    <xf numFmtId="3" fontId="18" fillId="0" borderId="1" xfId="1" applyNumberFormat="1" applyFont="1" applyBorder="1" applyAlignment="1">
      <alignment horizontal="center" vertical="center" wrapText="1"/>
    </xf>
    <xf numFmtId="3" fontId="18" fillId="0" borderId="1" xfId="1" quotePrefix="1" applyNumberFormat="1" applyFont="1" applyBorder="1" applyAlignment="1">
      <alignment horizontal="center" vertical="center" wrapText="1"/>
    </xf>
    <xf numFmtId="3" fontId="12" fillId="0" borderId="0" xfId="1" applyNumberFormat="1" applyFont="1" applyAlignment="1">
      <alignment vertical="center" wrapText="1"/>
    </xf>
    <xf numFmtId="3" fontId="22" fillId="0" borderId="1" xfId="1" applyNumberFormat="1" applyFont="1" applyBorder="1" applyAlignment="1">
      <alignment horizontal="center" vertical="center" wrapText="1"/>
    </xf>
    <xf numFmtId="3" fontId="22" fillId="0" borderId="1" xfId="1" quotePrefix="1" applyNumberFormat="1" applyFont="1" applyBorder="1" applyAlignment="1">
      <alignment horizontal="center" vertical="center" wrapText="1"/>
    </xf>
    <xf numFmtId="3" fontId="22" fillId="0" borderId="1" xfId="1" applyNumberFormat="1" applyFont="1" applyBorder="1" applyAlignment="1">
      <alignment horizontal="left" vertical="center" wrapText="1"/>
    </xf>
    <xf numFmtId="3" fontId="23" fillId="0" borderId="0" xfId="1" applyNumberFormat="1" applyFont="1" applyAlignment="1">
      <alignment vertical="center" wrapText="1"/>
    </xf>
    <xf numFmtId="49" fontId="22" fillId="0" borderId="1" xfId="1" applyNumberFormat="1" applyFont="1" applyBorder="1" applyAlignment="1">
      <alignment horizontal="center" vertical="center"/>
    </xf>
    <xf numFmtId="1" fontId="22" fillId="0" borderId="1" xfId="1" applyNumberFormat="1" applyFont="1" applyBorder="1" applyAlignment="1">
      <alignment horizontal="left" vertical="center" wrapText="1"/>
    </xf>
    <xf numFmtId="1" fontId="18" fillId="0" borderId="1" xfId="1" applyNumberFormat="1" applyFont="1" applyBorder="1" applyAlignment="1">
      <alignment horizontal="center" vertical="center" wrapText="1"/>
    </xf>
    <xf numFmtId="1" fontId="18" fillId="0" borderId="1" xfId="1" applyNumberFormat="1" applyFont="1" applyBorder="1" applyAlignment="1">
      <alignment vertical="center"/>
    </xf>
    <xf numFmtId="1" fontId="18" fillId="0" borderId="1" xfId="1" applyNumberFormat="1" applyFont="1" applyBorder="1" applyAlignment="1">
      <alignment horizontal="right" vertical="center"/>
    </xf>
    <xf numFmtId="1" fontId="22" fillId="0" borderId="1" xfId="1" applyNumberFormat="1" applyFont="1" applyBorder="1" applyAlignment="1">
      <alignment vertical="center" wrapText="1"/>
    </xf>
    <xf numFmtId="1" fontId="22" fillId="0" borderId="1" xfId="1" applyNumberFormat="1" applyFont="1" applyBorder="1" applyAlignment="1">
      <alignment horizontal="center" vertical="center" wrapText="1"/>
    </xf>
    <xf numFmtId="1" fontId="22" fillId="0" borderId="1" xfId="1" applyNumberFormat="1" applyFont="1" applyBorder="1" applyAlignment="1">
      <alignment horizontal="right" vertical="center"/>
    </xf>
    <xf numFmtId="1" fontId="23" fillId="0" borderId="0" xfId="1" applyNumberFormat="1" applyFont="1" applyAlignment="1">
      <alignment vertical="center"/>
    </xf>
    <xf numFmtId="49" fontId="24" fillId="0" borderId="1" xfId="1" applyNumberFormat="1" applyFont="1" applyBorder="1" applyAlignment="1">
      <alignment horizontal="center" vertical="center"/>
    </xf>
    <xf numFmtId="1" fontId="24" fillId="0" borderId="1" xfId="1" applyNumberFormat="1" applyFont="1" applyBorder="1" applyAlignment="1">
      <alignment vertical="center" wrapText="1"/>
    </xf>
    <xf numFmtId="1" fontId="24" fillId="0" borderId="1" xfId="1" applyNumberFormat="1" applyFont="1" applyBorder="1" applyAlignment="1">
      <alignment horizontal="center" vertical="center" wrapText="1"/>
    </xf>
    <xf numFmtId="1" fontId="24" fillId="0" borderId="1" xfId="1" applyNumberFormat="1" applyFont="1" applyBorder="1" applyAlignment="1">
      <alignment horizontal="right" vertical="center"/>
    </xf>
    <xf numFmtId="1" fontId="25" fillId="0" borderId="0" xfId="1" applyNumberFormat="1" applyFont="1" applyAlignment="1">
      <alignment vertical="center"/>
    </xf>
    <xf numFmtId="49" fontId="18" fillId="0" borderId="1" xfId="1" applyNumberFormat="1" applyFont="1" applyBorder="1" applyAlignment="1">
      <alignment horizontal="center" vertical="center"/>
    </xf>
    <xf numFmtId="1" fontId="18" fillId="0" borderId="1" xfId="1" applyNumberFormat="1" applyFont="1" applyBorder="1" applyAlignment="1">
      <alignment vertical="center" wrapText="1"/>
    </xf>
    <xf numFmtId="1" fontId="18" fillId="0" borderId="1" xfId="1" quotePrefix="1" applyNumberFormat="1" applyFont="1" applyBorder="1" applyAlignment="1">
      <alignment vertical="center" wrapText="1"/>
    </xf>
    <xf numFmtId="1" fontId="21" fillId="0" borderId="1" xfId="1" applyNumberFormat="1" applyFont="1" applyBorder="1" applyAlignment="1">
      <alignment horizontal="center" vertical="center" wrapText="1"/>
    </xf>
    <xf numFmtId="1" fontId="21" fillId="0" borderId="1" xfId="1" applyNumberFormat="1" applyFont="1" applyBorder="1" applyAlignment="1">
      <alignment horizontal="right" vertical="center"/>
    </xf>
    <xf numFmtId="1" fontId="12" fillId="0" borderId="0" xfId="1" applyNumberFormat="1" applyFont="1" applyAlignment="1">
      <alignment horizontal="center" vertical="center"/>
    </xf>
    <xf numFmtId="1" fontId="12" fillId="0" borderId="0" xfId="1" applyNumberFormat="1" applyFont="1" applyAlignment="1">
      <alignment vertical="center" wrapText="1"/>
    </xf>
    <xf numFmtId="1" fontId="12" fillId="0" borderId="0" xfId="1" applyNumberFormat="1" applyFont="1" applyAlignment="1">
      <alignment horizontal="center" vertical="center" wrapText="1"/>
    </xf>
    <xf numFmtId="1" fontId="12" fillId="0" borderId="0" xfId="1" applyNumberFormat="1" applyFont="1" applyAlignment="1">
      <alignment horizontal="right" vertical="center"/>
    </xf>
    <xf numFmtId="3" fontId="18" fillId="0" borderId="28" xfId="1" quotePrefix="1" applyNumberFormat="1" applyFont="1" applyBorder="1" applyAlignment="1">
      <alignment horizontal="center" vertical="center" wrapText="1"/>
    </xf>
    <xf numFmtId="3" fontId="22" fillId="0" borderId="28" xfId="1" applyNumberFormat="1" applyFont="1" applyBorder="1" applyAlignment="1">
      <alignment horizontal="center" vertical="center" wrapText="1"/>
    </xf>
    <xf numFmtId="49" fontId="22" fillId="0" borderId="28" xfId="1" applyNumberFormat="1" applyFont="1" applyBorder="1" applyAlignment="1">
      <alignment horizontal="center" vertical="center"/>
    </xf>
    <xf numFmtId="1" fontId="22" fillId="0" borderId="28" xfId="1" applyNumberFormat="1" applyFont="1" applyBorder="1" applyAlignment="1">
      <alignment horizontal="left" vertical="center" wrapText="1"/>
    </xf>
    <xf numFmtId="1" fontId="22" fillId="0" borderId="28" xfId="1" applyNumberFormat="1" applyFont="1" applyBorder="1" applyAlignment="1">
      <alignment horizontal="center" vertical="center" wrapText="1"/>
    </xf>
    <xf numFmtId="1" fontId="22" fillId="0" borderId="28" xfId="1" applyNumberFormat="1" applyFont="1" applyBorder="1" applyAlignment="1">
      <alignment horizontal="right" vertical="center"/>
    </xf>
    <xf numFmtId="1" fontId="22" fillId="0" borderId="28" xfId="1" applyNumberFormat="1" applyFont="1" applyBorder="1" applyAlignment="1">
      <alignment vertical="center" wrapText="1"/>
    </xf>
    <xf numFmtId="49" fontId="24" fillId="0" borderId="28" xfId="1" applyNumberFormat="1" applyFont="1" applyBorder="1" applyAlignment="1">
      <alignment horizontal="center" vertical="center"/>
    </xf>
    <xf numFmtId="1" fontId="24" fillId="0" borderId="28" xfId="1" applyNumberFormat="1" applyFont="1" applyBorder="1" applyAlignment="1">
      <alignment vertical="center" wrapText="1"/>
    </xf>
    <xf numFmtId="49" fontId="18" fillId="0" borderId="28" xfId="1" applyNumberFormat="1" applyFont="1" applyBorder="1" applyAlignment="1">
      <alignment horizontal="center" vertical="center"/>
    </xf>
    <xf numFmtId="1" fontId="18" fillId="0" borderId="28" xfId="1" applyNumberFormat="1" applyFont="1" applyBorder="1" applyAlignment="1">
      <alignment vertical="center" wrapText="1"/>
    </xf>
    <xf numFmtId="1" fontId="18" fillId="0" borderId="28" xfId="1" quotePrefix="1" applyNumberFormat="1" applyFont="1" applyBorder="1" applyAlignment="1">
      <alignment vertical="center" wrapText="1"/>
    </xf>
    <xf numFmtId="1" fontId="18" fillId="0" borderId="28" xfId="1" applyNumberFormat="1" applyFont="1" applyBorder="1" applyAlignment="1">
      <alignment horizontal="center" vertical="center"/>
    </xf>
    <xf numFmtId="1" fontId="18" fillId="0" borderId="28" xfId="1" applyNumberFormat="1" applyFont="1" applyBorder="1" applyAlignment="1">
      <alignment horizontal="center" vertical="center" wrapText="1"/>
    </xf>
    <xf numFmtId="1" fontId="18" fillId="0" borderId="28" xfId="1" applyNumberFormat="1" applyFont="1" applyBorder="1" applyAlignment="1">
      <alignment horizontal="right" vertical="center"/>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0" fillId="0" borderId="60" xfId="0" applyBorder="1" applyAlignment="1">
      <alignment horizontal="center" vertical="center" wrapText="1"/>
    </xf>
    <xf numFmtId="0" fontId="0" fillId="0" borderId="61" xfId="0" applyBorder="1" applyAlignment="1">
      <alignment vertical="center" wrapText="1"/>
    </xf>
    <xf numFmtId="0" fontId="1" fillId="2" borderId="61" xfId="0" applyFont="1" applyFill="1" applyBorder="1" applyAlignment="1">
      <alignment vertical="center" wrapText="1"/>
    </xf>
    <xf numFmtId="0" fontId="1" fillId="0" borderId="61" xfId="0" applyFont="1" applyBorder="1" applyAlignment="1">
      <alignment vertical="center" wrapText="1"/>
    </xf>
    <xf numFmtId="0" fontId="0" fillId="0" borderId="61" xfId="0" applyBorder="1" applyAlignment="1">
      <alignment vertical="center"/>
    </xf>
    <xf numFmtId="0" fontId="0" fillId="0" borderId="60" xfId="0" applyBorder="1" applyAlignment="1">
      <alignment vertical="center" wrapText="1"/>
    </xf>
    <xf numFmtId="3" fontId="18" fillId="0" borderId="60" xfId="1" applyNumberFormat="1" applyFont="1" applyBorder="1" applyAlignment="1">
      <alignment horizontal="center" vertical="center" wrapText="1"/>
    </xf>
    <xf numFmtId="3" fontId="18" fillId="0" borderId="60" xfId="1" quotePrefix="1" applyNumberFormat="1" applyFont="1" applyBorder="1" applyAlignment="1">
      <alignment horizontal="center" vertical="center" wrapText="1"/>
    </xf>
    <xf numFmtId="1" fontId="22" fillId="0" borderId="60" xfId="1" applyNumberFormat="1" applyFont="1" applyBorder="1" applyAlignment="1">
      <alignment horizontal="right" vertical="center"/>
    </xf>
    <xf numFmtId="1" fontId="18" fillId="0" borderId="60" xfId="1" applyNumberFormat="1" applyFont="1" applyBorder="1" applyAlignment="1">
      <alignment horizontal="right" vertical="center"/>
    </xf>
    <xf numFmtId="3" fontId="21" fillId="0" borderId="60" xfId="1"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243" fillId="0" borderId="0" xfId="0" applyFont="1"/>
    <xf numFmtId="0" fontId="243" fillId="0" borderId="60" xfId="0" applyFont="1" applyBorder="1" applyAlignment="1">
      <alignment horizontal="center" vertical="center" wrapText="1"/>
    </xf>
    <xf numFmtId="0" fontId="243" fillId="0" borderId="60" xfId="0" applyFont="1" applyBorder="1" applyAlignment="1">
      <alignment vertical="center" wrapText="1"/>
    </xf>
    <xf numFmtId="0" fontId="242" fillId="2" borderId="60" xfId="0" applyFont="1" applyFill="1" applyBorder="1" applyAlignment="1">
      <alignment horizontal="center" vertical="center" wrapText="1"/>
    </xf>
    <xf numFmtId="0" fontId="242" fillId="2" borderId="60" xfId="0" applyFont="1" applyFill="1" applyBorder="1" applyAlignment="1">
      <alignment vertical="center" wrapText="1"/>
    </xf>
    <xf numFmtId="0" fontId="242" fillId="0" borderId="60" xfId="0" applyFont="1" applyBorder="1" applyAlignment="1">
      <alignment horizontal="center" vertical="center" wrapText="1"/>
    </xf>
    <xf numFmtId="0" fontId="242" fillId="0" borderId="60" xfId="0" applyFont="1" applyBorder="1" applyAlignment="1">
      <alignment vertical="center" wrapText="1"/>
    </xf>
    <xf numFmtId="0" fontId="101" fillId="52" borderId="60" xfId="0" applyFont="1" applyFill="1" applyBorder="1" applyAlignment="1">
      <alignment horizontal="center" vertical="center"/>
    </xf>
    <xf numFmtId="0" fontId="101" fillId="52" borderId="60" xfId="0" applyFont="1" applyFill="1" applyBorder="1" applyAlignment="1">
      <alignment horizontal="left" vertical="center" wrapText="1"/>
    </xf>
    <xf numFmtId="0" fontId="101" fillId="52" borderId="60" xfId="0" applyFont="1" applyFill="1" applyBorder="1" applyAlignment="1">
      <alignment horizontal="center" vertical="center" wrapText="1"/>
    </xf>
    <xf numFmtId="175" fontId="101" fillId="52" borderId="60" xfId="4261" applyNumberFormat="1" applyFont="1" applyFill="1" applyBorder="1" applyAlignment="1">
      <alignment horizontal="center" vertical="center"/>
    </xf>
    <xf numFmtId="244" fontId="243" fillId="52" borderId="60" xfId="4261" applyNumberFormat="1" applyFont="1" applyFill="1" applyBorder="1" applyAlignment="1">
      <alignment horizontal="right" vertical="center" wrapText="1"/>
    </xf>
    <xf numFmtId="0" fontId="243" fillId="0" borderId="60" xfId="0" applyFont="1" applyBorder="1" applyAlignment="1">
      <alignment horizontal="right" vertical="center" wrapText="1"/>
    </xf>
    <xf numFmtId="0" fontId="243" fillId="52" borderId="60" xfId="0" applyFont="1" applyFill="1" applyBorder="1" applyAlignment="1">
      <alignment horizontal="center" vertical="center" wrapText="1"/>
    </xf>
    <xf numFmtId="244" fontId="243" fillId="52" borderId="60" xfId="4261" applyNumberFormat="1" applyFont="1" applyFill="1" applyBorder="1" applyAlignment="1">
      <alignment horizontal="center" vertical="center" wrapText="1"/>
    </xf>
    <xf numFmtId="244" fontId="243" fillId="0" borderId="60" xfId="4261" applyNumberFormat="1" applyFont="1" applyBorder="1" applyAlignment="1">
      <alignment horizontal="right" vertical="center" wrapText="1"/>
    </xf>
    <xf numFmtId="244" fontId="101" fillId="52" borderId="60" xfId="4261" applyNumberFormat="1" applyFont="1" applyFill="1" applyBorder="1" applyAlignment="1">
      <alignment horizontal="right" vertical="center" wrapText="1"/>
    </xf>
    <xf numFmtId="0" fontId="242" fillId="0" borderId="60" xfId="0" applyFont="1" applyBorder="1" applyAlignment="1">
      <alignment horizontal="right" vertical="center" wrapText="1"/>
    </xf>
    <xf numFmtId="175" fontId="101" fillId="52" borderId="60" xfId="4261" applyNumberFormat="1" applyFont="1" applyFill="1" applyBorder="1" applyAlignment="1">
      <alignment horizontal="center" vertical="center" wrapText="1"/>
    </xf>
    <xf numFmtId="0" fontId="101" fillId="52" borderId="60" xfId="0" quotePrefix="1" applyFont="1" applyFill="1" applyBorder="1" applyAlignment="1">
      <alignment horizontal="center" vertical="center"/>
    </xf>
    <xf numFmtId="175" fontId="246" fillId="52" borderId="60" xfId="4261" applyNumberFormat="1" applyFont="1" applyFill="1" applyBorder="1" applyAlignment="1">
      <alignment horizontal="center" vertical="center"/>
    </xf>
    <xf numFmtId="0" fontId="242" fillId="0" borderId="0" xfId="0" applyFont="1"/>
    <xf numFmtId="0" fontId="242" fillId="2" borderId="60" xfId="0" applyFont="1" applyFill="1" applyBorder="1" applyAlignment="1">
      <alignment horizontal="right" vertical="center" wrapText="1"/>
    </xf>
    <xf numFmtId="0" fontId="243" fillId="0" borderId="60" xfId="0" applyFont="1" applyBorder="1" applyAlignment="1">
      <alignment vertical="center"/>
    </xf>
    <xf numFmtId="0" fontId="243" fillId="52" borderId="60" xfId="0" applyFont="1" applyFill="1" applyBorder="1" applyAlignment="1">
      <alignment horizontal="right" vertical="center" wrapText="1"/>
    </xf>
    <xf numFmtId="175" fontId="245" fillId="52" borderId="66" xfId="1653" applyNumberFormat="1" applyFont="1" applyFill="1" applyBorder="1" applyAlignment="1">
      <alignment horizontal="center" vertical="center"/>
    </xf>
    <xf numFmtId="175" fontId="243" fillId="52" borderId="60" xfId="0" applyNumberFormat="1" applyFont="1" applyFill="1" applyBorder="1" applyAlignment="1">
      <alignment horizontal="right" vertical="center" wrapText="1"/>
    </xf>
    <xf numFmtId="0" fontId="243" fillId="52" borderId="60" xfId="0" applyFont="1" applyFill="1" applyBorder="1" applyAlignment="1">
      <alignment vertical="center" wrapText="1"/>
    </xf>
    <xf numFmtId="0" fontId="243" fillId="52" borderId="0" xfId="0" applyFont="1" applyFill="1"/>
    <xf numFmtId="0" fontId="245" fillId="52" borderId="60" xfId="2" applyFont="1" applyFill="1" applyBorder="1" applyAlignment="1">
      <alignment horizontal="center" vertical="center" wrapText="1"/>
    </xf>
    <xf numFmtId="0" fontId="54" fillId="52" borderId="60" xfId="0" quotePrefix="1" applyFont="1" applyFill="1" applyBorder="1" applyAlignment="1">
      <alignment horizontal="center" vertical="center" wrapText="1"/>
    </xf>
    <xf numFmtId="0" fontId="54" fillId="52" borderId="60" xfId="0" applyFont="1" applyFill="1" applyBorder="1" applyAlignment="1">
      <alignment vertical="center" wrapText="1"/>
    </xf>
    <xf numFmtId="0" fontId="54" fillId="52" borderId="60" xfId="0" applyFont="1" applyFill="1" applyBorder="1" applyAlignment="1">
      <alignment horizontal="center" vertical="center" wrapText="1"/>
    </xf>
    <xf numFmtId="244" fontId="54" fillId="52" borderId="60" xfId="4261" applyNumberFormat="1" applyFont="1" applyFill="1" applyBorder="1" applyAlignment="1">
      <alignment horizontal="left" vertical="center" wrapText="1"/>
    </xf>
    <xf numFmtId="0" fontId="54" fillId="52" borderId="60" xfId="0" applyFont="1" applyFill="1" applyBorder="1" applyAlignment="1">
      <alignment horizontal="left" vertical="center" wrapText="1"/>
    </xf>
    <xf numFmtId="0" fontId="54" fillId="52" borderId="0" xfId="0" applyFont="1" applyFill="1"/>
    <xf numFmtId="0" fontId="247" fillId="52" borderId="0" xfId="0" applyFont="1" applyFill="1"/>
    <xf numFmtId="0" fontId="54" fillId="52" borderId="0" xfId="0" applyFont="1" applyFill="1" applyAlignment="1">
      <alignment horizontal="center"/>
    </xf>
    <xf numFmtId="337" fontId="247" fillId="52" borderId="60" xfId="4261" applyNumberFormat="1" applyFont="1" applyFill="1" applyBorder="1" applyAlignment="1">
      <alignment horizontal="right" vertical="center" wrapText="1"/>
    </xf>
    <xf numFmtId="337" fontId="54" fillId="52" borderId="60" xfId="4261" applyNumberFormat="1" applyFont="1" applyFill="1" applyBorder="1" applyAlignment="1">
      <alignment horizontal="center" vertical="center" wrapText="1"/>
    </xf>
    <xf numFmtId="0" fontId="251" fillId="52" borderId="60" xfId="2700" applyFont="1" applyFill="1" applyBorder="1" applyAlignment="1">
      <alignment horizontal="center" vertical="center" wrapText="1"/>
    </xf>
    <xf numFmtId="175" fontId="250" fillId="52" borderId="60" xfId="2700" applyNumberFormat="1" applyFont="1" applyFill="1" applyBorder="1" applyAlignment="1">
      <alignment horizontal="right" vertical="center" wrapText="1"/>
    </xf>
    <xf numFmtId="175" fontId="250" fillId="52" borderId="60" xfId="2700" applyNumberFormat="1" applyFont="1" applyFill="1" applyBorder="1" applyAlignment="1">
      <alignment horizontal="center" vertical="center" wrapText="1"/>
    </xf>
    <xf numFmtId="0" fontId="250" fillId="52" borderId="60" xfId="2700" applyFont="1" applyFill="1" applyBorder="1" applyAlignment="1">
      <alignment horizontal="justify" vertical="center" wrapText="1"/>
    </xf>
    <xf numFmtId="175" fontId="250" fillId="52" borderId="60" xfId="1724" applyNumberFormat="1" applyFont="1" applyFill="1" applyBorder="1" applyAlignment="1">
      <alignment horizontal="justify" vertical="center" wrapText="1"/>
    </xf>
    <xf numFmtId="0" fontId="168" fillId="52" borderId="60" xfId="2700" applyFont="1" applyFill="1" applyBorder="1" applyAlignment="1">
      <alignment horizontal="center" vertical="center" wrapText="1"/>
    </xf>
    <xf numFmtId="0" fontId="168" fillId="52" borderId="60" xfId="2700" applyFont="1" applyFill="1" applyBorder="1" applyAlignment="1">
      <alignment horizontal="justify" vertical="center" wrapText="1"/>
    </xf>
    <xf numFmtId="175" fontId="168" fillId="52" borderId="60" xfId="1724" applyNumberFormat="1" applyFont="1" applyFill="1" applyBorder="1" applyAlignment="1">
      <alignment horizontal="justify" vertical="center" wrapText="1"/>
    </xf>
    <xf numFmtId="0" fontId="0" fillId="52" borderId="0" xfId="0" applyFill="1"/>
    <xf numFmtId="337" fontId="0" fillId="0" borderId="0" xfId="0" applyNumberFormat="1"/>
    <xf numFmtId="0" fontId="0" fillId="0" borderId="0" xfId="0" applyAlignment="1">
      <alignment horizontal="center"/>
    </xf>
    <xf numFmtId="0" fontId="247" fillId="52" borderId="60" xfId="0" quotePrefix="1" applyFont="1" applyFill="1" applyBorder="1" applyAlignment="1">
      <alignment horizontal="center" vertical="center" wrapText="1"/>
    </xf>
    <xf numFmtId="0" fontId="247" fillId="52" borderId="60" xfId="0" applyFont="1" applyFill="1" applyBorder="1" applyAlignment="1">
      <alignment vertical="center" wrapText="1"/>
    </xf>
    <xf numFmtId="244" fontId="54" fillId="52" borderId="60" xfId="4261" applyNumberFormat="1" applyFont="1" applyFill="1" applyBorder="1" applyAlignment="1">
      <alignment horizontal="center" vertical="center" wrapText="1"/>
    </xf>
    <xf numFmtId="244" fontId="54" fillId="52" borderId="0" xfId="4261" applyNumberFormat="1" applyFont="1" applyFill="1"/>
    <xf numFmtId="0" fontId="253" fillId="0" borderId="0" xfId="0" applyFont="1" applyAlignment="1">
      <alignment vertical="center"/>
    </xf>
    <xf numFmtId="0" fontId="253" fillId="0" borderId="0" xfId="0" applyFont="1" applyAlignment="1">
      <alignment horizontal="center" vertical="center"/>
    </xf>
    <xf numFmtId="0" fontId="254" fillId="0" borderId="0" xfId="0" applyFont="1" applyAlignment="1">
      <alignment vertical="center"/>
    </xf>
    <xf numFmtId="244" fontId="247" fillId="52" borderId="60" xfId="4261" applyNumberFormat="1" applyFont="1" applyFill="1" applyBorder="1" applyAlignment="1">
      <alignment horizontal="right" vertical="center" wrapText="1"/>
    </xf>
    <xf numFmtId="244" fontId="54" fillId="52" borderId="60" xfId="4261" applyNumberFormat="1" applyFont="1" applyFill="1" applyBorder="1" applyAlignment="1">
      <alignment horizontal="right" vertical="center" wrapText="1"/>
    </xf>
    <xf numFmtId="244" fontId="250" fillId="0" borderId="60" xfId="4261" applyNumberFormat="1" applyFont="1" applyFill="1" applyBorder="1" applyAlignment="1">
      <alignment horizontal="center" vertical="center" wrapText="1"/>
    </xf>
    <xf numFmtId="244" fontId="250" fillId="0" borderId="60" xfId="4261" applyNumberFormat="1" applyFont="1" applyFill="1" applyBorder="1" applyAlignment="1">
      <alignment horizontal="right" vertical="center" wrapText="1"/>
    </xf>
    <xf numFmtId="244" fontId="168" fillId="0" borderId="60" xfId="4261" applyNumberFormat="1" applyFont="1" applyFill="1" applyBorder="1" applyAlignment="1">
      <alignment horizontal="right" vertical="center" wrapText="1"/>
    </xf>
    <xf numFmtId="244" fontId="168" fillId="52" borderId="60" xfId="4261" applyNumberFormat="1" applyFont="1" applyFill="1" applyBorder="1" applyAlignment="1">
      <alignment horizontal="center" vertical="center" wrapText="1"/>
    </xf>
    <xf numFmtId="244" fontId="168" fillId="52" borderId="60" xfId="4261" applyNumberFormat="1" applyFont="1" applyFill="1" applyBorder="1" applyAlignment="1">
      <alignment horizontal="right" vertical="center" wrapText="1"/>
    </xf>
    <xf numFmtId="244" fontId="168" fillId="0" borderId="60" xfId="4261" applyNumberFormat="1" applyFont="1" applyFill="1" applyBorder="1" applyAlignment="1">
      <alignment horizontal="center" vertical="center" wrapText="1"/>
    </xf>
    <xf numFmtId="244" fontId="250" fillId="52" borderId="60" xfId="4261" applyNumberFormat="1" applyFont="1" applyFill="1" applyBorder="1" applyAlignment="1">
      <alignment horizontal="right" vertical="center" wrapText="1"/>
    </xf>
    <xf numFmtId="244" fontId="256" fillId="0" borderId="60" xfId="4261" applyNumberFormat="1" applyFont="1" applyBorder="1" applyAlignment="1">
      <alignment horizontal="right" vertical="center"/>
    </xf>
    <xf numFmtId="0" fontId="256" fillId="0" borderId="60" xfId="0" applyFont="1" applyBorder="1" applyAlignment="1">
      <alignment vertical="center"/>
    </xf>
    <xf numFmtId="0" fontId="258" fillId="0" borderId="60" xfId="0" applyFont="1" applyBorder="1" applyAlignment="1">
      <alignment horizontal="center" vertical="center"/>
    </xf>
    <xf numFmtId="0" fontId="258" fillId="0" borderId="60" xfId="0" applyFont="1" applyBorder="1" applyAlignment="1">
      <alignment vertical="center"/>
    </xf>
    <xf numFmtId="244" fontId="258" fillId="0" borderId="60" xfId="4261" applyNumberFormat="1" applyFont="1" applyBorder="1" applyAlignment="1">
      <alignment horizontal="right" vertical="center"/>
    </xf>
    <xf numFmtId="0" fontId="259" fillId="52" borderId="60" xfId="0" applyFont="1" applyFill="1" applyBorder="1" applyAlignment="1">
      <alignment horizontal="center" vertical="center" wrapText="1"/>
    </xf>
    <xf numFmtId="0" fontId="250" fillId="52" borderId="60" xfId="2700" applyFont="1" applyFill="1" applyBorder="1" applyAlignment="1">
      <alignment horizontal="center" vertical="center" wrapText="1"/>
    </xf>
    <xf numFmtId="0" fontId="250" fillId="0" borderId="60" xfId="2700" applyFont="1" applyBorder="1" applyAlignment="1">
      <alignment horizontal="center" vertical="center"/>
    </xf>
    <xf numFmtId="0" fontId="250" fillId="53" borderId="60" xfId="2700" applyFont="1" applyFill="1" applyBorder="1" applyAlignment="1">
      <alignment horizontal="center" vertical="center"/>
    </xf>
    <xf numFmtId="244" fontId="250" fillId="53" borderId="60" xfId="4261" applyNumberFormat="1" applyFont="1" applyFill="1" applyBorder="1" applyAlignment="1">
      <alignment horizontal="center" vertical="center" wrapText="1"/>
    </xf>
    <xf numFmtId="244" fontId="250" fillId="53" borderId="60" xfId="4261" applyNumberFormat="1" applyFont="1" applyFill="1" applyBorder="1" applyAlignment="1">
      <alignment horizontal="right" vertical="center" wrapText="1"/>
    </xf>
    <xf numFmtId="244" fontId="168" fillId="53" borderId="60" xfId="4261" applyNumberFormat="1" applyFont="1" applyFill="1" applyBorder="1" applyAlignment="1">
      <alignment horizontal="right" vertical="center" wrapText="1"/>
    </xf>
    <xf numFmtId="244" fontId="168" fillId="53" borderId="60" xfId="4261" applyNumberFormat="1" applyFont="1" applyFill="1" applyBorder="1" applyAlignment="1">
      <alignment horizontal="center" vertical="center" wrapText="1"/>
    </xf>
    <xf numFmtId="0" fontId="0" fillId="53" borderId="0" xfId="0" applyFill="1"/>
    <xf numFmtId="0" fontId="0" fillId="53" borderId="0" xfId="0" applyFill="1" applyAlignment="1">
      <alignment horizontal="center"/>
    </xf>
    <xf numFmtId="0" fontId="256" fillId="53" borderId="60" xfId="0" applyFont="1" applyFill="1" applyBorder="1" applyAlignment="1">
      <alignment horizontal="center" vertical="center"/>
    </xf>
    <xf numFmtId="0" fontId="256" fillId="53" borderId="60" xfId="0" applyFont="1" applyFill="1" applyBorder="1" applyAlignment="1">
      <alignment horizontal="center" vertical="center" wrapText="1"/>
    </xf>
    <xf numFmtId="244" fontId="256" fillId="53" borderId="60" xfId="4261" applyNumberFormat="1" applyFont="1" applyFill="1" applyBorder="1" applyAlignment="1">
      <alignment horizontal="right" vertical="center"/>
    </xf>
    <xf numFmtId="244" fontId="258" fillId="53" borderId="60" xfId="4261" applyNumberFormat="1" applyFont="1" applyFill="1" applyBorder="1" applyAlignment="1">
      <alignment horizontal="right" vertical="center"/>
    </xf>
    <xf numFmtId="0" fontId="253" fillId="53" borderId="0" xfId="0" applyFont="1" applyFill="1" applyAlignment="1">
      <alignment vertical="center"/>
    </xf>
    <xf numFmtId="0" fontId="256" fillId="0" borderId="60" xfId="0" applyFont="1" applyBorder="1" applyAlignment="1">
      <alignment horizontal="center" vertical="center" wrapText="1"/>
    </xf>
    <xf numFmtId="244" fontId="256" fillId="0" borderId="60" xfId="4261" applyNumberFormat="1" applyFont="1" applyFill="1" applyBorder="1" applyAlignment="1">
      <alignment horizontal="right" vertical="center"/>
    </xf>
    <xf numFmtId="244" fontId="258" fillId="0" borderId="60" xfId="4261" applyNumberFormat="1" applyFont="1" applyFill="1" applyBorder="1" applyAlignment="1">
      <alignment horizontal="right" vertical="center"/>
    </xf>
    <xf numFmtId="0" fontId="259" fillId="52" borderId="0" xfId="0" applyFont="1" applyFill="1"/>
    <xf numFmtId="244" fontId="54" fillId="52" borderId="60" xfId="4261" quotePrefix="1" applyNumberFormat="1" applyFont="1" applyFill="1" applyBorder="1" applyAlignment="1">
      <alignment horizontal="center" vertical="center" wrapText="1"/>
    </xf>
    <xf numFmtId="0" fontId="54" fillId="52" borderId="60" xfId="4261" applyNumberFormat="1" applyFont="1" applyFill="1" applyBorder="1" applyAlignment="1">
      <alignment horizontal="center" vertical="center" wrapText="1"/>
    </xf>
    <xf numFmtId="244" fontId="54" fillId="52" borderId="0" xfId="0" applyNumberFormat="1" applyFont="1" applyFill="1"/>
    <xf numFmtId="0" fontId="251" fillId="53" borderId="60" xfId="2700" applyFont="1" applyFill="1" applyBorder="1" applyAlignment="1">
      <alignment horizontal="center" vertical="center" wrapText="1"/>
    </xf>
    <xf numFmtId="0" fontId="250" fillId="53" borderId="60" xfId="2700" applyFont="1" applyFill="1" applyBorder="1" applyAlignment="1">
      <alignment horizontal="center" vertical="center" wrapText="1"/>
    </xf>
    <xf numFmtId="337" fontId="54" fillId="52" borderId="60" xfId="4261" applyNumberFormat="1" applyFont="1" applyFill="1" applyBorder="1" applyAlignment="1">
      <alignment horizontal="right" vertical="center" wrapText="1"/>
    </xf>
    <xf numFmtId="338" fontId="54" fillId="52" borderId="0" xfId="0" applyNumberFormat="1" applyFont="1" applyFill="1"/>
    <xf numFmtId="0" fontId="260" fillId="0" borderId="0" xfId="0" applyFont="1"/>
    <xf numFmtId="0" fontId="247" fillId="52" borderId="0" xfId="0" applyFont="1" applyFill="1" applyAlignment="1">
      <alignment horizontal="center" vertical="center" wrapText="1"/>
    </xf>
    <xf numFmtId="244" fontId="247" fillId="52" borderId="0" xfId="0" applyNumberFormat="1" applyFont="1" applyFill="1" applyAlignment="1">
      <alignment horizontal="center" vertical="center" wrapText="1"/>
    </xf>
    <xf numFmtId="337" fontId="54" fillId="52" borderId="60" xfId="4261" quotePrefix="1" applyNumberFormat="1" applyFont="1" applyFill="1" applyBorder="1" applyAlignment="1">
      <alignment horizontal="center" vertical="center" wrapText="1"/>
    </xf>
    <xf numFmtId="0" fontId="258" fillId="0" borderId="60" xfId="0" applyFont="1" applyBorder="1" applyAlignment="1">
      <alignment horizontal="center" vertical="center" wrapText="1"/>
    </xf>
    <xf numFmtId="0" fontId="247" fillId="52" borderId="60" xfId="0" applyFont="1" applyFill="1" applyBorder="1" applyAlignment="1">
      <alignment horizontal="center" vertical="center" wrapText="1"/>
    </xf>
    <xf numFmtId="0" fontId="247" fillId="52" borderId="62" xfId="0" applyFont="1" applyFill="1" applyBorder="1" applyAlignment="1">
      <alignment horizontal="center" vertical="center" wrapText="1"/>
    </xf>
    <xf numFmtId="0" fontId="247" fillId="52" borderId="7" xfId="0" applyFont="1" applyFill="1" applyBorder="1" applyAlignment="1">
      <alignment horizontal="center" vertical="center" wrapText="1"/>
    </xf>
    <xf numFmtId="0" fontId="247" fillId="52" borderId="0" xfId="0" applyFont="1" applyFill="1" applyAlignment="1">
      <alignment horizontal="right"/>
    </xf>
    <xf numFmtId="0" fontId="252" fillId="52" borderId="0" xfId="0" applyFont="1" applyFill="1" applyAlignment="1">
      <alignment horizontal="right" vertical="center"/>
    </xf>
    <xf numFmtId="0" fontId="259" fillId="52" borderId="60" xfId="0" quotePrefix="1" applyFont="1" applyFill="1" applyBorder="1" applyAlignment="1">
      <alignment horizontal="center" vertical="center" wrapText="1"/>
    </xf>
    <xf numFmtId="0" fontId="259" fillId="52" borderId="60" xfId="0" applyFont="1" applyFill="1" applyBorder="1" applyAlignment="1">
      <alignment horizontal="left" vertical="center" wrapText="1"/>
    </xf>
    <xf numFmtId="244" fontId="259" fillId="52" borderId="60" xfId="4261" applyNumberFormat="1" applyFont="1" applyFill="1" applyBorder="1" applyAlignment="1">
      <alignment horizontal="right" vertical="center" wrapText="1"/>
    </xf>
    <xf numFmtId="337" fontId="259" fillId="52" borderId="60" xfId="4261" applyNumberFormat="1" applyFont="1" applyFill="1" applyBorder="1" applyAlignment="1">
      <alignment horizontal="right" vertical="center" wrapText="1"/>
    </xf>
    <xf numFmtId="244" fontId="261" fillId="52" borderId="0" xfId="0" applyNumberFormat="1" applyFont="1" applyFill="1" applyAlignment="1">
      <alignment horizontal="center" vertical="center" wrapText="1"/>
    </xf>
    <xf numFmtId="244" fontId="260" fillId="0" borderId="0" xfId="0" applyNumberFormat="1" applyFont="1"/>
    <xf numFmtId="175" fontId="168" fillId="52" borderId="60" xfId="1724" applyNumberFormat="1" applyFont="1" applyFill="1" applyBorder="1" applyAlignment="1">
      <alignment horizontal="center" vertical="center" wrapText="1"/>
    </xf>
    <xf numFmtId="0" fontId="251" fillId="0" borderId="60" xfId="2700" applyFont="1" applyBorder="1" applyAlignment="1">
      <alignment horizontal="center" vertical="center" wrapText="1"/>
    </xf>
    <xf numFmtId="0" fontId="250" fillId="0" borderId="60" xfId="2700" applyFont="1" applyBorder="1" applyAlignment="1">
      <alignment horizontal="center" vertical="center" wrapText="1"/>
    </xf>
    <xf numFmtId="244" fontId="253" fillId="0" borderId="0" xfId="0" applyNumberFormat="1" applyFont="1" applyAlignment="1">
      <alignment vertical="center"/>
    </xf>
    <xf numFmtId="0" fontId="259" fillId="52" borderId="60" xfId="0" applyFont="1" applyFill="1" applyBorder="1" applyAlignment="1">
      <alignment vertical="center" wrapText="1"/>
    </xf>
    <xf numFmtId="244" fontId="259" fillId="52" borderId="60" xfId="4261" applyNumberFormat="1" applyFont="1" applyFill="1" applyBorder="1" applyAlignment="1">
      <alignment horizontal="left" vertical="center" wrapText="1"/>
    </xf>
    <xf numFmtId="337" fontId="259" fillId="52" borderId="60" xfId="4261" applyNumberFormat="1" applyFont="1" applyFill="1" applyBorder="1" applyAlignment="1">
      <alignment horizontal="center" vertical="center" wrapText="1"/>
    </xf>
    <xf numFmtId="337" fontId="259" fillId="52" borderId="60" xfId="4261" quotePrefix="1" applyNumberFormat="1" applyFont="1" applyFill="1" applyBorder="1" applyAlignment="1">
      <alignment horizontal="center" vertical="center" wrapText="1"/>
    </xf>
    <xf numFmtId="0" fontId="23" fillId="52" borderId="0" xfId="0" applyFont="1" applyFill="1" applyAlignment="1">
      <alignment horizontal="center" vertical="center" wrapText="1"/>
    </xf>
    <xf numFmtId="0" fontId="249" fillId="52" borderId="60" xfId="0" applyFont="1" applyFill="1" applyBorder="1" applyAlignment="1">
      <alignment horizontal="center" vertical="center" wrapText="1"/>
    </xf>
    <xf numFmtId="244" fontId="249" fillId="52" borderId="60" xfId="4261" applyNumberFormat="1" applyFont="1" applyFill="1" applyBorder="1" applyAlignment="1">
      <alignment horizontal="right" vertical="center" wrapText="1"/>
    </xf>
    <xf numFmtId="337" fontId="249" fillId="52" borderId="60" xfId="4261" applyNumberFormat="1" applyFont="1" applyFill="1" applyBorder="1" applyAlignment="1">
      <alignment horizontal="right" vertical="center" wrapText="1"/>
    </xf>
    <xf numFmtId="244" fontId="249" fillId="52" borderId="0" xfId="0" applyNumberFormat="1" applyFont="1" applyFill="1" applyAlignment="1">
      <alignment horizontal="center" vertical="center" wrapText="1"/>
    </xf>
    <xf numFmtId="0" fontId="249" fillId="52" borderId="0" xfId="0" applyFont="1" applyFill="1"/>
    <xf numFmtId="0" fontId="247" fillId="52" borderId="60" xfId="2700" applyFont="1" applyFill="1" applyBorder="1" applyAlignment="1">
      <alignment horizontal="justify" vertical="center" wrapText="1"/>
    </xf>
    <xf numFmtId="43" fontId="250" fillId="0" borderId="60" xfId="4261" applyFont="1" applyFill="1" applyBorder="1" applyAlignment="1">
      <alignment horizontal="center" vertical="center" wrapText="1"/>
    </xf>
    <xf numFmtId="43" fontId="168" fillId="0" borderId="60" xfId="4261" applyFont="1" applyFill="1" applyBorder="1" applyAlignment="1">
      <alignment horizontal="right" vertical="center" wrapText="1"/>
    </xf>
    <xf numFmtId="43" fontId="168" fillId="0" borderId="60" xfId="4261" applyFont="1" applyFill="1" applyBorder="1" applyAlignment="1">
      <alignment horizontal="center" vertical="center" wrapText="1"/>
    </xf>
    <xf numFmtId="0" fontId="247" fillId="52" borderId="63" xfId="0" applyFont="1" applyFill="1" applyBorder="1" applyAlignment="1">
      <alignment horizontal="center" vertical="center" wrapText="1"/>
    </xf>
    <xf numFmtId="0" fontId="250" fillId="0" borderId="63" xfId="2700" applyFont="1" applyBorder="1" applyAlignment="1">
      <alignment horizontal="center" vertical="center" wrapText="1"/>
    </xf>
    <xf numFmtId="0" fontId="251" fillId="0" borderId="63" xfId="2700" applyFont="1" applyBorder="1" applyAlignment="1">
      <alignment horizontal="center" vertical="center" wrapText="1"/>
    </xf>
    <xf numFmtId="244" fontId="250" fillId="0" borderId="63" xfId="4261" applyNumberFormat="1" applyFont="1" applyFill="1" applyBorder="1" applyAlignment="1">
      <alignment horizontal="center" vertical="center" wrapText="1"/>
    </xf>
    <xf numFmtId="43" fontId="250" fillId="0" borderId="63" xfId="4261" applyFont="1" applyFill="1" applyBorder="1" applyAlignment="1">
      <alignment horizontal="center" vertical="center" wrapText="1"/>
    </xf>
    <xf numFmtId="43" fontId="168" fillId="0" borderId="63" xfId="4261" applyFont="1" applyFill="1" applyBorder="1" applyAlignment="1">
      <alignment horizontal="right" vertical="center" wrapText="1"/>
    </xf>
    <xf numFmtId="244" fontId="168" fillId="0" borderId="63" xfId="4261" applyNumberFormat="1" applyFont="1" applyFill="1" applyBorder="1" applyAlignment="1">
      <alignment horizontal="right" vertical="center" wrapText="1"/>
    </xf>
    <xf numFmtId="244" fontId="250" fillId="0" borderId="63" xfId="4261" applyNumberFormat="1" applyFont="1" applyFill="1" applyBorder="1" applyAlignment="1">
      <alignment horizontal="right" vertical="center" wrapText="1"/>
    </xf>
    <xf numFmtId="337" fontId="247" fillId="52" borderId="63" xfId="4261" applyNumberFormat="1" applyFont="1" applyFill="1" applyBorder="1" applyAlignment="1">
      <alignment horizontal="right" vertical="center" wrapText="1"/>
    </xf>
    <xf numFmtId="244" fontId="247" fillId="52" borderId="0" xfId="0" applyNumberFormat="1" applyFont="1" applyFill="1"/>
    <xf numFmtId="244" fontId="247" fillId="52" borderId="63" xfId="4261" applyNumberFormat="1" applyFont="1" applyFill="1" applyBorder="1" applyAlignment="1">
      <alignment horizontal="right" vertical="center" wrapText="1"/>
    </xf>
    <xf numFmtId="43" fontId="247" fillId="52" borderId="60" xfId="4261" applyFont="1" applyFill="1" applyBorder="1" applyAlignment="1">
      <alignment horizontal="right" vertical="center" wrapText="1"/>
    </xf>
    <xf numFmtId="337" fontId="247" fillId="52" borderId="60" xfId="4261" applyNumberFormat="1" applyFont="1" applyFill="1" applyBorder="1" applyAlignment="1">
      <alignment horizontal="center" vertical="center" wrapText="1"/>
    </xf>
    <xf numFmtId="337" fontId="54" fillId="52" borderId="0" xfId="4261" applyNumberFormat="1" applyFont="1" applyFill="1"/>
    <xf numFmtId="337" fontId="54" fillId="52" borderId="63" xfId="4261" applyNumberFormat="1" applyFont="1" applyFill="1" applyBorder="1" applyAlignment="1">
      <alignment horizontal="right" vertical="center" wrapText="1"/>
    </xf>
    <xf numFmtId="3" fontId="54" fillId="52" borderId="60" xfId="4261" applyNumberFormat="1" applyFont="1" applyFill="1" applyBorder="1" applyAlignment="1">
      <alignment horizontal="center" vertical="center" wrapText="1"/>
    </xf>
    <xf numFmtId="43" fontId="247" fillId="52" borderId="0" xfId="4261" applyFont="1" applyFill="1" applyBorder="1" applyAlignment="1">
      <alignment horizontal="center" vertical="center" wrapText="1"/>
    </xf>
    <xf numFmtId="244" fontId="247" fillId="52" borderId="0" xfId="4261" applyNumberFormat="1" applyFont="1" applyFill="1"/>
    <xf numFmtId="43" fontId="247" fillId="52" borderId="0" xfId="4261" applyFont="1" applyFill="1" applyAlignment="1">
      <alignment horizontal="center" vertical="center" wrapText="1"/>
    </xf>
    <xf numFmtId="43" fontId="54" fillId="52" borderId="0" xfId="4261" applyFont="1" applyFill="1"/>
    <xf numFmtId="0" fontId="247" fillId="52" borderId="60" xfId="0" applyFont="1" applyFill="1" applyBorder="1" applyAlignment="1">
      <alignment horizontal="left" vertical="center" wrapText="1"/>
    </xf>
    <xf numFmtId="337" fontId="249" fillId="52" borderId="63" xfId="4261" applyNumberFormat="1" applyFont="1" applyFill="1" applyBorder="1" applyAlignment="1">
      <alignment horizontal="right" vertical="center" wrapText="1"/>
    </xf>
    <xf numFmtId="244" fontId="249" fillId="52" borderId="0" xfId="0" applyNumberFormat="1" applyFont="1" applyFill="1"/>
    <xf numFmtId="337" fontId="259" fillId="52" borderId="63" xfId="4261" applyNumberFormat="1" applyFont="1" applyFill="1" applyBorder="1" applyAlignment="1">
      <alignment horizontal="right" vertical="center" wrapText="1"/>
    </xf>
    <xf numFmtId="244" fontId="259" fillId="52" borderId="0" xfId="0" applyNumberFormat="1" applyFont="1" applyFill="1"/>
    <xf numFmtId="244" fontId="259" fillId="52" borderId="60" xfId="4261" applyNumberFormat="1" applyFont="1" applyFill="1" applyBorder="1" applyAlignment="1">
      <alignment horizontal="center" vertical="center" wrapText="1"/>
    </xf>
    <xf numFmtId="43" fontId="261" fillId="52" borderId="0" xfId="4261" applyFont="1" applyFill="1" applyBorder="1" applyAlignment="1">
      <alignment horizontal="center" vertical="center" wrapText="1"/>
    </xf>
    <xf numFmtId="244" fontId="54" fillId="52" borderId="0" xfId="0" applyNumberFormat="1" applyFont="1" applyFill="1" applyAlignment="1">
      <alignment horizontal="center" vertical="center" wrapText="1"/>
    </xf>
    <xf numFmtId="337" fontId="250" fillId="0" borderId="60" xfId="4261" applyNumberFormat="1" applyFont="1" applyFill="1" applyBorder="1" applyAlignment="1">
      <alignment horizontal="right" vertical="center" wrapText="1"/>
    </xf>
    <xf numFmtId="0" fontId="249" fillId="52" borderId="60" xfId="0" quotePrefix="1" applyFont="1" applyFill="1" applyBorder="1" applyAlignment="1">
      <alignment horizontal="center" vertical="center" wrapText="1"/>
    </xf>
    <xf numFmtId="0" fontId="249" fillId="52" borderId="60" xfId="0" applyFont="1" applyFill="1" applyBorder="1" applyAlignment="1">
      <alignment horizontal="left" vertical="center" wrapText="1"/>
    </xf>
    <xf numFmtId="0" fontId="264" fillId="52" borderId="60" xfId="0" applyFont="1" applyFill="1" applyBorder="1" applyAlignment="1">
      <alignment horizontal="center" vertical="center" wrapText="1"/>
    </xf>
    <xf numFmtId="0" fontId="264" fillId="52" borderId="0" xfId="0" applyFont="1" applyFill="1"/>
    <xf numFmtId="0" fontId="263" fillId="52" borderId="0" xfId="0" applyFont="1" applyFill="1" applyAlignment="1">
      <alignment horizontal="center" vertical="center" wrapText="1"/>
    </xf>
    <xf numFmtId="0" fontId="23" fillId="52" borderId="0" xfId="0" applyFont="1" applyFill="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3" fillId="0" borderId="0" xfId="0" applyFont="1" applyAlignment="1">
      <alignment horizontal="center" vertical="center"/>
    </xf>
    <xf numFmtId="0" fontId="2" fillId="0" borderId="2" xfId="0" applyFont="1" applyBorder="1" applyAlignment="1">
      <alignment horizontal="right" vertical="center"/>
    </xf>
    <xf numFmtId="0" fontId="4" fillId="0" borderId="0" xfId="0" applyFont="1" applyAlignment="1">
      <alignment horizontal="center" vertical="center"/>
    </xf>
    <xf numFmtId="0" fontId="242" fillId="0" borderId="0" xfId="0" applyFont="1" applyAlignment="1">
      <alignment horizontal="center"/>
    </xf>
    <xf numFmtId="0" fontId="243" fillId="0" borderId="2" xfId="0" applyFont="1" applyBorder="1" applyAlignment="1">
      <alignment horizontal="right"/>
    </xf>
    <xf numFmtId="0" fontId="244" fillId="0" borderId="0" xfId="0" applyFont="1" applyAlignment="1">
      <alignment horizontal="center"/>
    </xf>
    <xf numFmtId="0" fontId="243" fillId="0" borderId="60" xfId="0" applyFont="1" applyBorder="1" applyAlignment="1">
      <alignment horizontal="center" vertical="center" wrapText="1"/>
    </xf>
    <xf numFmtId="0" fontId="0" fillId="0" borderId="60" xfId="0"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right"/>
    </xf>
    <xf numFmtId="3" fontId="18" fillId="0" borderId="60" xfId="1" applyNumberFormat="1" applyFont="1" applyBorder="1" applyAlignment="1">
      <alignment horizontal="center" vertical="center" wrapText="1"/>
    </xf>
    <xf numFmtId="1" fontId="14" fillId="0" borderId="0" xfId="1" applyNumberFormat="1" applyFont="1" applyAlignment="1">
      <alignment horizontal="center" vertical="center"/>
    </xf>
    <xf numFmtId="1" fontId="14" fillId="0" borderId="0" xfId="1" applyNumberFormat="1" applyFont="1" applyAlignment="1">
      <alignment horizontal="center" vertical="center" wrapText="1"/>
    </xf>
    <xf numFmtId="3" fontId="21" fillId="0" borderId="60" xfId="1" applyNumberFormat="1" applyFont="1" applyBorder="1" applyAlignment="1">
      <alignment horizontal="center" vertical="center" wrapText="1"/>
    </xf>
    <xf numFmtId="1" fontId="23" fillId="0" borderId="0" xfId="1" applyNumberFormat="1" applyFont="1" applyAlignment="1">
      <alignment horizontal="center" vertical="center"/>
    </xf>
    <xf numFmtId="1" fontId="23" fillId="0" borderId="0" xfId="1" applyNumberFormat="1" applyFont="1" applyAlignment="1">
      <alignment horizontal="center" vertical="center" wrapText="1"/>
    </xf>
    <xf numFmtId="1" fontId="16" fillId="0" borderId="2" xfId="1" applyNumberFormat="1" applyFont="1" applyBorder="1" applyAlignment="1">
      <alignment horizontal="right" vertical="center"/>
    </xf>
    <xf numFmtId="3" fontId="18" fillId="0" borderId="62" xfId="1" applyNumberFormat="1" applyFont="1" applyBorder="1" applyAlignment="1">
      <alignment horizontal="center" vertical="center" wrapText="1"/>
    </xf>
    <xf numFmtId="3" fontId="18" fillId="0" borderId="8" xfId="1" applyNumberFormat="1" applyFont="1" applyBorder="1" applyAlignment="1">
      <alignment horizontal="center" vertical="center" wrapText="1"/>
    </xf>
    <xf numFmtId="3" fontId="18" fillId="0" borderId="7" xfId="1" applyNumberFormat="1" applyFont="1" applyBorder="1" applyAlignment="1">
      <alignment horizontal="center" vertical="center" wrapText="1"/>
    </xf>
    <xf numFmtId="3" fontId="18" fillId="0" borderId="63" xfId="1" applyNumberFormat="1" applyFont="1" applyBorder="1" applyAlignment="1">
      <alignment horizontal="center" vertical="center" wrapText="1"/>
    </xf>
    <xf numFmtId="3" fontId="18" fillId="0" borderId="65" xfId="1" applyNumberFormat="1" applyFont="1" applyBorder="1" applyAlignment="1">
      <alignment horizontal="center" vertical="center" wrapText="1"/>
    </xf>
    <xf numFmtId="3" fontId="18" fillId="0" borderId="64" xfId="1" applyNumberFormat="1" applyFont="1" applyBorder="1" applyAlignment="1">
      <alignment horizontal="center" vertical="center" wrapText="1"/>
    </xf>
    <xf numFmtId="1" fontId="16" fillId="0" borderId="0" xfId="1" applyNumberFormat="1" applyFont="1" applyAlignment="1">
      <alignment horizontal="center" vertical="center"/>
    </xf>
    <xf numFmtId="1" fontId="16" fillId="0" borderId="0" xfId="1" applyNumberFormat="1" applyFont="1" applyAlignment="1">
      <alignment horizontal="center" vertical="center" wrapText="1"/>
    </xf>
    <xf numFmtId="3" fontId="18" fillId="0" borderId="1" xfId="1" applyNumberFormat="1" applyFont="1" applyBorder="1" applyAlignment="1">
      <alignment horizontal="center" vertical="center" wrapText="1"/>
    </xf>
    <xf numFmtId="3" fontId="21" fillId="0" borderId="1" xfId="1" applyNumberFormat="1" applyFont="1" applyBorder="1" applyAlignment="1">
      <alignment horizontal="center" vertical="center" wrapText="1"/>
    </xf>
    <xf numFmtId="3" fontId="18" fillId="0" borderId="6" xfId="1" applyNumberFormat="1" applyFont="1" applyBorder="1" applyAlignment="1">
      <alignment horizontal="center" vertical="center" wrapText="1"/>
    </xf>
    <xf numFmtId="3" fontId="21" fillId="0" borderId="3" xfId="1" applyNumberFormat="1" applyFont="1" applyBorder="1" applyAlignment="1">
      <alignment horizontal="center" vertical="center" wrapText="1"/>
    </xf>
    <xf numFmtId="3" fontId="21" fillId="0" borderId="4" xfId="1" applyNumberFormat="1" applyFont="1" applyBorder="1" applyAlignment="1">
      <alignment horizontal="center" vertical="center" wrapText="1"/>
    </xf>
    <xf numFmtId="3" fontId="21" fillId="0" borderId="5" xfId="1" applyNumberFormat="1" applyFont="1" applyBorder="1" applyAlignment="1">
      <alignment horizontal="center" vertical="center" wrapText="1"/>
    </xf>
    <xf numFmtId="3" fontId="21" fillId="0" borderId="1" xfId="1" applyNumberFormat="1" applyFont="1" applyBorder="1" applyAlignment="1">
      <alignment horizontal="left" vertical="center" wrapText="1"/>
    </xf>
    <xf numFmtId="0" fontId="19" fillId="0" borderId="1" xfId="2" applyFont="1" applyBorder="1"/>
    <xf numFmtId="1" fontId="13" fillId="0" borderId="0" xfId="1" applyNumberFormat="1" applyFont="1" applyAlignment="1">
      <alignment horizontal="center" vertical="center"/>
    </xf>
    <xf numFmtId="1" fontId="15" fillId="0" borderId="0" xfId="1" applyNumberFormat="1" applyFont="1" applyAlignment="1">
      <alignment horizontal="center" vertical="center" wrapText="1"/>
    </xf>
    <xf numFmtId="3" fontId="18" fillId="0" borderId="13" xfId="1" applyNumberFormat="1" applyFont="1" applyBorder="1" applyAlignment="1">
      <alignment horizontal="center" vertical="center" wrapText="1"/>
    </xf>
    <xf numFmtId="3" fontId="18" fillId="0" borderId="14" xfId="1" applyNumberFormat="1" applyFont="1" applyBorder="1" applyAlignment="1">
      <alignment horizontal="center" vertical="center" wrapText="1"/>
    </xf>
    <xf numFmtId="3" fontId="18" fillId="0" borderId="15" xfId="1" applyNumberFormat="1" applyFont="1" applyBorder="1" applyAlignment="1">
      <alignment horizontal="center" vertical="center" wrapText="1"/>
    </xf>
    <xf numFmtId="3" fontId="18" fillId="0" borderId="16" xfId="1" applyNumberFormat="1" applyFont="1" applyBorder="1" applyAlignment="1">
      <alignment horizontal="center" vertical="center" wrapText="1"/>
    </xf>
    <xf numFmtId="3" fontId="18" fillId="0" borderId="2" xfId="1" applyNumberFormat="1" applyFont="1" applyBorder="1" applyAlignment="1">
      <alignment horizontal="center" vertical="center" wrapText="1"/>
    </xf>
    <xf numFmtId="3" fontId="18" fillId="0" borderId="17" xfId="1" applyNumberFormat="1" applyFont="1" applyBorder="1" applyAlignment="1">
      <alignment horizontal="center" vertical="center" wrapText="1"/>
    </xf>
    <xf numFmtId="0" fontId="250" fillId="52" borderId="63" xfId="2700" applyFont="1" applyFill="1" applyBorder="1" applyAlignment="1">
      <alignment horizontal="center" vertical="center" wrapText="1"/>
    </xf>
    <xf numFmtId="0" fontId="250" fillId="52" borderId="64" xfId="2700" applyFont="1" applyFill="1" applyBorder="1" applyAlignment="1">
      <alignment horizontal="center" vertical="center" wrapText="1"/>
    </xf>
    <xf numFmtId="175" fontId="250" fillId="52" borderId="62" xfId="1724" applyNumberFormat="1" applyFont="1" applyFill="1" applyBorder="1" applyAlignment="1">
      <alignment horizontal="center" vertical="center" wrapText="1"/>
    </xf>
    <xf numFmtId="175" fontId="250" fillId="52" borderId="8" xfId="1724" applyNumberFormat="1" applyFont="1" applyFill="1" applyBorder="1" applyAlignment="1">
      <alignment horizontal="center" vertical="center" wrapText="1"/>
    </xf>
    <xf numFmtId="175" fontId="250" fillId="52" borderId="7" xfId="1724" applyNumberFormat="1" applyFont="1" applyFill="1" applyBorder="1" applyAlignment="1">
      <alignment horizontal="center" vertical="center" wrapText="1"/>
    </xf>
    <xf numFmtId="0" fontId="250" fillId="52" borderId="65" xfId="2700" applyFont="1" applyFill="1" applyBorder="1" applyAlignment="1">
      <alignment horizontal="center" vertical="center"/>
    </xf>
    <xf numFmtId="0" fontId="251" fillId="0" borderId="60" xfId="2700" applyFont="1" applyBorder="1" applyAlignment="1">
      <alignment horizontal="center" vertical="center" wrapText="1"/>
    </xf>
    <xf numFmtId="0" fontId="250" fillId="0" borderId="60" xfId="2700" applyFont="1" applyBorder="1" applyAlignment="1">
      <alignment horizontal="center" vertical="center" wrapText="1"/>
    </xf>
    <xf numFmtId="0" fontId="250" fillId="0" borderId="63" xfId="2700" applyFont="1" applyBorder="1" applyAlignment="1">
      <alignment horizontal="center" vertical="center" wrapText="1"/>
    </xf>
    <xf numFmtId="0" fontId="250" fillId="52" borderId="63" xfId="2700" applyFont="1" applyFill="1" applyBorder="1" applyAlignment="1">
      <alignment horizontal="center" vertical="center"/>
    </xf>
    <xf numFmtId="0" fontId="250" fillId="52" borderId="64" xfId="2700" applyFont="1" applyFill="1" applyBorder="1" applyAlignment="1">
      <alignment horizontal="center" vertical="center"/>
    </xf>
    <xf numFmtId="0" fontId="250" fillId="53" borderId="60" xfId="2700" applyFont="1" applyFill="1" applyBorder="1" applyAlignment="1">
      <alignment horizontal="center" vertical="center" wrapText="1"/>
    </xf>
    <xf numFmtId="0" fontId="250" fillId="52" borderId="60" xfId="2700" applyFont="1" applyFill="1" applyBorder="1" applyAlignment="1">
      <alignment horizontal="center" vertical="center" wrapText="1"/>
    </xf>
    <xf numFmtId="0" fontId="250" fillId="53" borderId="63" xfId="2700" applyFont="1" applyFill="1" applyBorder="1" applyAlignment="1">
      <alignment horizontal="center" vertical="center" wrapText="1"/>
    </xf>
    <xf numFmtId="0" fontId="250" fillId="53" borderId="65" xfId="2700" applyFont="1" applyFill="1" applyBorder="1" applyAlignment="1">
      <alignment horizontal="center" vertical="center"/>
    </xf>
    <xf numFmtId="0" fontId="251" fillId="53" borderId="60" xfId="2700" applyFont="1" applyFill="1" applyBorder="1" applyAlignment="1">
      <alignment horizontal="center" vertical="center" wrapText="1"/>
    </xf>
    <xf numFmtId="0" fontId="250" fillId="53" borderId="64" xfId="2700" applyFont="1" applyFill="1" applyBorder="1" applyAlignment="1">
      <alignment horizontal="center" vertical="center"/>
    </xf>
    <xf numFmtId="0" fontId="250" fillId="53" borderId="67" xfId="2700" applyFont="1" applyFill="1" applyBorder="1" applyAlignment="1">
      <alignment horizontal="center" vertical="center" wrapText="1"/>
    </xf>
    <xf numFmtId="0" fontId="250" fillId="53" borderId="68" xfId="2700" applyFont="1" applyFill="1" applyBorder="1" applyAlignment="1">
      <alignment horizontal="center" vertical="center" wrapText="1"/>
    </xf>
    <xf numFmtId="0" fontId="250" fillId="53" borderId="69" xfId="2700" applyFont="1" applyFill="1" applyBorder="1" applyAlignment="1">
      <alignment horizontal="center" vertical="center" wrapText="1"/>
    </xf>
    <xf numFmtId="0" fontId="250" fillId="53" borderId="16" xfId="2700" applyFont="1" applyFill="1" applyBorder="1" applyAlignment="1">
      <alignment horizontal="center" vertical="center" wrapText="1"/>
    </xf>
    <xf numFmtId="0" fontId="250" fillId="53" borderId="2" xfId="2700" applyFont="1" applyFill="1" applyBorder="1" applyAlignment="1">
      <alignment horizontal="center" vertical="center" wrapText="1"/>
    </xf>
    <xf numFmtId="0" fontId="250" fillId="53" borderId="17" xfId="2700" applyFont="1" applyFill="1" applyBorder="1" applyAlignment="1">
      <alignment horizontal="center" vertical="center" wrapText="1"/>
    </xf>
    <xf numFmtId="0" fontId="250" fillId="52" borderId="67" xfId="2700" applyFont="1" applyFill="1" applyBorder="1" applyAlignment="1">
      <alignment horizontal="center" vertical="center" wrapText="1"/>
    </xf>
    <xf numFmtId="0" fontId="250" fillId="52" borderId="68" xfId="2700" applyFont="1" applyFill="1" applyBorder="1" applyAlignment="1">
      <alignment horizontal="center" vertical="center" wrapText="1"/>
    </xf>
    <xf numFmtId="0" fontId="250" fillId="52" borderId="69" xfId="2700" applyFont="1" applyFill="1" applyBorder="1" applyAlignment="1">
      <alignment horizontal="center" vertical="center" wrapText="1"/>
    </xf>
    <xf numFmtId="0" fontId="250" fillId="52" borderId="16" xfId="2700" applyFont="1" applyFill="1" applyBorder="1" applyAlignment="1">
      <alignment horizontal="center" vertical="center" wrapText="1"/>
    </xf>
    <xf numFmtId="0" fontId="250" fillId="52" borderId="2" xfId="2700" applyFont="1" applyFill="1" applyBorder="1" applyAlignment="1">
      <alignment horizontal="center" vertical="center" wrapText="1"/>
    </xf>
    <xf numFmtId="0" fontId="250" fillId="52" borderId="17" xfId="2700" applyFont="1" applyFill="1" applyBorder="1" applyAlignment="1">
      <alignment horizontal="center" vertical="center" wrapText="1"/>
    </xf>
    <xf numFmtId="0" fontId="250" fillId="52" borderId="62" xfId="2700" applyFont="1" applyFill="1" applyBorder="1" applyAlignment="1">
      <alignment horizontal="center" vertical="center" wrapText="1"/>
    </xf>
    <xf numFmtId="0" fontId="250" fillId="52" borderId="8" xfId="2700" applyFont="1" applyFill="1" applyBorder="1" applyAlignment="1">
      <alignment horizontal="center" vertical="center" wrapText="1"/>
    </xf>
    <xf numFmtId="0" fontId="250" fillId="52" borderId="7" xfId="2700" applyFont="1" applyFill="1" applyBorder="1" applyAlignment="1">
      <alignment horizontal="center" vertical="center" wrapText="1"/>
    </xf>
    <xf numFmtId="0" fontId="23" fillId="52" borderId="0" xfId="2700" applyFont="1" applyFill="1" applyAlignment="1">
      <alignment horizontal="right" vertical="center"/>
    </xf>
    <xf numFmtId="0" fontId="14" fillId="52" borderId="2" xfId="2700" applyFont="1" applyFill="1" applyBorder="1" applyAlignment="1">
      <alignment horizontal="right" vertical="center"/>
    </xf>
    <xf numFmtId="0" fontId="23" fillId="52" borderId="0" xfId="2700" applyFont="1" applyFill="1" applyAlignment="1">
      <alignment horizontal="center" vertical="center" wrapText="1"/>
    </xf>
    <xf numFmtId="0" fontId="23" fillId="52" borderId="0" xfId="2700" applyFont="1" applyFill="1" applyAlignment="1">
      <alignment horizontal="center" vertical="center"/>
    </xf>
    <xf numFmtId="0" fontId="263" fillId="52" borderId="0" xfId="2700" applyFont="1" applyFill="1" applyAlignment="1">
      <alignment horizontal="center" vertical="center" wrapText="1"/>
    </xf>
    <xf numFmtId="0" fontId="249" fillId="52" borderId="63" xfId="0" quotePrefix="1" applyFont="1" applyFill="1" applyBorder="1" applyAlignment="1">
      <alignment horizontal="center" vertical="center" wrapText="1"/>
    </xf>
    <xf numFmtId="0" fontId="249" fillId="52" borderId="64" xfId="0" quotePrefix="1" applyFont="1" applyFill="1" applyBorder="1" applyAlignment="1">
      <alignment horizontal="center" vertical="center" wrapText="1"/>
    </xf>
    <xf numFmtId="0" fontId="54" fillId="52" borderId="60" xfId="0" applyFont="1" applyFill="1" applyBorder="1" applyAlignment="1">
      <alignment horizontal="center" vertical="center" wrapText="1"/>
    </xf>
    <xf numFmtId="337" fontId="247" fillId="52" borderId="62" xfId="4261" applyNumberFormat="1" applyFont="1" applyFill="1" applyBorder="1" applyAlignment="1">
      <alignment horizontal="center" vertical="center" wrapText="1"/>
    </xf>
    <xf numFmtId="337" fontId="247" fillId="52" borderId="8" xfId="4261" applyNumberFormat="1" applyFont="1" applyFill="1" applyBorder="1" applyAlignment="1">
      <alignment horizontal="center" vertical="center" wrapText="1"/>
    </xf>
    <xf numFmtId="337" fontId="247" fillId="52" borderId="7" xfId="4261" applyNumberFormat="1" applyFont="1" applyFill="1" applyBorder="1" applyAlignment="1">
      <alignment horizontal="center" vertical="center" wrapText="1"/>
    </xf>
    <xf numFmtId="0" fontId="247" fillId="52" borderId="63" xfId="0" applyFont="1" applyFill="1" applyBorder="1" applyAlignment="1">
      <alignment horizontal="center" vertical="center" wrapText="1"/>
    </xf>
    <xf numFmtId="0" fontId="247" fillId="52" borderId="64" xfId="0" applyFont="1" applyFill="1" applyBorder="1" applyAlignment="1">
      <alignment horizontal="center" vertical="center" wrapText="1"/>
    </xf>
    <xf numFmtId="0" fontId="247" fillId="52" borderId="62" xfId="0" applyFont="1" applyFill="1" applyBorder="1" applyAlignment="1">
      <alignment horizontal="center" vertical="center" wrapText="1"/>
    </xf>
    <xf numFmtId="0" fontId="247" fillId="52" borderId="8" xfId="0" applyFont="1" applyFill="1" applyBorder="1" applyAlignment="1">
      <alignment horizontal="center" vertical="center" wrapText="1"/>
    </xf>
    <xf numFmtId="0" fontId="247" fillId="52" borderId="7" xfId="0" applyFont="1" applyFill="1" applyBorder="1" applyAlignment="1">
      <alignment horizontal="center" vertical="center" wrapText="1"/>
    </xf>
    <xf numFmtId="0" fontId="247" fillId="52" borderId="60" xfId="0" applyFont="1" applyFill="1" applyBorder="1" applyAlignment="1">
      <alignment horizontal="center" vertical="center" wrapText="1"/>
    </xf>
    <xf numFmtId="0" fontId="247" fillId="52" borderId="60" xfId="0" applyFont="1" applyFill="1" applyBorder="1" applyAlignment="1">
      <alignment horizontal="center" vertical="center"/>
    </xf>
    <xf numFmtId="0" fontId="54" fillId="52" borderId="60" xfId="0" applyFont="1" applyFill="1" applyBorder="1"/>
    <xf numFmtId="0" fontId="247" fillId="52" borderId="65" xfId="0" applyFont="1" applyFill="1" applyBorder="1" applyAlignment="1">
      <alignment horizontal="center" vertical="center"/>
    </xf>
    <xf numFmtId="0" fontId="247" fillId="52" borderId="64" xfId="0" applyFont="1" applyFill="1" applyBorder="1" applyAlignment="1">
      <alignment horizontal="center" vertical="center"/>
    </xf>
    <xf numFmtId="0" fontId="23" fillId="52" borderId="0" xfId="0" applyFont="1" applyFill="1" applyAlignment="1">
      <alignment horizontal="right"/>
    </xf>
    <xf numFmtId="0" fontId="23" fillId="52" borderId="0" xfId="0" applyFont="1" applyFill="1" applyAlignment="1">
      <alignment horizontal="center" vertical="center" wrapText="1"/>
    </xf>
    <xf numFmtId="0" fontId="252" fillId="52" borderId="2" xfId="0" applyFont="1" applyFill="1" applyBorder="1" applyAlignment="1">
      <alignment horizontal="right" vertical="center"/>
    </xf>
    <xf numFmtId="0" fontId="263" fillId="52" borderId="0" xfId="0" applyFont="1" applyFill="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2" xfId="0" applyFont="1" applyBorder="1" applyAlignment="1">
      <alignment horizontal="right" vertical="center"/>
    </xf>
    <xf numFmtId="0" fontId="4" fillId="0" borderId="0" xfId="0" applyFont="1" applyAlignment="1">
      <alignment horizontal="center" vertical="center" wrapText="1"/>
    </xf>
    <xf numFmtId="0" fontId="256" fillId="0" borderId="60" xfId="0" applyFont="1" applyBorder="1" applyAlignment="1">
      <alignment horizontal="center" vertical="center"/>
    </xf>
    <xf numFmtId="0" fontId="3" fillId="0" borderId="0" xfId="0" applyFont="1" applyAlignment="1">
      <alignment horizontal="right" vertical="center"/>
    </xf>
    <xf numFmtId="0" fontId="256" fillId="53" borderId="60" xfId="0" applyFont="1" applyFill="1" applyBorder="1" applyAlignment="1">
      <alignment horizontal="center" vertical="center" wrapText="1"/>
    </xf>
    <xf numFmtId="0" fontId="256" fillId="53" borderId="60" xfId="0" applyFont="1" applyFill="1" applyBorder="1" applyAlignment="1">
      <alignment horizontal="center" vertical="center"/>
    </xf>
    <xf numFmtId="0" fontId="256" fillId="0" borderId="60" xfId="0" applyFont="1" applyBorder="1" applyAlignment="1">
      <alignment horizontal="center" vertical="center" wrapText="1"/>
    </xf>
    <xf numFmtId="0" fontId="257" fillId="0" borderId="60" xfId="0" applyFont="1" applyBorder="1" applyAlignment="1">
      <alignment horizontal="center" vertical="center"/>
    </xf>
    <xf numFmtId="0" fontId="257" fillId="53" borderId="60" xfId="0" applyFont="1" applyFill="1" applyBorder="1" applyAlignment="1">
      <alignment horizontal="center" vertical="center"/>
    </xf>
    <xf numFmtId="0" fontId="23" fillId="52" borderId="0" xfId="0" applyFont="1" applyFill="1" applyAlignment="1">
      <alignment horizontal="right" vertical="center" wrapText="1"/>
    </xf>
  </cellXfs>
  <cellStyles count="4263">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0" xfId="9"/>
    <cellStyle name="#,##0 2" xfId="10"/>
    <cellStyle name="." xfId="11"/>
    <cellStyle name=". 2" xfId="12"/>
    <cellStyle name=". 3" xfId="13"/>
    <cellStyle name=".d©y" xfId="14"/>
    <cellStyle name="??" xfId="15"/>
    <cellStyle name="?? [0.00]_ Att. 1- Cover" xfId="16"/>
    <cellStyle name="?? [0]" xfId="17"/>
    <cellStyle name="?? [0] 2" xfId="18"/>
    <cellStyle name="?? 2" xfId="19"/>
    <cellStyle name="?? 3" xfId="20"/>
    <cellStyle name="?? 4" xfId="21"/>
    <cellStyle name="?? 5" xfId="22"/>
    <cellStyle name="?? 6" xfId="23"/>
    <cellStyle name="?? 7" xfId="24"/>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 [0.00]_      " xfId="40"/>
    <cellStyle name="??????" xfId="41"/>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ET_Style?.font5" xfId="69"/>
    <cellStyle name="[0]_Chi phÝ kh¸c_V" xfId="70"/>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ien giang 2" xfId="148"/>
    <cellStyle name="_Book1_Kh ql62 (2010) 11-09" xfId="145"/>
    <cellStyle name="_Book1_KH TPCP vung TNB (03-1-2012)" xfId="146"/>
    <cellStyle name="_Book1_Khung 2012" xfId="147"/>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IN" xfId="219"/>
    <cellStyle name="_IN_!1 1 bao cao giao KH ve HTCMT vung TNB   12-12-2011" xfId="220"/>
    <cellStyle name="_IN_KH TPCP vung TNB (03-1-2012)" xfId="221"/>
    <cellStyle name="_KE KHAI THUE GTGT 2004" xfId="222"/>
    <cellStyle name="_KE KHAI THUE GTGT 2004_BCTC2004" xfId="223"/>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oCauPhi (version 1)" xfId="320"/>
    <cellStyle name="_KT (2)_2_TG-TH_Copy of 05-12  KH trung han 2016-2020 - Liem Thinh edited (1)" xfId="321"/>
    <cellStyle name="_KT (2)_2_TG-TH_ChiHuong_ApGia" xfId="319"/>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TGT 2003" xfId="330"/>
    <cellStyle name="_KT (2)_2_TG-TH_giao KH 2011 ngay 10-12-2010" xfId="329"/>
    <cellStyle name="_KT (2)_2_TG-TH_KE KHAI THUE GTGT 2004" xfId="331"/>
    <cellStyle name="_KT (2)_2_TG-TH_KE KHAI THUE GTGT 2004_BCTC2004" xfId="332"/>
    <cellStyle name="_KT (2)_2_TG-TH_kien giang 2" xfId="335"/>
    <cellStyle name="_KT (2)_2_TG-TH_KH TPCP 2016-2020 (tong hop)" xfId="333"/>
    <cellStyle name="_KT (2)_2_TG-TH_KH TPCP vung TNB (03-1-2012)" xfId="334"/>
    <cellStyle name="_KT (2)_2_TG-TH_Lora-tungchau" xfId="336"/>
    <cellStyle name="_KT (2)_2_TG-TH_Luy ke von ung nam 2011 -Thoa gui ngay 12-8-2012" xfId="337"/>
    <cellStyle name="_KT (2)_2_TG-TH_N-X-T-04" xfId="339"/>
    <cellStyle name="_KT (2)_2_TG-TH_NhanCong" xfId="338"/>
    <cellStyle name="_KT (2)_2_TG-TH_PGIA-phieu tham tra Kho bac" xfId="340"/>
    <cellStyle name="_KT (2)_2_TG-TH_PT02-02" xfId="342"/>
    <cellStyle name="_KT (2)_2_TG-TH_PT02-02_Book1" xfId="343"/>
    <cellStyle name="_KT (2)_2_TG-TH_PT02-03" xfId="344"/>
    <cellStyle name="_KT (2)_2_TG-TH_PT02-03_Book1" xfId="345"/>
    <cellStyle name="_KT (2)_2_TG-TH_phu luc tong ket tinh hinh TH giai doan 03-10 (ngay 30)" xfId="341"/>
    <cellStyle name="_KT (2)_2_TG-TH_Qt-HT3PQ1(CauKho)" xfId="346"/>
    <cellStyle name="_KT (2)_2_TG-TH_Sheet1" xfId="347"/>
    <cellStyle name="_KT (2)_2_TG-TH_TK152-04" xfId="348"/>
    <cellStyle name="_KT (2)_2_TG-TH_ÿÿÿÿÿ" xfId="349"/>
    <cellStyle name="_KT (2)_2_TG-TH_ÿÿÿÿÿ_Bieu mau cong trinh khoi cong moi 3-4" xfId="350"/>
    <cellStyle name="_KT (2)_2_TG-TH_ÿÿÿÿÿ_Bieu3ODA" xfId="351"/>
    <cellStyle name="_KT (2)_2_TG-TH_ÿÿÿÿÿ_Bieu4HTMT" xfId="352"/>
    <cellStyle name="_KT (2)_2_TG-TH_ÿÿÿÿÿ_kien giang 2" xfId="354"/>
    <cellStyle name="_KT (2)_2_TG-TH_ÿÿÿÿÿ_KH TPCP vung TNB (03-1-2012)" xfId="353"/>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ien giang 2" xfId="372"/>
    <cellStyle name="_KT (2)_3_TG-TH_Book1_KH TPCP vung TNB (03-1-2012)" xfId="371"/>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TGT 2003" xfId="379"/>
    <cellStyle name="_KT (2)_3_TG-TH_giao KH 2011 ngay 10-12-2010" xfId="378"/>
    <cellStyle name="_KT (2)_3_TG-TH_KE KHAI THUE GTGT 2004" xfId="380"/>
    <cellStyle name="_KT (2)_3_TG-TH_KE KHAI THUE GTGT 2004_BCTC2004" xfId="381"/>
    <cellStyle name="_KT (2)_3_TG-TH_kien giang 2" xfId="384"/>
    <cellStyle name="_KT (2)_3_TG-TH_KH TPCP 2016-2020 (tong hop)" xfId="382"/>
    <cellStyle name="_KT (2)_3_TG-TH_KH TPCP vung TNB (03-1-2012)" xfId="383"/>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ien giang 2" xfId="408"/>
    <cellStyle name="_KT (2)_3_TG-TH_ÿÿÿÿÿ_KH TPCP vung TNB (03-1-2012)" xfId="407"/>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oCauPhi (version 1)" xfId="460"/>
    <cellStyle name="_KT (2)_4_Copy of 05-12  KH trung han 2016-2020 - Liem Thinh edited (1)" xfId="461"/>
    <cellStyle name="_KT (2)_4_ChiHuong_ApGia" xfId="459"/>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TGT 2003" xfId="470"/>
    <cellStyle name="_KT (2)_4_giao KH 2011 ngay 10-12-2010" xfId="469"/>
    <cellStyle name="_KT (2)_4_KE KHAI THUE GTGT 2004" xfId="471"/>
    <cellStyle name="_KT (2)_4_KE KHAI THUE GTGT 2004_BCTC2004" xfId="472"/>
    <cellStyle name="_KT (2)_4_kien giang 2" xfId="475"/>
    <cellStyle name="_KT (2)_4_KH TPCP 2016-2020 (tong hop)" xfId="473"/>
    <cellStyle name="_KT (2)_4_KH TPCP vung TNB (03-1-2012)" xfId="474"/>
    <cellStyle name="_KT (2)_4_Lora-tungchau" xfId="476"/>
    <cellStyle name="_KT (2)_4_Luy ke von ung nam 2011 -Thoa gui ngay 12-8-2012" xfId="477"/>
    <cellStyle name="_KT (2)_4_N-X-T-04" xfId="479"/>
    <cellStyle name="_KT (2)_4_NhanCong" xfId="478"/>
    <cellStyle name="_KT (2)_4_PGIA-phieu tham tra Kho bac" xfId="480"/>
    <cellStyle name="_KT (2)_4_PT02-02" xfId="482"/>
    <cellStyle name="_KT (2)_4_PT02-02_Book1" xfId="483"/>
    <cellStyle name="_KT (2)_4_PT02-03" xfId="484"/>
    <cellStyle name="_KT (2)_4_PT02-03_Book1" xfId="485"/>
    <cellStyle name="_KT (2)_4_phu luc tong ket tinh hinh TH giai doan 03-10 (ngay 30)" xfId="481"/>
    <cellStyle name="_KT (2)_4_Qt-HT3PQ1(CauKho)" xfId="486"/>
    <cellStyle name="_KT (2)_4_Sheet1" xfId="487"/>
    <cellStyle name="_KT (2)_4_TG-TH" xfId="488"/>
    <cellStyle name="_KT (2)_4_TK152-04" xfId="489"/>
    <cellStyle name="_KT (2)_4_ÿÿÿÿÿ" xfId="490"/>
    <cellStyle name="_KT (2)_4_ÿÿÿÿÿ_Bieu mau cong trinh khoi cong moi 3-4" xfId="491"/>
    <cellStyle name="_KT (2)_4_ÿÿÿÿÿ_Bieu3ODA" xfId="492"/>
    <cellStyle name="_KT (2)_4_ÿÿÿÿÿ_Bieu4HTMT" xfId="493"/>
    <cellStyle name="_KT (2)_4_ÿÿÿÿÿ_kien giang 2" xfId="495"/>
    <cellStyle name="_KT (2)_4_ÿÿÿÿÿ_KH TPCP vung TNB (03-1-2012)" xfId="494"/>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oCauPhi (version 1)" xfId="547"/>
    <cellStyle name="_KT (2)_5_Copy of 05-12  KH trung han 2016-2020 - Liem Thinh edited (1)" xfId="548"/>
    <cellStyle name="_KT (2)_5_ChiHuong_ApGia" xfId="546"/>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TGT 2003" xfId="557"/>
    <cellStyle name="_KT (2)_5_giao KH 2011 ngay 10-12-2010" xfId="556"/>
    <cellStyle name="_KT (2)_5_KE KHAI THUE GTGT 2004" xfId="558"/>
    <cellStyle name="_KT (2)_5_KE KHAI THUE GTGT 2004_BCTC2004" xfId="559"/>
    <cellStyle name="_KT (2)_5_kien giang 2" xfId="562"/>
    <cellStyle name="_KT (2)_5_KH TPCP 2016-2020 (tong hop)" xfId="560"/>
    <cellStyle name="_KT (2)_5_KH TPCP vung TNB (03-1-2012)" xfId="561"/>
    <cellStyle name="_KT (2)_5_Lora-tungchau" xfId="563"/>
    <cellStyle name="_KT (2)_5_Luy ke von ung nam 2011 -Thoa gui ngay 12-8-2012" xfId="564"/>
    <cellStyle name="_KT (2)_5_N-X-T-04" xfId="566"/>
    <cellStyle name="_KT (2)_5_NhanCong" xfId="565"/>
    <cellStyle name="_KT (2)_5_PGIA-phieu tham tra Kho bac" xfId="567"/>
    <cellStyle name="_KT (2)_5_PT02-02" xfId="569"/>
    <cellStyle name="_KT (2)_5_PT02-02_Book1" xfId="570"/>
    <cellStyle name="_KT (2)_5_PT02-03" xfId="571"/>
    <cellStyle name="_KT (2)_5_PT02-03_Book1" xfId="572"/>
    <cellStyle name="_KT (2)_5_phu luc tong ket tinh hinh TH giai doan 03-10 (ngay 30)" xfId="568"/>
    <cellStyle name="_KT (2)_5_Qt-HT3PQ1(CauKho)" xfId="573"/>
    <cellStyle name="_KT (2)_5_Sheet1" xfId="574"/>
    <cellStyle name="_KT (2)_5_TK152-04" xfId="575"/>
    <cellStyle name="_KT (2)_5_ÿÿÿÿÿ" xfId="576"/>
    <cellStyle name="_KT (2)_5_ÿÿÿÿÿ_Bieu mau cong trinh khoi cong moi 3-4" xfId="577"/>
    <cellStyle name="_KT (2)_5_ÿÿÿÿÿ_Bieu3ODA" xfId="578"/>
    <cellStyle name="_KT (2)_5_ÿÿÿÿÿ_Bieu4HTMT" xfId="579"/>
    <cellStyle name="_KT (2)_5_ÿÿÿÿÿ_kien giang 2" xfId="581"/>
    <cellStyle name="_KT (2)_5_ÿÿÿÿÿ_KH TPCP vung TNB (03-1-2012)" xfId="580"/>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ien giang 2" xfId="595"/>
    <cellStyle name="_KT (2)_Book1_KH TPCP vung TNB (03-1-2012)" xfId="594"/>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TGT 2003" xfId="602"/>
    <cellStyle name="_KT (2)_giao KH 2011 ngay 10-12-2010" xfId="601"/>
    <cellStyle name="_KT (2)_KE KHAI THUE GTGT 2004" xfId="603"/>
    <cellStyle name="_KT (2)_KE KHAI THUE GTGT 2004_BCTC2004" xfId="604"/>
    <cellStyle name="_KT (2)_kien giang 2" xfId="607"/>
    <cellStyle name="_KT (2)_KH TPCP 2016-2020 (tong hop)" xfId="605"/>
    <cellStyle name="_KT (2)_KH TPCP vung TNB (03-1-2012)" xfId="606"/>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ien giang 2" xfId="632"/>
    <cellStyle name="_KT (2)_ÿÿÿÿÿ_KH TPCP vung TNB (03-1-2012)" xfId="631"/>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oCauPhi (version 1)" xfId="685"/>
    <cellStyle name="_KT_TG_1_Copy of 05-12  KH trung han 2016-2020 - Liem Thinh edited (1)" xfId="686"/>
    <cellStyle name="_KT_TG_1_ChiHuong_ApGia" xfId="684"/>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TGT 2003" xfId="695"/>
    <cellStyle name="_KT_TG_1_giao KH 2011 ngay 10-12-2010" xfId="694"/>
    <cellStyle name="_KT_TG_1_KE KHAI THUE GTGT 2004" xfId="696"/>
    <cellStyle name="_KT_TG_1_KE KHAI THUE GTGT 2004_BCTC2004" xfId="697"/>
    <cellStyle name="_KT_TG_1_kien giang 2" xfId="700"/>
    <cellStyle name="_KT_TG_1_KH TPCP 2016-2020 (tong hop)" xfId="698"/>
    <cellStyle name="_KT_TG_1_KH TPCP vung TNB (03-1-2012)" xfId="699"/>
    <cellStyle name="_KT_TG_1_Lora-tungchau" xfId="701"/>
    <cellStyle name="_KT_TG_1_Luy ke von ung nam 2011 -Thoa gui ngay 12-8-2012" xfId="702"/>
    <cellStyle name="_KT_TG_1_N-X-T-04" xfId="704"/>
    <cellStyle name="_KT_TG_1_NhanCong" xfId="703"/>
    <cellStyle name="_KT_TG_1_PGIA-phieu tham tra Kho bac" xfId="705"/>
    <cellStyle name="_KT_TG_1_PT02-02" xfId="707"/>
    <cellStyle name="_KT_TG_1_PT02-02_Book1" xfId="708"/>
    <cellStyle name="_KT_TG_1_PT02-03" xfId="709"/>
    <cellStyle name="_KT_TG_1_PT02-03_Book1" xfId="710"/>
    <cellStyle name="_KT_TG_1_phu luc tong ket tinh hinh TH giai doan 03-10 (ngay 30)" xfId="706"/>
    <cellStyle name="_KT_TG_1_Qt-HT3PQ1(CauKho)" xfId="711"/>
    <cellStyle name="_KT_TG_1_Sheet1" xfId="712"/>
    <cellStyle name="_KT_TG_1_TK152-04" xfId="713"/>
    <cellStyle name="_KT_TG_1_ÿÿÿÿÿ" xfId="714"/>
    <cellStyle name="_KT_TG_1_ÿÿÿÿÿ_Bieu mau cong trinh khoi cong moi 3-4" xfId="715"/>
    <cellStyle name="_KT_TG_1_ÿÿÿÿÿ_Bieu3ODA" xfId="716"/>
    <cellStyle name="_KT_TG_1_ÿÿÿÿÿ_Bieu4HTMT" xfId="717"/>
    <cellStyle name="_KT_TG_1_ÿÿÿÿÿ_kien giang 2" xfId="719"/>
    <cellStyle name="_KT_TG_1_ÿÿÿÿÿ_KH TPCP vung TNB (03-1-2012)" xfId="718"/>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oCauPhi (version 1)" xfId="771"/>
    <cellStyle name="_KT_TG_2_Copy of 05-12  KH trung han 2016-2020 - Liem Thinh edited (1)" xfId="772"/>
    <cellStyle name="_KT_TG_2_ChiHuong_ApGia" xfId="770"/>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TGT 2003" xfId="781"/>
    <cellStyle name="_KT_TG_2_giao KH 2011 ngay 10-12-2010" xfId="780"/>
    <cellStyle name="_KT_TG_2_KE KHAI THUE GTGT 2004" xfId="782"/>
    <cellStyle name="_KT_TG_2_KE KHAI THUE GTGT 2004_BCTC2004" xfId="783"/>
    <cellStyle name="_KT_TG_2_kien giang 2" xfId="786"/>
    <cellStyle name="_KT_TG_2_KH TPCP 2016-2020 (tong hop)" xfId="784"/>
    <cellStyle name="_KT_TG_2_KH TPCP vung TNB (03-1-2012)" xfId="785"/>
    <cellStyle name="_KT_TG_2_Lora-tungchau" xfId="787"/>
    <cellStyle name="_KT_TG_2_Luy ke von ung nam 2011 -Thoa gui ngay 12-8-2012" xfId="788"/>
    <cellStyle name="_KT_TG_2_N-X-T-04" xfId="790"/>
    <cellStyle name="_KT_TG_2_NhanCong" xfId="789"/>
    <cellStyle name="_KT_TG_2_PGIA-phieu tham tra Kho bac" xfId="791"/>
    <cellStyle name="_KT_TG_2_PT02-02" xfId="793"/>
    <cellStyle name="_KT_TG_2_PT02-02_Book1" xfId="794"/>
    <cellStyle name="_KT_TG_2_PT02-03" xfId="795"/>
    <cellStyle name="_KT_TG_2_PT02-03_Book1" xfId="796"/>
    <cellStyle name="_KT_TG_2_phu luc tong ket tinh hinh TH giai doan 03-10 (ngay 30)" xfId="792"/>
    <cellStyle name="_KT_TG_2_Qt-HT3PQ1(CauKho)" xfId="797"/>
    <cellStyle name="_KT_TG_2_Sheet1" xfId="798"/>
    <cellStyle name="_KT_TG_2_TK152-04" xfId="799"/>
    <cellStyle name="_KT_TG_2_ÿÿÿÿÿ" xfId="800"/>
    <cellStyle name="_KT_TG_2_ÿÿÿÿÿ_Bieu mau cong trinh khoi cong moi 3-4" xfId="801"/>
    <cellStyle name="_KT_TG_2_ÿÿÿÿÿ_Bieu3ODA" xfId="802"/>
    <cellStyle name="_KT_TG_2_ÿÿÿÿÿ_Bieu4HTMT" xfId="803"/>
    <cellStyle name="_KT_TG_2_ÿÿÿÿÿ_kien giang 2" xfId="805"/>
    <cellStyle name="_KT_TG_2_ÿÿÿÿÿ_KH TPCP vung TNB (03-1-2012)" xfId="804"/>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ung 2012" xfId="251"/>
    <cellStyle name="_Khung nam 2010" xfId="252"/>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X-T-04" xfId="837"/>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oCauPhi (version 1)" xfId="916"/>
    <cellStyle name="_TG-TH_1_Copy of 05-12  KH trung han 2016-2020 - Liem Thinh edited (1)" xfId="917"/>
    <cellStyle name="_TG-TH_1_ChiHuong_ApGia" xfId="915"/>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TGT 2003" xfId="926"/>
    <cellStyle name="_TG-TH_1_giao KH 2011 ngay 10-12-2010" xfId="925"/>
    <cellStyle name="_TG-TH_1_KE KHAI THUE GTGT 2004" xfId="927"/>
    <cellStyle name="_TG-TH_1_KE KHAI THUE GTGT 2004_BCTC2004" xfId="928"/>
    <cellStyle name="_TG-TH_1_kien giang 2" xfId="931"/>
    <cellStyle name="_TG-TH_1_KH TPCP 2016-2020 (tong hop)" xfId="929"/>
    <cellStyle name="_TG-TH_1_KH TPCP vung TNB (03-1-2012)" xfId="930"/>
    <cellStyle name="_TG-TH_1_Lora-tungchau" xfId="932"/>
    <cellStyle name="_TG-TH_1_Luy ke von ung nam 2011 -Thoa gui ngay 12-8-2012" xfId="933"/>
    <cellStyle name="_TG-TH_1_N-X-T-04" xfId="935"/>
    <cellStyle name="_TG-TH_1_NhanCong" xfId="934"/>
    <cellStyle name="_TG-TH_1_PGIA-phieu tham tra Kho bac" xfId="936"/>
    <cellStyle name="_TG-TH_1_PT02-02" xfId="938"/>
    <cellStyle name="_TG-TH_1_PT02-02_Book1" xfId="939"/>
    <cellStyle name="_TG-TH_1_PT02-03" xfId="940"/>
    <cellStyle name="_TG-TH_1_PT02-03_Book1" xfId="941"/>
    <cellStyle name="_TG-TH_1_phu luc tong ket tinh hinh TH giai doan 03-10 (ngay 30)" xfId="937"/>
    <cellStyle name="_TG-TH_1_Qt-HT3PQ1(CauKho)" xfId="942"/>
    <cellStyle name="_TG-TH_1_Sheet1" xfId="943"/>
    <cellStyle name="_TG-TH_1_TK152-04" xfId="944"/>
    <cellStyle name="_TG-TH_1_ÿÿÿÿÿ" xfId="945"/>
    <cellStyle name="_TG-TH_1_ÿÿÿÿÿ_Bieu mau cong trinh khoi cong moi 3-4" xfId="946"/>
    <cellStyle name="_TG-TH_1_ÿÿÿÿÿ_Bieu3ODA" xfId="947"/>
    <cellStyle name="_TG-TH_1_ÿÿÿÿÿ_Bieu4HTMT" xfId="948"/>
    <cellStyle name="_TG-TH_1_ÿÿÿÿÿ_kien giang 2" xfId="950"/>
    <cellStyle name="_TG-TH_1_ÿÿÿÿÿ_KH TPCP vung TNB (03-1-2012)" xfId="949"/>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oCauPhi (version 1)" xfId="1002"/>
    <cellStyle name="_TG-TH_2_Copy of 05-12  KH trung han 2016-2020 - Liem Thinh edited (1)" xfId="1003"/>
    <cellStyle name="_TG-TH_2_ChiHuong_ApGia" xfId="1001"/>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TGT 2003" xfId="1012"/>
    <cellStyle name="_TG-TH_2_giao KH 2011 ngay 10-12-2010" xfId="1011"/>
    <cellStyle name="_TG-TH_2_KE KHAI THUE GTGT 2004" xfId="1013"/>
    <cellStyle name="_TG-TH_2_KE KHAI THUE GTGT 2004_BCTC2004" xfId="1014"/>
    <cellStyle name="_TG-TH_2_kien giang 2" xfId="1017"/>
    <cellStyle name="_TG-TH_2_KH TPCP 2016-2020 (tong hop)" xfId="1015"/>
    <cellStyle name="_TG-TH_2_KH TPCP vung TNB (03-1-2012)" xfId="1016"/>
    <cellStyle name="_TG-TH_2_Lora-tungchau" xfId="1018"/>
    <cellStyle name="_TG-TH_2_Luy ke von ung nam 2011 -Thoa gui ngay 12-8-2012" xfId="1019"/>
    <cellStyle name="_TG-TH_2_N-X-T-04" xfId="1021"/>
    <cellStyle name="_TG-TH_2_NhanCong" xfId="1020"/>
    <cellStyle name="_TG-TH_2_PGIA-phieu tham tra Kho bac" xfId="1022"/>
    <cellStyle name="_TG-TH_2_PT02-02" xfId="1024"/>
    <cellStyle name="_TG-TH_2_PT02-02_Book1" xfId="1025"/>
    <cellStyle name="_TG-TH_2_PT02-03" xfId="1026"/>
    <cellStyle name="_TG-TH_2_PT02-03_Book1" xfId="1027"/>
    <cellStyle name="_TG-TH_2_phu luc tong ket tinh hinh TH giai doan 03-10 (ngay 30)" xfId="1023"/>
    <cellStyle name="_TG-TH_2_Qt-HT3PQ1(CauKho)" xfId="1028"/>
    <cellStyle name="_TG-TH_2_Sheet1" xfId="1029"/>
    <cellStyle name="_TG-TH_2_TK152-04" xfId="1030"/>
    <cellStyle name="_TG-TH_2_ÿÿÿÿÿ" xfId="1031"/>
    <cellStyle name="_TG-TH_2_ÿÿÿÿÿ_Bieu mau cong trinh khoi cong moi 3-4" xfId="1032"/>
    <cellStyle name="_TG-TH_2_ÿÿÿÿÿ_Bieu3ODA" xfId="1033"/>
    <cellStyle name="_TG-TH_2_ÿÿÿÿÿ_Bieu4HTMT" xfId="1034"/>
    <cellStyle name="_TG-TH_2_ÿÿÿÿÿ_kien giang 2" xfId="1036"/>
    <cellStyle name="_TG-TH_2_ÿÿÿÿÿ_KH TPCP vung TNB (03-1-2012)" xfId="1035"/>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TH KH 2010" xfId="1049"/>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Chuẩn bị đầu tư 2011 (sep Hung)_KH 2012 (T3-2013)" xfId="1070"/>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kien giang 2" xfId="1128"/>
    <cellStyle name="_ÿÿÿÿÿ_Kh ql62 (2010) 11-09" xfId="1125"/>
    <cellStyle name="_ÿÿÿÿÿ_KH TPCP vung TNB (03-1-2012)" xfId="1126"/>
    <cellStyle name="_ÿÿÿÿÿ_Khung 2012" xfId="1127"/>
    <cellStyle name="~1" xfId="1129"/>
    <cellStyle name="’Ê‰Ý [0.00]_laroux" xfId="1130"/>
    <cellStyle name="’Ê‰Ý_laroux" xfId="1131"/>
    <cellStyle name="¤@¯ë_CHI PHI QUAN LY 1-00" xfId="1132"/>
    <cellStyle name="•W?_Format" xfId="1133"/>
    <cellStyle name="•W€_’·Šú‰p•¶" xfId="1134"/>
    <cellStyle name="•W_’·Šú‰p•¶" xfId="1135"/>
    <cellStyle name="W_MARINE" xfId="1136"/>
    <cellStyle name="0" xfId="1137"/>
    <cellStyle name="0 2" xfId="1138"/>
    <cellStyle name="0,0_x000a__x000a_NA_x000a__x000a_" xfId="1139"/>
    <cellStyle name="0,0_x000d__x000a_NA_x000d__x000a_" xfId="1140"/>
    <cellStyle name="0,0_x000d__x000a_NA_x000d__x000a_ 2" xfId="1141"/>
    <cellStyle name="0,0_x000d__x000a_NA_x000d__x000a__Thanh hoa chinh thuc 28-2" xfId="1142"/>
    <cellStyle name="0,0_x005f_x000d__x005f_x000a_NA_x005f_x000d__x005f_x000a_" xfId="1143"/>
    <cellStyle name="0.0" xfId="1144"/>
    <cellStyle name="0.0 2" xfId="1145"/>
    <cellStyle name="0.00" xfId="1146"/>
    <cellStyle name="0.00 2" xfId="1147"/>
    <cellStyle name="1" xfId="1148"/>
    <cellStyle name="1 2" xfId="1149"/>
    <cellStyle name="1_!1 1 bao cao giao KH ve HTCMT vung TNB   12-12-2011" xfId="1150"/>
    <cellStyle name="1_BAO GIA NGAY 24-10-08 (co dam)" xfId="1151"/>
    <cellStyle name="1_Bieu4HTMT" xfId="1152"/>
    <cellStyle name="1_Book1" xfId="1153"/>
    <cellStyle name="1_Book1_1" xfId="1154"/>
    <cellStyle name="1_Book1_1_!1 1 bao cao giao KH ve HTCMT vung TNB   12-12-2011" xfId="1155"/>
    <cellStyle name="1_Book1_1_Bieu4HTMT" xfId="1156"/>
    <cellStyle name="1_Book1_1_Bieu4HTMT_!1 1 bao cao giao KH ve HTCMT vung TNB   12-12-2011" xfId="1157"/>
    <cellStyle name="1_Book1_1_Bieu4HTMT_KH TPCP vung TNB (03-1-2012)" xfId="1158"/>
    <cellStyle name="1_Book1_1_KH TPCP vung TNB (03-1-2012)" xfId="1159"/>
    <cellStyle name="1_Cau thuy dien Ban La (Cu Anh)" xfId="1160"/>
    <cellStyle name="1_Cau thuy dien Ban La (Cu Anh)_!1 1 bao cao giao KH ve HTCMT vung TNB   12-12-2011" xfId="1161"/>
    <cellStyle name="1_Cau thuy dien Ban La (Cu Anh)_Bieu4HTMT" xfId="1162"/>
    <cellStyle name="1_Cau thuy dien Ban La (Cu Anh)_Bieu4HTMT_!1 1 bao cao giao KH ve HTCMT vung TNB   12-12-2011" xfId="1163"/>
    <cellStyle name="1_Cau thuy dien Ban La (Cu Anh)_Bieu4HTMT_KH TPCP vung TNB (03-1-2012)" xfId="1164"/>
    <cellStyle name="1_Cau thuy dien Ban La (Cu Anh)_KH TPCP vung TNB (03-1-2012)" xfId="1165"/>
    <cellStyle name="1_Cong trinh co y kien LD_Dang_NN_2011-Tay nguyen-9-10" xfId="1166"/>
    <cellStyle name="1_Du toan 558 (Km17+508.12 - Km 22)" xfId="1167"/>
    <cellStyle name="1_Du toan 558 (Km17+508.12 - Km 22)_!1 1 bao cao giao KH ve HTCMT vung TNB   12-12-2011" xfId="1168"/>
    <cellStyle name="1_Du toan 558 (Km17+508.12 - Km 22)_Bieu4HTMT" xfId="1169"/>
    <cellStyle name="1_Du toan 558 (Km17+508.12 - Km 22)_Bieu4HTMT_!1 1 bao cao giao KH ve HTCMT vung TNB   12-12-2011" xfId="1170"/>
    <cellStyle name="1_Du toan 558 (Km17+508.12 - Km 22)_Bieu4HTMT_KH TPCP vung TNB (03-1-2012)" xfId="1171"/>
    <cellStyle name="1_Du toan 558 (Km17+508.12 - Km 22)_KH TPCP vung TNB (03-1-2012)" xfId="1172"/>
    <cellStyle name="1_Gia_VLQL48_duyet " xfId="1173"/>
    <cellStyle name="1_Gia_VLQL48_duyet _!1 1 bao cao giao KH ve HTCMT vung TNB   12-12-2011" xfId="1174"/>
    <cellStyle name="1_Gia_VLQL48_duyet _Bieu4HTMT" xfId="1175"/>
    <cellStyle name="1_Gia_VLQL48_duyet _Bieu4HTMT_!1 1 bao cao giao KH ve HTCMT vung TNB   12-12-2011" xfId="1176"/>
    <cellStyle name="1_Gia_VLQL48_duyet _Bieu4HTMT_KH TPCP vung TNB (03-1-2012)" xfId="1177"/>
    <cellStyle name="1_Gia_VLQL48_duyet _KH TPCP vung TNB (03-1-2012)" xfId="1178"/>
    <cellStyle name="1_KlQdinhduyet" xfId="1182"/>
    <cellStyle name="1_KlQdinhduyet_!1 1 bao cao giao KH ve HTCMT vung TNB   12-12-2011" xfId="1183"/>
    <cellStyle name="1_KlQdinhduyet_Bieu4HTMT" xfId="1184"/>
    <cellStyle name="1_KlQdinhduyet_Bieu4HTMT_!1 1 bao cao giao KH ve HTCMT vung TNB   12-12-2011" xfId="1185"/>
    <cellStyle name="1_KlQdinhduyet_Bieu4HTMT_KH TPCP vung TNB (03-1-2012)" xfId="1186"/>
    <cellStyle name="1_KlQdinhduyet_KH TPCP vung TNB (03-1-2012)" xfId="1187"/>
    <cellStyle name="1_Kh ql62 (2010) 11-09" xfId="1179"/>
    <cellStyle name="1_KH TPCP vung TNB (03-1-2012)" xfId="1180"/>
    <cellStyle name="1_Khung 2012" xfId="1181"/>
    <cellStyle name="1_TN - Ho tro khac 2011" xfId="1188"/>
    <cellStyle name="1_TRUNG PMU 5" xfId="1189"/>
    <cellStyle name="1_ÿÿÿÿÿ" xfId="1190"/>
    <cellStyle name="1_ÿÿÿÿÿ_Bieu tong hop nhu cau ung 2011 da chon loc -Mien nui" xfId="1191"/>
    <cellStyle name="1_ÿÿÿÿÿ_Bieu tong hop nhu cau ung 2011 da chon loc -Mien nui 2" xfId="1192"/>
    <cellStyle name="1_ÿÿÿÿÿ_Kh ql62 (2010) 11-09" xfId="1193"/>
    <cellStyle name="1_ÿÿÿÿÿ_Khung 2012" xfId="1194"/>
    <cellStyle name="15" xfId="1195"/>
    <cellStyle name="18" xfId="1196"/>
    <cellStyle name="¹éºÐÀ²_      " xfId="1197"/>
    <cellStyle name="2" xfId="1198"/>
    <cellStyle name="2_Book1" xfId="1199"/>
    <cellStyle name="2_Book1_1" xfId="1200"/>
    <cellStyle name="2_Book1_1_!1 1 bao cao giao KH ve HTCMT vung TNB   12-12-2011" xfId="1201"/>
    <cellStyle name="2_Book1_1_Bieu4HTMT" xfId="1202"/>
    <cellStyle name="2_Book1_1_Bieu4HTMT_!1 1 bao cao giao KH ve HTCMT vung TNB   12-12-2011" xfId="1203"/>
    <cellStyle name="2_Book1_1_Bieu4HTMT_KH TPCP vung TNB (03-1-2012)" xfId="1204"/>
    <cellStyle name="2_Book1_1_KH TPCP vung TNB (03-1-2012)" xfId="1205"/>
    <cellStyle name="2_Cau thuy dien Ban La (Cu Anh)" xfId="1206"/>
    <cellStyle name="2_Cau thuy dien Ban La (Cu Anh)_!1 1 bao cao giao KH ve HTCMT vung TNB   12-12-2011" xfId="1207"/>
    <cellStyle name="2_Cau thuy dien Ban La (Cu Anh)_Bieu4HTMT" xfId="1208"/>
    <cellStyle name="2_Cau thuy dien Ban La (Cu Anh)_Bieu4HTMT_!1 1 bao cao giao KH ve HTCMT vung TNB   12-12-2011" xfId="1209"/>
    <cellStyle name="2_Cau thuy dien Ban La (Cu Anh)_Bieu4HTMT_KH TPCP vung TNB (03-1-2012)" xfId="1210"/>
    <cellStyle name="2_Cau thuy dien Ban La (Cu Anh)_KH TPCP vung TNB (03-1-2012)" xfId="1211"/>
    <cellStyle name="2_Du toan 558 (Km17+508.12 - Km 22)" xfId="1212"/>
    <cellStyle name="2_Du toan 558 (Km17+508.12 - Km 22)_!1 1 bao cao giao KH ve HTCMT vung TNB   12-12-2011" xfId="1213"/>
    <cellStyle name="2_Du toan 558 (Km17+508.12 - Km 22)_Bieu4HTMT" xfId="1214"/>
    <cellStyle name="2_Du toan 558 (Km17+508.12 - Km 22)_Bieu4HTMT_!1 1 bao cao giao KH ve HTCMT vung TNB   12-12-2011" xfId="1215"/>
    <cellStyle name="2_Du toan 558 (Km17+508.12 - Km 22)_Bieu4HTMT_KH TPCP vung TNB (03-1-2012)" xfId="1216"/>
    <cellStyle name="2_Du toan 558 (Km17+508.12 - Km 22)_KH TPCP vung TNB (03-1-2012)" xfId="1217"/>
    <cellStyle name="2_Gia_VLQL48_duyet " xfId="1218"/>
    <cellStyle name="2_Gia_VLQL48_duyet _!1 1 bao cao giao KH ve HTCMT vung TNB   12-12-2011" xfId="1219"/>
    <cellStyle name="2_Gia_VLQL48_duyet _Bieu4HTMT" xfId="1220"/>
    <cellStyle name="2_Gia_VLQL48_duyet _Bieu4HTMT_!1 1 bao cao giao KH ve HTCMT vung TNB   12-12-2011" xfId="1221"/>
    <cellStyle name="2_Gia_VLQL48_duyet _Bieu4HTMT_KH TPCP vung TNB (03-1-2012)" xfId="1222"/>
    <cellStyle name="2_Gia_VLQL48_duyet _KH TPCP vung TNB (03-1-2012)" xfId="1223"/>
    <cellStyle name="2_KlQdinhduyet" xfId="1224"/>
    <cellStyle name="2_KlQdinhduyet_!1 1 bao cao giao KH ve HTCMT vung TNB   12-12-2011" xfId="1225"/>
    <cellStyle name="2_KlQdinhduyet_Bieu4HTMT" xfId="1226"/>
    <cellStyle name="2_KlQdinhduyet_Bieu4HTMT_!1 1 bao cao giao KH ve HTCMT vung TNB   12-12-2011" xfId="1227"/>
    <cellStyle name="2_KlQdinhduyet_Bieu4HTMT_KH TPCP vung TNB (03-1-2012)" xfId="1228"/>
    <cellStyle name="2_KlQdinhduyet_KH TPCP vung TNB (03-1-2012)" xfId="1229"/>
    <cellStyle name="2_TRUNG PMU 5" xfId="1230"/>
    <cellStyle name="2_ÿÿÿÿÿ" xfId="1231"/>
    <cellStyle name="2_ÿÿÿÿÿ_Bieu tong hop nhu cau ung 2011 da chon loc -Mien nui" xfId="1232"/>
    <cellStyle name="2_ÿÿÿÿÿ_Bieu tong hop nhu cau ung 2011 da chon loc -Mien nui 2" xfId="1233"/>
    <cellStyle name="20% - Accent1 2" xfId="1234"/>
    <cellStyle name="20% - Accent2 2" xfId="1235"/>
    <cellStyle name="20% - Accent3 2" xfId="1236"/>
    <cellStyle name="20% - Accent4 2" xfId="1237"/>
    <cellStyle name="20% - Accent5 2" xfId="1238"/>
    <cellStyle name="20% - Accent6 2" xfId="1239"/>
    <cellStyle name="-2001" xfId="1240"/>
    <cellStyle name="3" xfId="1241"/>
    <cellStyle name="3_Book1" xfId="1242"/>
    <cellStyle name="3_Book1_1" xfId="1243"/>
    <cellStyle name="3_Book1_1_!1 1 bao cao giao KH ve HTCMT vung TNB   12-12-2011" xfId="1244"/>
    <cellStyle name="3_Book1_1_Bieu4HTMT" xfId="1245"/>
    <cellStyle name="3_Book1_1_Bieu4HTMT_!1 1 bao cao giao KH ve HTCMT vung TNB   12-12-2011" xfId="1246"/>
    <cellStyle name="3_Book1_1_Bieu4HTMT_KH TPCP vung TNB (03-1-2012)" xfId="1247"/>
    <cellStyle name="3_Book1_1_KH TPCP vung TNB (03-1-2012)" xfId="1248"/>
    <cellStyle name="3_Cau thuy dien Ban La (Cu Anh)" xfId="1249"/>
    <cellStyle name="3_Cau thuy dien Ban La (Cu Anh)_!1 1 bao cao giao KH ve HTCMT vung TNB   12-12-2011" xfId="1250"/>
    <cellStyle name="3_Cau thuy dien Ban La (Cu Anh)_Bieu4HTMT" xfId="1251"/>
    <cellStyle name="3_Cau thuy dien Ban La (Cu Anh)_Bieu4HTMT_!1 1 bao cao giao KH ve HTCMT vung TNB   12-12-2011" xfId="1252"/>
    <cellStyle name="3_Cau thuy dien Ban La (Cu Anh)_Bieu4HTMT_KH TPCP vung TNB (03-1-2012)" xfId="1253"/>
    <cellStyle name="3_Cau thuy dien Ban La (Cu Anh)_KH TPCP vung TNB (03-1-2012)" xfId="1254"/>
    <cellStyle name="3_Du toan 558 (Km17+508.12 - Km 22)" xfId="1255"/>
    <cellStyle name="3_Du toan 558 (Km17+508.12 - Km 22)_!1 1 bao cao giao KH ve HTCMT vung TNB   12-12-2011" xfId="1256"/>
    <cellStyle name="3_Du toan 558 (Km17+508.12 - Km 22)_Bieu4HTMT" xfId="1257"/>
    <cellStyle name="3_Du toan 558 (Km17+508.12 - Km 22)_Bieu4HTMT_!1 1 bao cao giao KH ve HTCMT vung TNB   12-12-2011" xfId="1258"/>
    <cellStyle name="3_Du toan 558 (Km17+508.12 - Km 22)_Bieu4HTMT_KH TPCP vung TNB (03-1-2012)" xfId="1259"/>
    <cellStyle name="3_Du toan 558 (Km17+508.12 - Km 22)_KH TPCP vung TNB (03-1-2012)" xfId="1260"/>
    <cellStyle name="3_Gia_VLQL48_duyet " xfId="1261"/>
    <cellStyle name="3_Gia_VLQL48_duyet _!1 1 bao cao giao KH ve HTCMT vung TNB   12-12-2011" xfId="1262"/>
    <cellStyle name="3_Gia_VLQL48_duyet _Bieu4HTMT" xfId="1263"/>
    <cellStyle name="3_Gia_VLQL48_duyet _Bieu4HTMT_!1 1 bao cao giao KH ve HTCMT vung TNB   12-12-2011" xfId="1264"/>
    <cellStyle name="3_Gia_VLQL48_duyet _Bieu4HTMT_KH TPCP vung TNB (03-1-2012)" xfId="1265"/>
    <cellStyle name="3_Gia_VLQL48_duyet _KH TPCP vung TNB (03-1-2012)" xfId="1266"/>
    <cellStyle name="3_KlQdinhduyet" xfId="1267"/>
    <cellStyle name="3_KlQdinhduyet_!1 1 bao cao giao KH ve HTCMT vung TNB   12-12-2011" xfId="1268"/>
    <cellStyle name="3_KlQdinhduyet_Bieu4HTMT" xfId="1269"/>
    <cellStyle name="3_KlQdinhduyet_Bieu4HTMT_!1 1 bao cao giao KH ve HTCMT vung TNB   12-12-2011" xfId="1270"/>
    <cellStyle name="3_KlQdinhduyet_Bieu4HTMT_KH TPCP vung TNB (03-1-2012)" xfId="1271"/>
    <cellStyle name="3_KlQdinhduyet_KH TPCP vung TNB (03-1-2012)" xfId="1272"/>
    <cellStyle name="3_ÿÿÿÿÿ" xfId="1273"/>
    <cellStyle name="4" xfId="1274"/>
    <cellStyle name="4_Book1" xfId="1275"/>
    <cellStyle name="4_Book1_1" xfId="1276"/>
    <cellStyle name="4_Book1_1_!1 1 bao cao giao KH ve HTCMT vung TNB   12-12-2011" xfId="1277"/>
    <cellStyle name="4_Book1_1_Bieu4HTMT" xfId="1278"/>
    <cellStyle name="4_Book1_1_Bieu4HTMT_!1 1 bao cao giao KH ve HTCMT vung TNB   12-12-2011" xfId="1279"/>
    <cellStyle name="4_Book1_1_Bieu4HTMT_KH TPCP vung TNB (03-1-2012)" xfId="1280"/>
    <cellStyle name="4_Book1_1_KH TPCP vung TNB (03-1-2012)" xfId="1281"/>
    <cellStyle name="4_Cau thuy dien Ban La (Cu Anh)" xfId="1282"/>
    <cellStyle name="4_Cau thuy dien Ban La (Cu Anh)_!1 1 bao cao giao KH ve HTCMT vung TNB   12-12-2011" xfId="1283"/>
    <cellStyle name="4_Cau thuy dien Ban La (Cu Anh)_Bieu4HTMT" xfId="1284"/>
    <cellStyle name="4_Cau thuy dien Ban La (Cu Anh)_Bieu4HTMT_!1 1 bao cao giao KH ve HTCMT vung TNB   12-12-2011" xfId="1285"/>
    <cellStyle name="4_Cau thuy dien Ban La (Cu Anh)_Bieu4HTMT_KH TPCP vung TNB (03-1-2012)" xfId="1286"/>
    <cellStyle name="4_Cau thuy dien Ban La (Cu Anh)_KH TPCP vung TNB (03-1-2012)" xfId="1287"/>
    <cellStyle name="4_Du toan 558 (Km17+508.12 - Km 22)" xfId="1288"/>
    <cellStyle name="4_Du toan 558 (Km17+508.12 - Km 22)_!1 1 bao cao giao KH ve HTCMT vung TNB   12-12-2011" xfId="1289"/>
    <cellStyle name="4_Du toan 558 (Km17+508.12 - Km 22)_Bieu4HTMT" xfId="1290"/>
    <cellStyle name="4_Du toan 558 (Km17+508.12 - Km 22)_Bieu4HTMT_!1 1 bao cao giao KH ve HTCMT vung TNB   12-12-2011" xfId="1291"/>
    <cellStyle name="4_Du toan 558 (Km17+508.12 - Km 22)_Bieu4HTMT_KH TPCP vung TNB (03-1-2012)" xfId="1292"/>
    <cellStyle name="4_Du toan 558 (Km17+508.12 - Km 22)_KH TPCP vung TNB (03-1-2012)" xfId="1293"/>
    <cellStyle name="4_Gia_VLQL48_duyet " xfId="1294"/>
    <cellStyle name="4_Gia_VLQL48_duyet _!1 1 bao cao giao KH ve HTCMT vung TNB   12-12-2011" xfId="1295"/>
    <cellStyle name="4_Gia_VLQL48_duyet _Bieu4HTMT" xfId="1296"/>
    <cellStyle name="4_Gia_VLQL48_duyet _Bieu4HTMT_!1 1 bao cao giao KH ve HTCMT vung TNB   12-12-2011" xfId="1297"/>
    <cellStyle name="4_Gia_VLQL48_duyet _Bieu4HTMT_KH TPCP vung TNB (03-1-2012)" xfId="1298"/>
    <cellStyle name="4_Gia_VLQL48_duyet _KH TPCP vung TNB (03-1-2012)" xfId="1299"/>
    <cellStyle name="4_KlQdinhduyet" xfId="1300"/>
    <cellStyle name="4_KlQdinhduyet_!1 1 bao cao giao KH ve HTCMT vung TNB   12-12-2011" xfId="1301"/>
    <cellStyle name="4_KlQdinhduyet_Bieu4HTMT" xfId="1302"/>
    <cellStyle name="4_KlQdinhduyet_Bieu4HTMT_!1 1 bao cao giao KH ve HTCMT vung TNB   12-12-2011" xfId="1303"/>
    <cellStyle name="4_KlQdinhduyet_Bieu4HTMT_KH TPCP vung TNB (03-1-2012)" xfId="1304"/>
    <cellStyle name="4_KlQdinhduyet_KH TPCP vung TNB (03-1-2012)" xfId="1305"/>
    <cellStyle name="4_ÿÿÿÿÿ" xfId="1306"/>
    <cellStyle name="40% - Accent1 2" xfId="1307"/>
    <cellStyle name="40% - Accent2 2" xfId="1308"/>
    <cellStyle name="40% - Accent3 2" xfId="1309"/>
    <cellStyle name="40% - Accent4 2" xfId="1310"/>
    <cellStyle name="40% - Accent5 2" xfId="1311"/>
    <cellStyle name="40% - Accent6 2" xfId="1312"/>
    <cellStyle name="52" xfId="1313"/>
    <cellStyle name="6" xfId="1314"/>
    <cellStyle name="6_15_10_2013 BC nhu cau von doi ung ODA (2014-2016) ngay 15102013 Sua" xfId="1315"/>
    <cellStyle name="6_BC nhu cau von doi ung ODA nganh NN (BKH)" xfId="1316"/>
    <cellStyle name="6_BC nhu cau von doi ung ODA nganh NN (BKH)_05-12  KH trung han 2016-2020 - Liem Thinh edited" xfId="1317"/>
    <cellStyle name="6_BC nhu cau von doi ung ODA nganh NN (BKH)_Copy of 05-12  KH trung han 2016-2020 - Liem Thinh edited (1)" xfId="1318"/>
    <cellStyle name="6_BC Tai co cau (bieu TH)" xfId="1319"/>
    <cellStyle name="6_BC Tai co cau (bieu TH)_05-12  KH trung han 2016-2020 - Liem Thinh edited" xfId="1320"/>
    <cellStyle name="6_BC Tai co cau (bieu TH)_Copy of 05-12  KH trung han 2016-2020 - Liem Thinh edited (1)" xfId="1321"/>
    <cellStyle name="6_Cong trinh co y kien LD_Dang_NN_2011-Tay nguyen-9-10" xfId="1322"/>
    <cellStyle name="6_Cong trinh co y kien LD_Dang_NN_2011-Tay nguyen-9-10_!1 1 bao cao giao KH ve HTCMT vung TNB   12-12-2011" xfId="1323"/>
    <cellStyle name="6_Cong trinh co y kien LD_Dang_NN_2011-Tay nguyen-9-10_Bieu4HTMT" xfId="1324"/>
    <cellStyle name="6_Cong trinh co y kien LD_Dang_NN_2011-Tay nguyen-9-10_Bieu4HTMT_!1 1 bao cao giao KH ve HTCMT vung TNB   12-12-2011" xfId="1325"/>
    <cellStyle name="6_Cong trinh co y kien LD_Dang_NN_2011-Tay nguyen-9-10_Bieu4HTMT_KH TPCP vung TNB (03-1-2012)" xfId="1326"/>
    <cellStyle name="6_Cong trinh co y kien LD_Dang_NN_2011-Tay nguyen-9-10_KH TPCP vung TNB (03-1-2012)" xfId="1327"/>
    <cellStyle name="6_DK 2014-2015 final" xfId="1328"/>
    <cellStyle name="6_DK 2014-2015 final_05-12  KH trung han 2016-2020 - Liem Thinh edited" xfId="1329"/>
    <cellStyle name="6_DK 2014-2015 final_Copy of 05-12  KH trung han 2016-2020 - Liem Thinh edited (1)" xfId="1330"/>
    <cellStyle name="6_DK 2014-2015 new" xfId="1331"/>
    <cellStyle name="6_DK 2014-2015 new_05-12  KH trung han 2016-2020 - Liem Thinh edited" xfId="1332"/>
    <cellStyle name="6_DK 2014-2015 new_Copy of 05-12  KH trung han 2016-2020 - Liem Thinh edited (1)" xfId="1333"/>
    <cellStyle name="6_DK KH CBDT 2014 11-11-2013" xfId="1334"/>
    <cellStyle name="6_DK KH CBDT 2014 11-11-2013(1)" xfId="1335"/>
    <cellStyle name="6_DK KH CBDT 2014 11-11-2013(1)_05-12  KH trung han 2016-2020 - Liem Thinh edited" xfId="1336"/>
    <cellStyle name="6_DK KH CBDT 2014 11-11-2013(1)_Copy of 05-12  KH trung han 2016-2020 - Liem Thinh edited (1)" xfId="1337"/>
    <cellStyle name="6_DK KH CBDT 2014 11-11-2013_05-12  KH trung han 2016-2020 - Liem Thinh edited" xfId="1338"/>
    <cellStyle name="6_DK KH CBDT 2014 11-11-2013_Copy of 05-12  KH trung han 2016-2020 - Liem Thinh edited (1)" xfId="1339"/>
    <cellStyle name="6_KH 2011-2015" xfId="1340"/>
    <cellStyle name="6_tai co cau dau tu (tong hop)1" xfId="1341"/>
    <cellStyle name="6_TN - Ho tro khac 2011" xfId="1342"/>
    <cellStyle name="6_TN - Ho tro khac 2011_!1 1 bao cao giao KH ve HTCMT vung TNB   12-12-2011" xfId="1343"/>
    <cellStyle name="6_TN - Ho tro khac 2011_Bieu4HTMT" xfId="1344"/>
    <cellStyle name="6_TN - Ho tro khac 2011_Bieu4HTMT_!1 1 bao cao giao KH ve HTCMT vung TNB   12-12-2011" xfId="1345"/>
    <cellStyle name="6_TN - Ho tro khac 2011_Bieu4HTMT_KH TPCP vung TNB (03-1-2012)" xfId="1346"/>
    <cellStyle name="6_TN - Ho tro khac 2011_KH TPCP vung TNB (03-1-2012)" xfId="1347"/>
    <cellStyle name="60% - Accent1 2" xfId="1348"/>
    <cellStyle name="60% - Accent2 2" xfId="1349"/>
    <cellStyle name="60% - Accent3 2" xfId="1350"/>
    <cellStyle name="60% - Accent4 2" xfId="1351"/>
    <cellStyle name="60% - Accent5 2" xfId="1352"/>
    <cellStyle name="60% - Accent6 2" xfId="1353"/>
    <cellStyle name="9" xfId="1354"/>
    <cellStyle name="9_!1 1 bao cao giao KH ve HTCMT vung TNB   12-12-2011" xfId="1355"/>
    <cellStyle name="9_Bieu4HTMT" xfId="1356"/>
    <cellStyle name="9_Bieu4HTMT_!1 1 bao cao giao KH ve HTCMT vung TNB   12-12-2011" xfId="1357"/>
    <cellStyle name="9_Bieu4HTMT_KH TPCP vung TNB (03-1-2012)" xfId="1358"/>
    <cellStyle name="9_KH TPCP vung TNB (03-1-2012)" xfId="1359"/>
    <cellStyle name="Accent1 2" xfId="1360"/>
    <cellStyle name="Accent2 2" xfId="1361"/>
    <cellStyle name="Accent3 2" xfId="1362"/>
    <cellStyle name="Accent4 2" xfId="1363"/>
    <cellStyle name="Accent5 2" xfId="1364"/>
    <cellStyle name="Accent6 2" xfId="1365"/>
    <cellStyle name="ÅëÈ­ [0]_      " xfId="1366"/>
    <cellStyle name="AeE­ [0]_INQUIRY ¿?¾÷AßAø " xfId="1367"/>
    <cellStyle name="ÅëÈ­ [0]_L601CPT" xfId="1368"/>
    <cellStyle name="ÅëÈ­_      " xfId="1369"/>
    <cellStyle name="AeE­_INQUIRY ¿?¾÷AßAø " xfId="1370"/>
    <cellStyle name="ÅëÈ­_L601CPT" xfId="1371"/>
    <cellStyle name="args.style" xfId="1372"/>
    <cellStyle name="args.style 2" xfId="1373"/>
    <cellStyle name="at" xfId="1374"/>
    <cellStyle name="ÄÞ¸¶ [0]_      " xfId="1375"/>
    <cellStyle name="AÞ¸¶ [0]_INQUIRY ¿?¾÷AßAø " xfId="1376"/>
    <cellStyle name="ÄÞ¸¶ [0]_L601CPT" xfId="1377"/>
    <cellStyle name="ÄÞ¸¶_      " xfId="1378"/>
    <cellStyle name="AÞ¸¶_INQUIRY ¿?¾÷AßAø " xfId="1379"/>
    <cellStyle name="ÄÞ¸¶_L601CPT" xfId="1380"/>
    <cellStyle name="AutoFormat Options" xfId="1381"/>
    <cellStyle name="AutoFormat Options 2" xfId="1382"/>
    <cellStyle name="Bad 2" xfId="1383"/>
    <cellStyle name="Body" xfId="1384"/>
    <cellStyle name="C?AØ_¿?¾÷CoE² " xfId="1385"/>
    <cellStyle name="C~1" xfId="1386"/>
    <cellStyle name="Ç¥ÁØ_      " xfId="1387"/>
    <cellStyle name="C￥AØ_¿μ¾÷CoE² " xfId="1388"/>
    <cellStyle name="Ç¥ÁØ_±¸¹Ì´ëÃ¥" xfId="1389"/>
    <cellStyle name="C￥AØ_Sheet1_¿μ¾÷CoE² " xfId="1390"/>
    <cellStyle name="Ç¥ÁØ_ÿÿÿÿÿÿ_4_ÃÑÇÕ°è " xfId="1391"/>
    <cellStyle name="Calc Currency (0)" xfId="1392"/>
    <cellStyle name="Calc Currency (0) 2" xfId="1393"/>
    <cellStyle name="Calc Currency (2)" xfId="1394"/>
    <cellStyle name="Calc Currency (2) 10" xfId="1395"/>
    <cellStyle name="Calc Currency (2) 11" xfId="1396"/>
    <cellStyle name="Calc Currency (2) 12" xfId="1397"/>
    <cellStyle name="Calc Currency (2) 13" xfId="1398"/>
    <cellStyle name="Calc Currency (2) 14" xfId="1399"/>
    <cellStyle name="Calc Currency (2) 15" xfId="1400"/>
    <cellStyle name="Calc Currency (2) 16" xfId="1401"/>
    <cellStyle name="Calc Currency (2) 2" xfId="1402"/>
    <cellStyle name="Calc Currency (2) 3" xfId="1403"/>
    <cellStyle name="Calc Currency (2) 4" xfId="1404"/>
    <cellStyle name="Calc Currency (2) 5" xfId="1405"/>
    <cellStyle name="Calc Currency (2) 6" xfId="1406"/>
    <cellStyle name="Calc Currency (2) 7" xfId="1407"/>
    <cellStyle name="Calc Currency (2) 8" xfId="1408"/>
    <cellStyle name="Calc Currency (2) 9" xfId="1409"/>
    <cellStyle name="Calc Percent (0)" xfId="1410"/>
    <cellStyle name="Calc Percent (0) 10" xfId="1411"/>
    <cellStyle name="Calc Percent (0) 11" xfId="1412"/>
    <cellStyle name="Calc Percent (0) 12" xfId="1413"/>
    <cellStyle name="Calc Percent (0) 13" xfId="1414"/>
    <cellStyle name="Calc Percent (0) 14" xfId="1415"/>
    <cellStyle name="Calc Percent (0) 15" xfId="1416"/>
    <cellStyle name="Calc Percent (0) 16" xfId="1417"/>
    <cellStyle name="Calc Percent (0) 2" xfId="1418"/>
    <cellStyle name="Calc Percent (0) 3" xfId="1419"/>
    <cellStyle name="Calc Percent (0) 4" xfId="1420"/>
    <cellStyle name="Calc Percent (0) 5" xfId="1421"/>
    <cellStyle name="Calc Percent (0) 6" xfId="1422"/>
    <cellStyle name="Calc Percent (0) 7" xfId="1423"/>
    <cellStyle name="Calc Percent (0) 8" xfId="1424"/>
    <cellStyle name="Calc Percent (0) 9" xfId="1425"/>
    <cellStyle name="Calc Percent (1)" xfId="1426"/>
    <cellStyle name="Calc Percent (1) 10" xfId="1427"/>
    <cellStyle name="Calc Percent (1) 11" xfId="1428"/>
    <cellStyle name="Calc Percent (1) 12" xfId="1429"/>
    <cellStyle name="Calc Percent (1) 13" xfId="1430"/>
    <cellStyle name="Calc Percent (1) 14" xfId="1431"/>
    <cellStyle name="Calc Percent (1) 15" xfId="1432"/>
    <cellStyle name="Calc Percent (1) 16" xfId="1433"/>
    <cellStyle name="Calc Percent (1) 2" xfId="1434"/>
    <cellStyle name="Calc Percent (1) 3" xfId="1435"/>
    <cellStyle name="Calc Percent (1) 4" xfId="1436"/>
    <cellStyle name="Calc Percent (1) 5" xfId="1437"/>
    <cellStyle name="Calc Percent (1) 6" xfId="1438"/>
    <cellStyle name="Calc Percent (1) 7" xfId="1439"/>
    <cellStyle name="Calc Percent (1) 8" xfId="1440"/>
    <cellStyle name="Calc Percent (1) 9" xfId="1441"/>
    <cellStyle name="Calc Percent (2)" xfId="1442"/>
    <cellStyle name="Calc Percent (2) 10" xfId="1443"/>
    <cellStyle name="Calc Percent (2) 11" xfId="1444"/>
    <cellStyle name="Calc Percent (2) 12" xfId="1445"/>
    <cellStyle name="Calc Percent (2) 13" xfId="1446"/>
    <cellStyle name="Calc Percent (2) 14" xfId="1447"/>
    <cellStyle name="Calc Percent (2) 15" xfId="1448"/>
    <cellStyle name="Calc Percent (2) 16" xfId="1449"/>
    <cellStyle name="Calc Percent (2) 2" xfId="1450"/>
    <cellStyle name="Calc Percent (2) 3" xfId="1451"/>
    <cellStyle name="Calc Percent (2) 4" xfId="1452"/>
    <cellStyle name="Calc Percent (2) 5" xfId="1453"/>
    <cellStyle name="Calc Percent (2) 6" xfId="1454"/>
    <cellStyle name="Calc Percent (2) 7" xfId="1455"/>
    <cellStyle name="Calc Percent (2) 8" xfId="1456"/>
    <cellStyle name="Calc Percent (2) 9" xfId="1457"/>
    <cellStyle name="Calc Units (0)" xfId="1458"/>
    <cellStyle name="Calc Units (0) 10" xfId="1459"/>
    <cellStyle name="Calc Units (0) 11" xfId="1460"/>
    <cellStyle name="Calc Units (0) 12" xfId="1461"/>
    <cellStyle name="Calc Units (0) 13" xfId="1462"/>
    <cellStyle name="Calc Units (0) 14" xfId="1463"/>
    <cellStyle name="Calc Units (0) 15" xfId="1464"/>
    <cellStyle name="Calc Units (0) 16" xfId="1465"/>
    <cellStyle name="Calc Units (0) 2" xfId="1466"/>
    <cellStyle name="Calc Units (0) 3" xfId="1467"/>
    <cellStyle name="Calc Units (0) 4" xfId="1468"/>
    <cellStyle name="Calc Units (0) 5" xfId="1469"/>
    <cellStyle name="Calc Units (0) 6" xfId="1470"/>
    <cellStyle name="Calc Units (0) 7" xfId="1471"/>
    <cellStyle name="Calc Units (0) 8" xfId="1472"/>
    <cellStyle name="Calc Units (0) 9" xfId="1473"/>
    <cellStyle name="Calc Units (1)" xfId="1474"/>
    <cellStyle name="Calc Units (1) 10" xfId="1475"/>
    <cellStyle name="Calc Units (1) 11" xfId="1476"/>
    <cellStyle name="Calc Units (1) 12" xfId="1477"/>
    <cellStyle name="Calc Units (1) 13" xfId="1478"/>
    <cellStyle name="Calc Units (1) 14" xfId="1479"/>
    <cellStyle name="Calc Units (1) 15" xfId="1480"/>
    <cellStyle name="Calc Units (1) 16" xfId="1481"/>
    <cellStyle name="Calc Units (1) 2" xfId="1482"/>
    <cellStyle name="Calc Units (1) 3" xfId="1483"/>
    <cellStyle name="Calc Units (1) 4" xfId="1484"/>
    <cellStyle name="Calc Units (1) 5" xfId="1485"/>
    <cellStyle name="Calc Units (1) 6" xfId="1486"/>
    <cellStyle name="Calc Units (1) 7" xfId="1487"/>
    <cellStyle name="Calc Units (1) 8" xfId="1488"/>
    <cellStyle name="Calc Units (1) 9" xfId="1489"/>
    <cellStyle name="Calc Units (2)" xfId="1490"/>
    <cellStyle name="Calc Units (2) 10" xfId="1491"/>
    <cellStyle name="Calc Units (2) 11" xfId="1492"/>
    <cellStyle name="Calc Units (2) 12" xfId="1493"/>
    <cellStyle name="Calc Units (2) 13" xfId="1494"/>
    <cellStyle name="Calc Units (2) 14" xfId="1495"/>
    <cellStyle name="Calc Units (2) 15" xfId="1496"/>
    <cellStyle name="Calc Units (2) 16" xfId="1497"/>
    <cellStyle name="Calc Units (2) 2" xfId="1498"/>
    <cellStyle name="Calc Units (2) 3" xfId="1499"/>
    <cellStyle name="Calc Units (2) 4" xfId="1500"/>
    <cellStyle name="Calc Units (2) 5" xfId="1501"/>
    <cellStyle name="Calc Units (2) 6" xfId="1502"/>
    <cellStyle name="Calc Units (2) 7" xfId="1503"/>
    <cellStyle name="Calc Units (2) 8" xfId="1504"/>
    <cellStyle name="Calc Units (2) 9" xfId="1505"/>
    <cellStyle name="Calculation 2" xfId="1506"/>
    <cellStyle name="category" xfId="1507"/>
    <cellStyle name="category 2" xfId="1508"/>
    <cellStyle name="Centered Heading" xfId="1509"/>
    <cellStyle name="Cerrency_Sheet2_XANGDAU" xfId="1510"/>
    <cellStyle name="Column_Title" xfId="1514"/>
    <cellStyle name="Comma" xfId="4261" builtinId="3"/>
    <cellStyle name="Comma  - Style1" xfId="1515"/>
    <cellStyle name="Comma  - Style2" xfId="1516"/>
    <cellStyle name="Comma  - Style3" xfId="1517"/>
    <cellStyle name="Comma  - Style4" xfId="1518"/>
    <cellStyle name="Comma  - Style5" xfId="1519"/>
    <cellStyle name="Comma  - Style6" xfId="1520"/>
    <cellStyle name="Comma  - Style7" xfId="1521"/>
    <cellStyle name="Comma  - Style8" xfId="1522"/>
    <cellStyle name="Comma %" xfId="1523"/>
    <cellStyle name="Comma % 10" xfId="1524"/>
    <cellStyle name="Comma % 11" xfId="1525"/>
    <cellStyle name="Comma % 12" xfId="1526"/>
    <cellStyle name="Comma % 13" xfId="1527"/>
    <cellStyle name="Comma % 14" xfId="1528"/>
    <cellStyle name="Comma % 15" xfId="1529"/>
    <cellStyle name="Comma % 2" xfId="1530"/>
    <cellStyle name="Comma % 3" xfId="1531"/>
    <cellStyle name="Comma % 4" xfId="1532"/>
    <cellStyle name="Comma % 5" xfId="1533"/>
    <cellStyle name="Comma % 6" xfId="1534"/>
    <cellStyle name="Comma % 7" xfId="1535"/>
    <cellStyle name="Comma % 8" xfId="1536"/>
    <cellStyle name="Comma % 9" xfId="1537"/>
    <cellStyle name="Comma [0] 10" xfId="1538"/>
    <cellStyle name="Comma [0] 11" xfId="1539"/>
    <cellStyle name="Comma [0] 2" xfId="1540"/>
    <cellStyle name="Comma [0] 2 10" xfId="1541"/>
    <cellStyle name="Comma [0] 2 11" xfId="1542"/>
    <cellStyle name="Comma [0] 2 12" xfId="1543"/>
    <cellStyle name="Comma [0] 2 13" xfId="1544"/>
    <cellStyle name="Comma [0] 2 14" xfId="1545"/>
    <cellStyle name="Comma [0] 2 15" xfId="1546"/>
    <cellStyle name="Comma [0] 2 16" xfId="1547"/>
    <cellStyle name="Comma [0] 2 17" xfId="1548"/>
    <cellStyle name="Comma [0] 2 18" xfId="1549"/>
    <cellStyle name="Comma [0] 2 19" xfId="1550"/>
    <cellStyle name="Comma [0] 2 2" xfId="1551"/>
    <cellStyle name="Comma [0] 2 2 2" xfId="1552"/>
    <cellStyle name="Comma [0] 2 20" xfId="1553"/>
    <cellStyle name="Comma [0] 2 21" xfId="1554"/>
    <cellStyle name="Comma [0] 2 22" xfId="1555"/>
    <cellStyle name="Comma [0] 2 23" xfId="1556"/>
    <cellStyle name="Comma [0] 2 24" xfId="1557"/>
    <cellStyle name="Comma [0] 2 25" xfId="1558"/>
    <cellStyle name="Comma [0] 2 26" xfId="1559"/>
    <cellStyle name="Comma [0] 2 3" xfId="1560"/>
    <cellStyle name="Comma [0] 2 4" xfId="1561"/>
    <cellStyle name="Comma [0] 2 5" xfId="1562"/>
    <cellStyle name="Comma [0] 2 6" xfId="1563"/>
    <cellStyle name="Comma [0] 2 7" xfId="1564"/>
    <cellStyle name="Comma [0] 2 8" xfId="1565"/>
    <cellStyle name="Comma [0] 2 9" xfId="1566"/>
    <cellStyle name="Comma [0] 2_05-12  KH trung han 2016-2020 - Liem Thinh edited" xfId="1567"/>
    <cellStyle name="Comma [0] 3" xfId="1568"/>
    <cellStyle name="Comma [0] 3 2" xfId="1569"/>
    <cellStyle name="Comma [0] 3 3" xfId="1570"/>
    <cellStyle name="Comma [0] 4" xfId="1571"/>
    <cellStyle name="Comma [0] 5" xfId="1572"/>
    <cellStyle name="Comma [0] 6" xfId="1573"/>
    <cellStyle name="Comma [0] 7" xfId="1574"/>
    <cellStyle name="Comma [0] 8" xfId="1575"/>
    <cellStyle name="Comma [0] 9" xfId="1576"/>
    <cellStyle name="Comma [00]" xfId="1577"/>
    <cellStyle name="Comma [00] 10" xfId="1578"/>
    <cellStyle name="Comma [00] 11" xfId="1579"/>
    <cellStyle name="Comma [00] 12" xfId="1580"/>
    <cellStyle name="Comma [00] 13" xfId="1581"/>
    <cellStyle name="Comma [00] 14" xfId="1582"/>
    <cellStyle name="Comma [00] 15" xfId="1583"/>
    <cellStyle name="Comma [00] 16" xfId="1584"/>
    <cellStyle name="Comma [00] 2" xfId="1585"/>
    <cellStyle name="Comma [00] 3" xfId="1586"/>
    <cellStyle name="Comma [00] 4" xfId="1587"/>
    <cellStyle name="Comma [00] 5" xfId="1588"/>
    <cellStyle name="Comma [00] 6" xfId="1589"/>
    <cellStyle name="Comma [00] 7" xfId="1590"/>
    <cellStyle name="Comma [00] 8" xfId="1591"/>
    <cellStyle name="Comma [00] 9" xfId="1592"/>
    <cellStyle name="Comma 0.0" xfId="1593"/>
    <cellStyle name="Comma 0.0%" xfId="1594"/>
    <cellStyle name="Comma 0.00" xfId="1595"/>
    <cellStyle name="Comma 0.00%" xfId="1596"/>
    <cellStyle name="Comma 0.000" xfId="1597"/>
    <cellStyle name="Comma 0.000%" xfId="1598"/>
    <cellStyle name="Comma 10" xfId="1599"/>
    <cellStyle name="Comma 10 10" xfId="1600"/>
    <cellStyle name="Comma 10 2" xfId="1601"/>
    <cellStyle name="Comma 10 2 2" xfId="1602"/>
    <cellStyle name="Comma 10 3" xfId="1603"/>
    <cellStyle name="Comma 10 3 2" xfId="1604"/>
    <cellStyle name="Comma 10 3 3 2" xfId="1605"/>
    <cellStyle name="Comma 11" xfId="1606"/>
    <cellStyle name="Comma 11 2" xfId="1607"/>
    <cellStyle name="Comma 11 3" xfId="1608"/>
    <cellStyle name="Comma 11 3 2" xfId="1609"/>
    <cellStyle name="Comma 11 3 3" xfId="1610"/>
    <cellStyle name="Comma 12" xfId="1611"/>
    <cellStyle name="Comma 12 2" xfId="1612"/>
    <cellStyle name="Comma 12 3" xfId="1613"/>
    <cellStyle name="Comma 13" xfId="1614"/>
    <cellStyle name="Comma 13 2" xfId="1615"/>
    <cellStyle name="Comma 13 2 2" xfId="1616"/>
    <cellStyle name="Comma 13 2 2 2" xfId="1617"/>
    <cellStyle name="Comma 13 2 2 2 2" xfId="1618"/>
    <cellStyle name="Comma 13 2 2 2 3" xfId="1619"/>
    <cellStyle name="Comma 13 2 2 3" xfId="1620"/>
    <cellStyle name="Comma 13 2 2 4" xfId="1621"/>
    <cellStyle name="Comma 13 2 2 5" xfId="1622"/>
    <cellStyle name="Comma 13 2 3" xfId="1623"/>
    <cellStyle name="Comma 13 2 3 2" xfId="1624"/>
    <cellStyle name="Comma 13 2 4" xfId="1625"/>
    <cellStyle name="Comma 13 2 5" xfId="1626"/>
    <cellStyle name="Comma 13 3" xfId="1627"/>
    <cellStyle name="Comma 13 4" xfId="1628"/>
    <cellStyle name="Comma 14" xfId="1629"/>
    <cellStyle name="Comma 14 2" xfId="1630"/>
    <cellStyle name="Comma 14 2 2" xfId="1631"/>
    <cellStyle name="Comma 14 3" xfId="1632"/>
    <cellStyle name="Comma 15" xfId="1633"/>
    <cellStyle name="Comma 15 2" xfId="1634"/>
    <cellStyle name="Comma 15 3" xfId="1635"/>
    <cellStyle name="Comma 16" xfId="1636"/>
    <cellStyle name="Comma 16 2" xfId="1637"/>
    <cellStyle name="Comma 16 3" xfId="1638"/>
    <cellStyle name="Comma 16 3 2" xfId="1639"/>
    <cellStyle name="Comma 16 3 2 2" xfId="1640"/>
    <cellStyle name="Comma 16 3 2 2 2 3" xfId="4262"/>
    <cellStyle name="Comma 16 3 3" xfId="1641"/>
    <cellStyle name="Comma 16 3 3 2" xfId="1642"/>
    <cellStyle name="Comma 16 3 4" xfId="1643"/>
    <cellStyle name="Comma 17" xfId="1644"/>
    <cellStyle name="Comma 17 2" xfId="1645"/>
    <cellStyle name="Comma 17 3" xfId="1646"/>
    <cellStyle name="Comma 17 4" xfId="1647"/>
    <cellStyle name="Comma 18" xfId="1648"/>
    <cellStyle name="Comma 18 2" xfId="1649"/>
    <cellStyle name="Comma 18 3" xfId="1650"/>
    <cellStyle name="Comma 19" xfId="1651"/>
    <cellStyle name="Comma 19 2" xfId="1652"/>
    <cellStyle name="Comma 2" xfId="1653"/>
    <cellStyle name="Comma 2 10" xfId="1654"/>
    <cellStyle name="Comma 2 11" xfId="1655"/>
    <cellStyle name="Comma 2 12" xfId="1656"/>
    <cellStyle name="Comma 2 13" xfId="1657"/>
    <cellStyle name="Comma 2 14" xfId="1658"/>
    <cellStyle name="Comma 2 15" xfId="1659"/>
    <cellStyle name="Comma 2 16" xfId="1660"/>
    <cellStyle name="Comma 2 17" xfId="1661"/>
    <cellStyle name="Comma 2 18" xfId="1662"/>
    <cellStyle name="Comma 2 19" xfId="1663"/>
    <cellStyle name="Comma 2 2" xfId="1664"/>
    <cellStyle name="Comma 2 2 10" xfId="1665"/>
    <cellStyle name="Comma 2 2 11" xfId="1666"/>
    <cellStyle name="Comma 2 2 12" xfId="1667"/>
    <cellStyle name="Comma 2 2 13" xfId="1668"/>
    <cellStyle name="Comma 2 2 14" xfId="1669"/>
    <cellStyle name="Comma 2 2 15" xfId="1670"/>
    <cellStyle name="Comma 2 2 16" xfId="1671"/>
    <cellStyle name="Comma 2 2 17" xfId="1672"/>
    <cellStyle name="Comma 2 2 18" xfId="1673"/>
    <cellStyle name="Comma 2 2 19" xfId="1674"/>
    <cellStyle name="Comma 2 2 2" xfId="1675"/>
    <cellStyle name="Comma 2 2 2 10" xfId="1676"/>
    <cellStyle name="Comma 2 2 2 11" xfId="1677"/>
    <cellStyle name="Comma 2 2 2 12" xfId="1678"/>
    <cellStyle name="Comma 2 2 2 13" xfId="1679"/>
    <cellStyle name="Comma 2 2 2 14" xfId="1680"/>
    <cellStyle name="Comma 2 2 2 15" xfId="1681"/>
    <cellStyle name="Comma 2 2 2 16" xfId="1682"/>
    <cellStyle name="Comma 2 2 2 17" xfId="1683"/>
    <cellStyle name="Comma 2 2 2 18" xfId="1684"/>
    <cellStyle name="Comma 2 2 2 19" xfId="1685"/>
    <cellStyle name="Comma 2 2 2 2" xfId="1686"/>
    <cellStyle name="Comma 2 2 2 2 2" xfId="1687"/>
    <cellStyle name="Comma 2 2 2 20" xfId="1688"/>
    <cellStyle name="Comma 2 2 2 21" xfId="1689"/>
    <cellStyle name="Comma 2 2 2 22" xfId="1690"/>
    <cellStyle name="Comma 2 2 2 23" xfId="1691"/>
    <cellStyle name="Comma 2 2 2 24" xfId="1692"/>
    <cellStyle name="Comma 2 2 2 3" xfId="1693"/>
    <cellStyle name="Comma 2 2 2 4" xfId="1694"/>
    <cellStyle name="Comma 2 2 2 5" xfId="1695"/>
    <cellStyle name="Comma 2 2 2 6" xfId="1696"/>
    <cellStyle name="Comma 2 2 2 7" xfId="1697"/>
    <cellStyle name="Comma 2 2 2 8" xfId="1698"/>
    <cellStyle name="Comma 2 2 2 9" xfId="1699"/>
    <cellStyle name="Comma 2 2 20" xfId="1700"/>
    <cellStyle name="Comma 2 2 21" xfId="1701"/>
    <cellStyle name="Comma 2 2 22" xfId="1702"/>
    <cellStyle name="Comma 2 2 23" xfId="1703"/>
    <cellStyle name="Comma 2 2 24" xfId="1704"/>
    <cellStyle name="Comma 2 2 24 2" xfId="1705"/>
    <cellStyle name="Comma 2 2 25" xfId="1706"/>
    <cellStyle name="Comma 2 2 3" xfId="1707"/>
    <cellStyle name="Comma 2 2 3 2" xfId="1708"/>
    <cellStyle name="Comma 2 2 4" xfId="1709"/>
    <cellStyle name="Comma 2 2 5" xfId="1710"/>
    <cellStyle name="Comma 2 2 6" xfId="1711"/>
    <cellStyle name="Comma 2 2 7" xfId="1712"/>
    <cellStyle name="Comma 2 2 8" xfId="1713"/>
    <cellStyle name="Comma 2 2 9" xfId="1714"/>
    <cellStyle name="Comma 2 2_05-12  KH trung han 2016-2020 - Liem Thinh edited" xfId="1715"/>
    <cellStyle name="Comma 2 20" xfId="1716"/>
    <cellStyle name="Comma 2 21" xfId="1717"/>
    <cellStyle name="Comma 2 22" xfId="1718"/>
    <cellStyle name="Comma 2 23" xfId="1719"/>
    <cellStyle name="Comma 2 24" xfId="1720"/>
    <cellStyle name="Comma 2 25" xfId="1721"/>
    <cellStyle name="Comma 2 26" xfId="1722"/>
    <cellStyle name="Comma 2 26 2" xfId="1723"/>
    <cellStyle name="Comma 2 27" xfId="1724"/>
    <cellStyle name="Comma 2 3" xfId="1725"/>
    <cellStyle name="Comma 2 3 2" xfId="1726"/>
    <cellStyle name="Comma 2 3 2 2" xfId="1727"/>
    <cellStyle name="Comma 2 3 2 3" xfId="1728"/>
    <cellStyle name="Comma 2 3 3" xfId="1729"/>
    <cellStyle name="Comma 2 4" xfId="1730"/>
    <cellStyle name="Comma 2 4 2" xfId="1731"/>
    <cellStyle name="Comma 2 5" xfId="1732"/>
    <cellStyle name="Comma 2 5 2" xfId="1733"/>
    <cellStyle name="Comma 2 5 3" xfId="1734"/>
    <cellStyle name="Comma 2 6" xfId="1735"/>
    <cellStyle name="Comma 2 7" xfId="1736"/>
    <cellStyle name="Comma 2 8" xfId="1737"/>
    <cellStyle name="Comma 2 9" xfId="1738"/>
    <cellStyle name="Comma 2_05-12  KH trung han 2016-2020 - Liem Thinh edited" xfId="1739"/>
    <cellStyle name="Comma 20" xfId="1740"/>
    <cellStyle name="Comma 20 2" xfId="1741"/>
    <cellStyle name="Comma 20 3" xfId="1742"/>
    <cellStyle name="Comma 21" xfId="1743"/>
    <cellStyle name="Comma 21 2" xfId="1744"/>
    <cellStyle name="Comma 21 3" xfId="1745"/>
    <cellStyle name="Comma 22" xfId="1746"/>
    <cellStyle name="Comma 22 2" xfId="1747"/>
    <cellStyle name="Comma 22 3" xfId="1748"/>
    <cellStyle name="Comma 23" xfId="1749"/>
    <cellStyle name="Comma 23 2" xfId="1750"/>
    <cellStyle name="Comma 23 3" xfId="1751"/>
    <cellStyle name="Comma 24" xfId="1752"/>
    <cellStyle name="Comma 24 2" xfId="1753"/>
    <cellStyle name="Comma 25" xfId="1754"/>
    <cellStyle name="Comma 25 2" xfId="1755"/>
    <cellStyle name="Comma 26" xfId="1756"/>
    <cellStyle name="Comma 26 2" xfId="1757"/>
    <cellStyle name="Comma 27" xfId="1758"/>
    <cellStyle name="Comma 27 2" xfId="1759"/>
    <cellStyle name="Comma 28" xfId="1760"/>
    <cellStyle name="Comma 28 2" xfId="1761"/>
    <cellStyle name="Comma 29" xfId="1762"/>
    <cellStyle name="Comma 29 2" xfId="1763"/>
    <cellStyle name="Comma 3" xfId="1764"/>
    <cellStyle name="Comma 3 2" xfId="1765"/>
    <cellStyle name="Comma 3 2 10" xfId="1766"/>
    <cellStyle name="Comma 3 2 11" xfId="1767"/>
    <cellStyle name="Comma 3 2 12" xfId="1768"/>
    <cellStyle name="Comma 3 2 13" xfId="1769"/>
    <cellStyle name="Comma 3 2 14" xfId="1770"/>
    <cellStyle name="Comma 3 2 15" xfId="1771"/>
    <cellStyle name="Comma 3 2 2" xfId="1772"/>
    <cellStyle name="Comma 3 2 2 2" xfId="1773"/>
    <cellStyle name="Comma 3 2 2 3" xfId="1774"/>
    <cellStyle name="Comma 3 2 3" xfId="1775"/>
    <cellStyle name="Comma 3 2 3 2" xfId="1776"/>
    <cellStyle name="Comma 3 2 3 3" xfId="1777"/>
    <cellStyle name="Comma 3 2 4" xfId="1778"/>
    <cellStyle name="Comma 3 2 5" xfId="1779"/>
    <cellStyle name="Comma 3 2 6" xfId="1780"/>
    <cellStyle name="Comma 3 2 7" xfId="1781"/>
    <cellStyle name="Comma 3 2 8" xfId="1782"/>
    <cellStyle name="Comma 3 2 9" xfId="1783"/>
    <cellStyle name="Comma 3 3" xfId="1784"/>
    <cellStyle name="Comma 3 3 2" xfId="1785"/>
    <cellStyle name="Comma 3 3 3" xfId="1786"/>
    <cellStyle name="Comma 3 4" xfId="1787"/>
    <cellStyle name="Comma 3 4 2" xfId="1788"/>
    <cellStyle name="Comma 3 4 3" xfId="1789"/>
    <cellStyle name="Comma 3 5" xfId="1790"/>
    <cellStyle name="Comma 3 5 2" xfId="1791"/>
    <cellStyle name="Comma 3 6" xfId="1792"/>
    <cellStyle name="Comma 3 6 2" xfId="1793"/>
    <cellStyle name="Comma 3_Biểu 14 - KH2015 dự án ODA" xfId="1794"/>
    <cellStyle name="Comma 30" xfId="1795"/>
    <cellStyle name="Comma 30 2" xfId="1796"/>
    <cellStyle name="Comma 31" xfId="1797"/>
    <cellStyle name="Comma 31 2" xfId="1798"/>
    <cellStyle name="Comma 32" xfId="1799"/>
    <cellStyle name="Comma 32 2" xfId="1800"/>
    <cellStyle name="Comma 32 2 2" xfId="1801"/>
    <cellStyle name="Comma 32 3" xfId="1802"/>
    <cellStyle name="Comma 33" xfId="1803"/>
    <cellStyle name="Comma 33 2" xfId="1804"/>
    <cellStyle name="Comma 34" xfId="1805"/>
    <cellStyle name="Comma 34 2" xfId="1806"/>
    <cellStyle name="Comma 35" xfId="1807"/>
    <cellStyle name="Comma 35 2" xfId="1808"/>
    <cellStyle name="Comma 35 3" xfId="1809"/>
    <cellStyle name="Comma 35 3 2" xfId="1810"/>
    <cellStyle name="Comma 35 4" xfId="1811"/>
    <cellStyle name="Comma 35 4 2" xfId="1812"/>
    <cellStyle name="Comma 36" xfId="1813"/>
    <cellStyle name="Comma 36 2" xfId="1814"/>
    <cellStyle name="Comma 37" xfId="1815"/>
    <cellStyle name="Comma 37 2" xfId="1816"/>
    <cellStyle name="Comma 38" xfId="1817"/>
    <cellStyle name="Comma 39" xfId="1818"/>
    <cellStyle name="Comma 39 2" xfId="1819"/>
    <cellStyle name="Comma 4" xfId="1820"/>
    <cellStyle name="Comma 4 10" xfId="1821"/>
    <cellStyle name="Comma 4 11" xfId="1822"/>
    <cellStyle name="Comma 4 12" xfId="1823"/>
    <cellStyle name="Comma 4 13" xfId="1824"/>
    <cellStyle name="Comma 4 14" xfId="1825"/>
    <cellStyle name="Comma 4 15" xfId="1826"/>
    <cellStyle name="Comma 4 16" xfId="1827"/>
    <cellStyle name="Comma 4 17" xfId="1828"/>
    <cellStyle name="Comma 4 18" xfId="1829"/>
    <cellStyle name="Comma 4 19" xfId="1830"/>
    <cellStyle name="Comma 4 2" xfId="1831"/>
    <cellStyle name="Comma 4 2 2" xfId="1832"/>
    <cellStyle name="Comma 4 3" xfId="1833"/>
    <cellStyle name="Comma 4 3 2" xfId="1834"/>
    <cellStyle name="Comma 4 3 2 2" xfId="1835"/>
    <cellStyle name="Comma 4 3 3" xfId="1836"/>
    <cellStyle name="Comma 4 4" xfId="1837"/>
    <cellStyle name="Comma 4 4 2" xfId="1838"/>
    <cellStyle name="Comma 4 4 3" xfId="1839"/>
    <cellStyle name="Comma 4 4 4" xfId="1840"/>
    <cellStyle name="Comma 4 5" xfId="1841"/>
    <cellStyle name="Comma 4 6" xfId="1842"/>
    <cellStyle name="Comma 4 7" xfId="1843"/>
    <cellStyle name="Comma 4 8" xfId="1844"/>
    <cellStyle name="Comma 4 9" xfId="1845"/>
    <cellStyle name="Comma 4_THEO DOI THUC HIEN (GỐC 1)" xfId="1846"/>
    <cellStyle name="Comma 40" xfId="1847"/>
    <cellStyle name="Comma 40 2" xfId="1848"/>
    <cellStyle name="Comma 41" xfId="1849"/>
    <cellStyle name="Comma 42" xfId="1850"/>
    <cellStyle name="Comma 43" xfId="1851"/>
    <cellStyle name="Comma 44" xfId="1852"/>
    <cellStyle name="Comma 45" xfId="1853"/>
    <cellStyle name="Comma 46" xfId="1854"/>
    <cellStyle name="Comma 47" xfId="1855"/>
    <cellStyle name="Comma 48" xfId="1856"/>
    <cellStyle name="Comma 49" xfId="1857"/>
    <cellStyle name="Comma 5" xfId="1858"/>
    <cellStyle name="Comma 5 10" xfId="1859"/>
    <cellStyle name="Comma 5 11" xfId="1860"/>
    <cellStyle name="Comma 5 12" xfId="1861"/>
    <cellStyle name="Comma 5 13" xfId="1862"/>
    <cellStyle name="Comma 5 14" xfId="1863"/>
    <cellStyle name="Comma 5 15" xfId="1864"/>
    <cellStyle name="Comma 5 16" xfId="1865"/>
    <cellStyle name="Comma 5 17" xfId="1866"/>
    <cellStyle name="Comma 5 17 2" xfId="1867"/>
    <cellStyle name="Comma 5 18" xfId="1868"/>
    <cellStyle name="Comma 5 19" xfId="1869"/>
    <cellStyle name="Comma 5 2" xfId="1870"/>
    <cellStyle name="Comma 5 2 2" xfId="1871"/>
    <cellStyle name="Comma 5 20" xfId="1872"/>
    <cellStyle name="Comma 5 3" xfId="1873"/>
    <cellStyle name="Comma 5 3 2" xfId="1874"/>
    <cellStyle name="Comma 5 4" xfId="1875"/>
    <cellStyle name="Comma 5 4 2" xfId="1876"/>
    <cellStyle name="Comma 5 5" xfId="1877"/>
    <cellStyle name="Comma 5 5 2" xfId="1878"/>
    <cellStyle name="Comma 5 6" xfId="1879"/>
    <cellStyle name="Comma 5 7" xfId="1880"/>
    <cellStyle name="Comma 5 8" xfId="1881"/>
    <cellStyle name="Comma 5 9" xfId="1882"/>
    <cellStyle name="Comma 5_05-12  KH trung han 2016-2020 - Liem Thinh edited" xfId="1883"/>
    <cellStyle name="Comma 50" xfId="1884"/>
    <cellStyle name="Comma 50 2" xfId="1885"/>
    <cellStyle name="Comma 51" xfId="1886"/>
    <cellStyle name="Comma 51 2" xfId="1887"/>
    <cellStyle name="Comma 52" xfId="1888"/>
    <cellStyle name="Comma 6" xfId="1889"/>
    <cellStyle name="Comma 6 2" xfId="1890"/>
    <cellStyle name="Comma 6 2 2" xfId="1891"/>
    <cellStyle name="Comma 6 3" xfId="1892"/>
    <cellStyle name="Comma 6 4" xfId="1893"/>
    <cellStyle name="Comma 7" xfId="1894"/>
    <cellStyle name="Comma 7 2" xfId="1895"/>
    <cellStyle name="Comma 7 3" xfId="1896"/>
    <cellStyle name="Comma 7 3 2" xfId="1897"/>
    <cellStyle name="Comma 7_20131129 Nhu cau 2014_TPCP ODA (co hoan ung)" xfId="1898"/>
    <cellStyle name="Comma 8" xfId="1899"/>
    <cellStyle name="Comma 8 2" xfId="1900"/>
    <cellStyle name="Comma 8 2 2" xfId="1901"/>
    <cellStyle name="Comma 8 3" xfId="1902"/>
    <cellStyle name="Comma 8 4" xfId="1903"/>
    <cellStyle name="Comma 9" xfId="1904"/>
    <cellStyle name="Comma 9 2" xfId="1905"/>
    <cellStyle name="Comma 9 2 2" xfId="1906"/>
    <cellStyle name="Comma 9 2 3" xfId="1907"/>
    <cellStyle name="Comma 9 3" xfId="1908"/>
    <cellStyle name="Comma 9 3 2" xfId="1909"/>
    <cellStyle name="Comma 9 4" xfId="1910"/>
    <cellStyle name="Comma 9 5" xfId="1911"/>
    <cellStyle name="comma zerodec" xfId="1912"/>
    <cellStyle name="Comma0" xfId="1913"/>
    <cellStyle name="Comma0 10" xfId="1914"/>
    <cellStyle name="Comma0 11" xfId="1915"/>
    <cellStyle name="Comma0 12" xfId="1916"/>
    <cellStyle name="Comma0 13" xfId="1917"/>
    <cellStyle name="Comma0 14" xfId="1918"/>
    <cellStyle name="Comma0 15" xfId="1919"/>
    <cellStyle name="Comma0 16" xfId="1920"/>
    <cellStyle name="Comma0 2" xfId="1921"/>
    <cellStyle name="Comma0 2 2" xfId="1922"/>
    <cellStyle name="Comma0 3" xfId="1923"/>
    <cellStyle name="Comma0 4" xfId="1924"/>
    <cellStyle name="Comma0 5" xfId="1925"/>
    <cellStyle name="Comma0 6" xfId="1926"/>
    <cellStyle name="Comma0 7" xfId="1927"/>
    <cellStyle name="Comma0 8" xfId="1928"/>
    <cellStyle name="Comma0 9" xfId="1929"/>
    <cellStyle name="Company Name" xfId="1930"/>
    <cellStyle name="cong" xfId="1931"/>
    <cellStyle name="Copied" xfId="1932"/>
    <cellStyle name="Co聭ma_Sheet1" xfId="1933"/>
    <cellStyle name="CR Comma" xfId="1934"/>
    <cellStyle name="CR Currency" xfId="1935"/>
    <cellStyle name="Credit" xfId="1936"/>
    <cellStyle name="Credit subtotal" xfId="1937"/>
    <cellStyle name="Credit Total" xfId="1938"/>
    <cellStyle name="Cࡵrrency_Sheet1_PRODUCTĠ" xfId="1939"/>
    <cellStyle name="Curråncy [0]_FCST_RESULTS" xfId="1940"/>
    <cellStyle name="Currency %" xfId="1941"/>
    <cellStyle name="Currency % 10" xfId="1942"/>
    <cellStyle name="Currency % 11" xfId="1943"/>
    <cellStyle name="Currency % 12" xfId="1944"/>
    <cellStyle name="Currency % 13" xfId="1945"/>
    <cellStyle name="Currency % 14" xfId="1946"/>
    <cellStyle name="Currency % 15" xfId="1947"/>
    <cellStyle name="Currency % 2" xfId="1948"/>
    <cellStyle name="Currency % 3" xfId="1949"/>
    <cellStyle name="Currency % 4" xfId="1950"/>
    <cellStyle name="Currency % 5" xfId="1951"/>
    <cellStyle name="Currency % 6" xfId="1952"/>
    <cellStyle name="Currency % 7" xfId="1953"/>
    <cellStyle name="Currency % 8" xfId="1954"/>
    <cellStyle name="Currency % 9" xfId="1955"/>
    <cellStyle name="Currency %_05-12  KH trung han 2016-2020 - Liem Thinh edited" xfId="1956"/>
    <cellStyle name="Currency [0]ßmud plant bolted_RESULTS" xfId="1957"/>
    <cellStyle name="Currency [00]" xfId="1958"/>
    <cellStyle name="Currency [00] 10" xfId="1959"/>
    <cellStyle name="Currency [00] 11" xfId="1960"/>
    <cellStyle name="Currency [00] 12" xfId="1961"/>
    <cellStyle name="Currency [00] 13" xfId="1962"/>
    <cellStyle name="Currency [00] 14" xfId="1963"/>
    <cellStyle name="Currency [00] 15" xfId="1964"/>
    <cellStyle name="Currency [00] 16" xfId="1965"/>
    <cellStyle name="Currency [00] 2" xfId="1966"/>
    <cellStyle name="Currency [00] 3" xfId="1967"/>
    <cellStyle name="Currency [00] 4" xfId="1968"/>
    <cellStyle name="Currency [00] 5" xfId="1969"/>
    <cellStyle name="Currency [00] 6" xfId="1970"/>
    <cellStyle name="Currency [00] 7" xfId="1971"/>
    <cellStyle name="Currency [00] 8" xfId="1972"/>
    <cellStyle name="Currency [00] 9" xfId="1973"/>
    <cellStyle name="Currency 0.0" xfId="1974"/>
    <cellStyle name="Currency 0.0%" xfId="1975"/>
    <cellStyle name="Currency 0.0_05-12  KH trung han 2016-2020 - Liem Thinh edited" xfId="1976"/>
    <cellStyle name="Currency 0.00" xfId="1977"/>
    <cellStyle name="Currency 0.00%" xfId="1978"/>
    <cellStyle name="Currency 0.00_05-12  KH trung han 2016-2020 - Liem Thinh edited" xfId="1979"/>
    <cellStyle name="Currency 0.000" xfId="1980"/>
    <cellStyle name="Currency 0.000%" xfId="1981"/>
    <cellStyle name="Currency 0.000_05-12  KH trung han 2016-2020 - Liem Thinh edited" xfId="1982"/>
    <cellStyle name="Currency 2" xfId="1983"/>
    <cellStyle name="Currency 2 10" xfId="1984"/>
    <cellStyle name="Currency 2 11" xfId="1985"/>
    <cellStyle name="Currency 2 12" xfId="1986"/>
    <cellStyle name="Currency 2 13" xfId="1987"/>
    <cellStyle name="Currency 2 14" xfId="1988"/>
    <cellStyle name="Currency 2 15" xfId="1989"/>
    <cellStyle name="Currency 2 16" xfId="1990"/>
    <cellStyle name="Currency 2 2" xfId="1991"/>
    <cellStyle name="Currency 2 3" xfId="1992"/>
    <cellStyle name="Currency 2 4" xfId="1993"/>
    <cellStyle name="Currency 2 5" xfId="1994"/>
    <cellStyle name="Currency 2 6" xfId="1995"/>
    <cellStyle name="Currency 2 7" xfId="1996"/>
    <cellStyle name="Currency 2 8" xfId="1997"/>
    <cellStyle name="Currency 2 9" xfId="1998"/>
    <cellStyle name="Currency![0]_FCSt (2)" xfId="1999"/>
    <cellStyle name="Currency0" xfId="2000"/>
    <cellStyle name="Currency0 10" xfId="2001"/>
    <cellStyle name="Currency0 11" xfId="2002"/>
    <cellStyle name="Currency0 12" xfId="2003"/>
    <cellStyle name="Currency0 13" xfId="2004"/>
    <cellStyle name="Currency0 14" xfId="2005"/>
    <cellStyle name="Currency0 15" xfId="2006"/>
    <cellStyle name="Currency0 16" xfId="2007"/>
    <cellStyle name="Currency0 2" xfId="2008"/>
    <cellStyle name="Currency0 2 2" xfId="2009"/>
    <cellStyle name="Currency0 3" xfId="2010"/>
    <cellStyle name="Currency0 4" xfId="2011"/>
    <cellStyle name="Currency0 5" xfId="2012"/>
    <cellStyle name="Currency0 6" xfId="2013"/>
    <cellStyle name="Currency0 7" xfId="2014"/>
    <cellStyle name="Currency0 8" xfId="2015"/>
    <cellStyle name="Currency0 9" xfId="2016"/>
    <cellStyle name="Currency1" xfId="2017"/>
    <cellStyle name="Currency1 10" xfId="2018"/>
    <cellStyle name="Currency1 11" xfId="2019"/>
    <cellStyle name="Currency1 12" xfId="2020"/>
    <cellStyle name="Currency1 13" xfId="2021"/>
    <cellStyle name="Currency1 14" xfId="2022"/>
    <cellStyle name="Currency1 15" xfId="2023"/>
    <cellStyle name="Currency1 16" xfId="2024"/>
    <cellStyle name="Currency1 2" xfId="2025"/>
    <cellStyle name="Currency1 2 2" xfId="2026"/>
    <cellStyle name="Currency1 3" xfId="2027"/>
    <cellStyle name="Currency1 4" xfId="2028"/>
    <cellStyle name="Currency1 5" xfId="2029"/>
    <cellStyle name="Currency1 6" xfId="2030"/>
    <cellStyle name="Currency1 7" xfId="2031"/>
    <cellStyle name="Currency1 8" xfId="2032"/>
    <cellStyle name="Currency1 9" xfId="2033"/>
    <cellStyle name="Check Cell 2" xfId="1511"/>
    <cellStyle name="Chi phÝ kh¸c_Book1" xfId="1512"/>
    <cellStyle name="CHUONG" xfId="1513"/>
    <cellStyle name="D1" xfId="2034"/>
    <cellStyle name="Date" xfId="2035"/>
    <cellStyle name="Date 10" xfId="2036"/>
    <cellStyle name="Date 11" xfId="2037"/>
    <cellStyle name="Date 12" xfId="2038"/>
    <cellStyle name="Date 13" xfId="2039"/>
    <cellStyle name="Date 14" xfId="2040"/>
    <cellStyle name="Date 15" xfId="2041"/>
    <cellStyle name="Date 16" xfId="2042"/>
    <cellStyle name="Date 2" xfId="2043"/>
    <cellStyle name="Date 2 2" xfId="2044"/>
    <cellStyle name="Date 3" xfId="2045"/>
    <cellStyle name="Date 4" xfId="2046"/>
    <cellStyle name="Date 5" xfId="2047"/>
    <cellStyle name="Date 6" xfId="2048"/>
    <cellStyle name="Date 7" xfId="2049"/>
    <cellStyle name="Date 8" xfId="2050"/>
    <cellStyle name="Date 9" xfId="2051"/>
    <cellStyle name="Date Short" xfId="2052"/>
    <cellStyle name="Date Short 2" xfId="2053"/>
    <cellStyle name="Date_Book1" xfId="2054"/>
    <cellStyle name="DAUDE" xfId="2056"/>
    <cellStyle name="Dấu_phảy 2" xfId="2055"/>
    <cellStyle name="Debit" xfId="2057"/>
    <cellStyle name="Debit subtotal" xfId="2058"/>
    <cellStyle name="Debit Total" xfId="2059"/>
    <cellStyle name="DELTA" xfId="2060"/>
    <cellStyle name="DELTA 10" xfId="2061"/>
    <cellStyle name="DELTA 11" xfId="2062"/>
    <cellStyle name="DELTA 12" xfId="2063"/>
    <cellStyle name="DELTA 13" xfId="2064"/>
    <cellStyle name="DELTA 14" xfId="2065"/>
    <cellStyle name="DELTA 15" xfId="2066"/>
    <cellStyle name="DELTA 2" xfId="2067"/>
    <cellStyle name="DELTA 3" xfId="2068"/>
    <cellStyle name="DELTA 4" xfId="2069"/>
    <cellStyle name="DELTA 5" xfId="2070"/>
    <cellStyle name="DELTA 6" xfId="2071"/>
    <cellStyle name="DELTA 7" xfId="2072"/>
    <cellStyle name="DELTA 8" xfId="2073"/>
    <cellStyle name="DELTA 9" xfId="2074"/>
    <cellStyle name="Dezimal [0]_35ERI8T2gbIEMixb4v26icuOo" xfId="2075"/>
    <cellStyle name="Dezimal_35ERI8T2gbIEMixb4v26icuOo" xfId="2076"/>
    <cellStyle name="Dg" xfId="2077"/>
    <cellStyle name="Dgia" xfId="2078"/>
    <cellStyle name="Dgia 2" xfId="2079"/>
    <cellStyle name="Dollar (zero dec)" xfId="2080"/>
    <cellStyle name="Dollar (zero dec) 10" xfId="2081"/>
    <cellStyle name="Dollar (zero dec) 11" xfId="2082"/>
    <cellStyle name="Dollar (zero dec) 12" xfId="2083"/>
    <cellStyle name="Dollar (zero dec) 13" xfId="2084"/>
    <cellStyle name="Dollar (zero dec) 14" xfId="2085"/>
    <cellStyle name="Dollar (zero dec) 15" xfId="2086"/>
    <cellStyle name="Dollar (zero dec) 16" xfId="2087"/>
    <cellStyle name="Dollar (zero dec) 2" xfId="2088"/>
    <cellStyle name="Dollar (zero dec) 2 2" xfId="2089"/>
    <cellStyle name="Dollar (zero dec) 3" xfId="2090"/>
    <cellStyle name="Dollar (zero dec) 4" xfId="2091"/>
    <cellStyle name="Dollar (zero dec) 5" xfId="2092"/>
    <cellStyle name="Dollar (zero dec) 6" xfId="2093"/>
    <cellStyle name="Dollar (zero dec) 7" xfId="2094"/>
    <cellStyle name="Dollar (zero dec) 8" xfId="2095"/>
    <cellStyle name="Dollar (zero dec) 9" xfId="2096"/>
    <cellStyle name="Don gia" xfId="2097"/>
    <cellStyle name="Dziesi?tny [0]_Invoices2001Slovakia" xfId="2098"/>
    <cellStyle name="Dziesi?tny_Invoices2001Slovakia" xfId="2099"/>
    <cellStyle name="Dziesietny [0]_Invoices2001Slovakia" xfId="2100"/>
    <cellStyle name="Dziesiętny [0]_Invoices2001Slovakia" xfId="2101"/>
    <cellStyle name="Dziesietny [0]_Invoices2001Slovakia 2" xfId="2102"/>
    <cellStyle name="Dziesiętny [0]_Invoices2001Slovakia 2" xfId="2103"/>
    <cellStyle name="Dziesietny [0]_Invoices2001Slovakia 3" xfId="2104"/>
    <cellStyle name="Dziesiętny [0]_Invoices2001Slovakia 3" xfId="2105"/>
    <cellStyle name="Dziesietny [0]_Invoices2001Slovakia 4" xfId="2106"/>
    <cellStyle name="Dziesiętny [0]_Invoices2001Slovakia 4" xfId="2107"/>
    <cellStyle name="Dziesietny [0]_Invoices2001Slovakia 5" xfId="2108"/>
    <cellStyle name="Dziesiętny [0]_Invoices2001Slovakia 5" xfId="2109"/>
    <cellStyle name="Dziesietny [0]_Invoices2001Slovakia 6" xfId="2110"/>
    <cellStyle name="Dziesiętny [0]_Invoices2001Slovakia 6" xfId="2111"/>
    <cellStyle name="Dziesietny [0]_Invoices2001Slovakia 7" xfId="2112"/>
    <cellStyle name="Dziesiętny [0]_Invoices2001Slovakia 7" xfId="2113"/>
    <cellStyle name="Dziesietny [0]_Invoices2001Slovakia_01_Nha so 1_Dien" xfId="2114"/>
    <cellStyle name="Dziesiętny [0]_Invoices2001Slovakia_01_Nha so 1_Dien" xfId="2115"/>
    <cellStyle name="Dziesietny [0]_Invoices2001Slovakia_05-12  KH trung han 2016-2020 - Liem Thinh edited" xfId="2116"/>
    <cellStyle name="Dziesiętny [0]_Invoices2001Slovakia_05-12  KH trung han 2016-2020 - Liem Thinh edited" xfId="2117"/>
    <cellStyle name="Dziesietny [0]_Invoices2001Slovakia_10_Nha so 10_Dien1" xfId="2118"/>
    <cellStyle name="Dziesiętny [0]_Invoices2001Slovakia_10_Nha so 10_Dien1" xfId="2119"/>
    <cellStyle name="Dziesietny [0]_Invoices2001Slovakia_Book1" xfId="2120"/>
    <cellStyle name="Dziesiętny [0]_Invoices2001Slovakia_Book1" xfId="2121"/>
    <cellStyle name="Dziesietny [0]_Invoices2001Slovakia_Book1_1" xfId="2122"/>
    <cellStyle name="Dziesiętny [0]_Invoices2001Slovakia_Book1_1" xfId="2123"/>
    <cellStyle name="Dziesietny [0]_Invoices2001Slovakia_Book1_1_Book1" xfId="2124"/>
    <cellStyle name="Dziesiętny [0]_Invoices2001Slovakia_Book1_1_Book1" xfId="2125"/>
    <cellStyle name="Dziesietny [0]_Invoices2001Slovakia_Book1_2" xfId="2126"/>
    <cellStyle name="Dziesiętny [0]_Invoices2001Slovakia_Book1_2" xfId="2127"/>
    <cellStyle name="Dziesietny [0]_Invoices2001Slovakia_Book1_Nhu cau von ung truoc 2011 Tha h Hoa + Nge An gui TW" xfId="2128"/>
    <cellStyle name="Dziesiętny [0]_Invoices2001Slovakia_Book1_Nhu cau von ung truoc 2011 Tha h Hoa + Nge An gui TW" xfId="2129"/>
    <cellStyle name="Dziesietny [0]_Invoices2001Slovakia_Book1_Tong hop Cac tuyen(9-1-06)" xfId="2130"/>
    <cellStyle name="Dziesiętny [0]_Invoices2001Slovakia_Book1_Tong hop Cac tuyen(9-1-06)" xfId="2131"/>
    <cellStyle name="Dziesietny [0]_Invoices2001Slovakia_Book1_ung truoc 2011 NSTW Thanh Hoa + Nge An gui Thu 12-5" xfId="2132"/>
    <cellStyle name="Dziesiętny [0]_Invoices2001Slovakia_Book1_ung truoc 2011 NSTW Thanh Hoa + Nge An gui Thu 12-5" xfId="2133"/>
    <cellStyle name="Dziesietny [0]_Invoices2001Slovakia_Copy of 05-12  KH trung han 2016-2020 - Liem Thinh edited (1)" xfId="2134"/>
    <cellStyle name="Dziesiętny [0]_Invoices2001Slovakia_Copy of 05-12  KH trung han 2016-2020 - Liem Thinh edited (1)" xfId="2135"/>
    <cellStyle name="Dziesietny [0]_Invoices2001Slovakia_d-uong+TDT" xfId="2136"/>
    <cellStyle name="Dziesiętny [0]_Invoices2001Slovakia_KH TPCP 2016-2020 (tong hop)" xfId="2137"/>
    <cellStyle name="Dziesietny [0]_Invoices2001Slovakia_Nha bao ve(28-7-05)" xfId="2138"/>
    <cellStyle name="Dziesiętny [0]_Invoices2001Slovakia_Nha bao ve(28-7-05)" xfId="2139"/>
    <cellStyle name="Dziesietny [0]_Invoices2001Slovakia_NHA de xe nguyen du" xfId="2140"/>
    <cellStyle name="Dziesiętny [0]_Invoices2001Slovakia_NHA de xe nguyen du" xfId="2141"/>
    <cellStyle name="Dziesietny [0]_Invoices2001Slovakia_Nhalamviec VTC(25-1-05)" xfId="2142"/>
    <cellStyle name="Dziesiętny [0]_Invoices2001Slovakia_Nhalamviec VTC(25-1-05)" xfId="2143"/>
    <cellStyle name="Dziesietny [0]_Invoices2001Slovakia_Nhu cau von ung truoc 2011 Tha h Hoa + Nge An gui TW" xfId="2144"/>
    <cellStyle name="Dziesiętny [0]_Invoices2001Slovakia_TDT KHANH HOA" xfId="2145"/>
    <cellStyle name="Dziesietny [0]_Invoices2001Slovakia_TDT KHANH HOA_Tong hop Cac tuyen(9-1-06)" xfId="2146"/>
    <cellStyle name="Dziesiętny [0]_Invoices2001Slovakia_TDT KHANH HOA_Tong hop Cac tuyen(9-1-06)" xfId="2147"/>
    <cellStyle name="Dziesietny [0]_Invoices2001Slovakia_TDT quangngai" xfId="2148"/>
    <cellStyle name="Dziesiętny [0]_Invoices2001Slovakia_TDT quangngai" xfId="2149"/>
    <cellStyle name="Dziesietny [0]_Invoices2001Slovakia_TMDT(10-5-06)" xfId="2150"/>
    <cellStyle name="Dziesietny_Invoices2001Slovakia" xfId="2151"/>
    <cellStyle name="Dziesiętny_Invoices2001Slovakia" xfId="2152"/>
    <cellStyle name="Dziesietny_Invoices2001Slovakia 2" xfId="2153"/>
    <cellStyle name="Dziesiętny_Invoices2001Slovakia 2" xfId="2154"/>
    <cellStyle name="Dziesietny_Invoices2001Slovakia 3" xfId="2155"/>
    <cellStyle name="Dziesiętny_Invoices2001Slovakia 3" xfId="2156"/>
    <cellStyle name="Dziesietny_Invoices2001Slovakia 4" xfId="2157"/>
    <cellStyle name="Dziesiętny_Invoices2001Slovakia 4" xfId="2158"/>
    <cellStyle name="Dziesietny_Invoices2001Slovakia 5" xfId="2159"/>
    <cellStyle name="Dziesiętny_Invoices2001Slovakia 5" xfId="2160"/>
    <cellStyle name="Dziesietny_Invoices2001Slovakia 6" xfId="2161"/>
    <cellStyle name="Dziesiętny_Invoices2001Slovakia 6" xfId="2162"/>
    <cellStyle name="Dziesietny_Invoices2001Slovakia 7" xfId="2163"/>
    <cellStyle name="Dziesiętny_Invoices2001Slovakia 7" xfId="2164"/>
    <cellStyle name="Dziesietny_Invoices2001Slovakia_01_Nha so 1_Dien" xfId="2165"/>
    <cellStyle name="Dziesiętny_Invoices2001Slovakia_01_Nha so 1_Dien" xfId="2166"/>
    <cellStyle name="Dziesietny_Invoices2001Slovakia_05-12  KH trung han 2016-2020 - Liem Thinh edited" xfId="2167"/>
    <cellStyle name="Dziesiętny_Invoices2001Slovakia_05-12  KH trung han 2016-2020 - Liem Thinh edited" xfId="2168"/>
    <cellStyle name="Dziesietny_Invoices2001Slovakia_10_Nha so 10_Dien1" xfId="2169"/>
    <cellStyle name="Dziesiętny_Invoices2001Slovakia_10_Nha so 10_Dien1" xfId="2170"/>
    <cellStyle name="Dziesietny_Invoices2001Slovakia_Book1" xfId="2171"/>
    <cellStyle name="Dziesiętny_Invoices2001Slovakia_Book1" xfId="2172"/>
    <cellStyle name="Dziesietny_Invoices2001Slovakia_Book1_1" xfId="2173"/>
    <cellStyle name="Dziesiętny_Invoices2001Slovakia_Book1_1" xfId="2174"/>
    <cellStyle name="Dziesietny_Invoices2001Slovakia_Book1_1_Book1" xfId="2175"/>
    <cellStyle name="Dziesiętny_Invoices2001Slovakia_Book1_1_Book1" xfId="2176"/>
    <cellStyle name="Dziesietny_Invoices2001Slovakia_Book1_2" xfId="2177"/>
    <cellStyle name="Dziesiętny_Invoices2001Slovakia_Book1_2" xfId="2178"/>
    <cellStyle name="Dziesietny_Invoices2001Slovakia_Book1_Nhu cau von ung truoc 2011 Tha h Hoa + Nge An gui TW" xfId="2179"/>
    <cellStyle name="Dziesiętny_Invoices2001Slovakia_Book1_Nhu cau von ung truoc 2011 Tha h Hoa + Nge An gui TW" xfId="2180"/>
    <cellStyle name="Dziesietny_Invoices2001Slovakia_Book1_Tong hop Cac tuyen(9-1-06)" xfId="2181"/>
    <cellStyle name="Dziesiętny_Invoices2001Slovakia_Book1_Tong hop Cac tuyen(9-1-06)" xfId="2182"/>
    <cellStyle name="Dziesietny_Invoices2001Slovakia_Book1_ung truoc 2011 NSTW Thanh Hoa + Nge An gui Thu 12-5" xfId="2183"/>
    <cellStyle name="Dziesiętny_Invoices2001Slovakia_Book1_ung truoc 2011 NSTW Thanh Hoa + Nge An gui Thu 12-5" xfId="2184"/>
    <cellStyle name="Dziesietny_Invoices2001Slovakia_Copy of 05-12  KH trung han 2016-2020 - Liem Thinh edited (1)" xfId="2185"/>
    <cellStyle name="Dziesiętny_Invoices2001Slovakia_Copy of 05-12  KH trung han 2016-2020 - Liem Thinh edited (1)" xfId="2186"/>
    <cellStyle name="Dziesietny_Invoices2001Slovakia_d-uong+TDT" xfId="2187"/>
    <cellStyle name="Dziesiętny_Invoices2001Slovakia_KH TPCP 2016-2020 (tong hop)" xfId="2188"/>
    <cellStyle name="Dziesietny_Invoices2001Slovakia_Nha bao ve(28-7-05)" xfId="2189"/>
    <cellStyle name="Dziesiętny_Invoices2001Slovakia_Nha bao ve(28-7-05)" xfId="2190"/>
    <cellStyle name="Dziesietny_Invoices2001Slovakia_NHA de xe nguyen du" xfId="2191"/>
    <cellStyle name="Dziesiętny_Invoices2001Slovakia_NHA de xe nguyen du" xfId="2192"/>
    <cellStyle name="Dziesietny_Invoices2001Slovakia_Nhalamviec VTC(25-1-05)" xfId="2193"/>
    <cellStyle name="Dziesiętny_Invoices2001Slovakia_Nhalamviec VTC(25-1-05)" xfId="2194"/>
    <cellStyle name="Dziesietny_Invoices2001Slovakia_Nhu cau von ung truoc 2011 Tha h Hoa + Nge An gui TW" xfId="2195"/>
    <cellStyle name="Dziesiętny_Invoices2001Slovakia_TDT KHANH HOA" xfId="2196"/>
    <cellStyle name="Dziesietny_Invoices2001Slovakia_TDT KHANH HOA_Tong hop Cac tuyen(9-1-06)" xfId="2197"/>
    <cellStyle name="Dziesiętny_Invoices2001Slovakia_TDT KHANH HOA_Tong hop Cac tuyen(9-1-06)" xfId="2198"/>
    <cellStyle name="Dziesietny_Invoices2001Slovakia_TDT quangngai" xfId="2199"/>
    <cellStyle name="Dziesiętny_Invoices2001Slovakia_TDT quangngai" xfId="2200"/>
    <cellStyle name="Dziesietny_Invoices2001Slovakia_TMDT(10-5-06)" xfId="2201"/>
    <cellStyle name="e" xfId="2202"/>
    <cellStyle name="Enter Currency (0)" xfId="2203"/>
    <cellStyle name="Enter Currency (0) 10" xfId="2204"/>
    <cellStyle name="Enter Currency (0) 11" xfId="2205"/>
    <cellStyle name="Enter Currency (0) 12" xfId="2206"/>
    <cellStyle name="Enter Currency (0) 13" xfId="2207"/>
    <cellStyle name="Enter Currency (0) 14" xfId="2208"/>
    <cellStyle name="Enter Currency (0) 15" xfId="2209"/>
    <cellStyle name="Enter Currency (0) 16" xfId="2210"/>
    <cellStyle name="Enter Currency (0) 2" xfId="2211"/>
    <cellStyle name="Enter Currency (0) 3" xfId="2212"/>
    <cellStyle name="Enter Currency (0) 4" xfId="2213"/>
    <cellStyle name="Enter Currency (0) 5" xfId="2214"/>
    <cellStyle name="Enter Currency (0) 6" xfId="2215"/>
    <cellStyle name="Enter Currency (0) 7" xfId="2216"/>
    <cellStyle name="Enter Currency (0) 8" xfId="2217"/>
    <cellStyle name="Enter Currency (0) 9" xfId="2218"/>
    <cellStyle name="Enter Currency (2)" xfId="2219"/>
    <cellStyle name="Enter Currency (2) 10" xfId="2220"/>
    <cellStyle name="Enter Currency (2) 11" xfId="2221"/>
    <cellStyle name="Enter Currency (2) 12" xfId="2222"/>
    <cellStyle name="Enter Currency (2) 13" xfId="2223"/>
    <cellStyle name="Enter Currency (2) 14" xfId="2224"/>
    <cellStyle name="Enter Currency (2) 15" xfId="2225"/>
    <cellStyle name="Enter Currency (2) 16" xfId="2226"/>
    <cellStyle name="Enter Currency (2) 2" xfId="2227"/>
    <cellStyle name="Enter Currency (2) 3" xfId="2228"/>
    <cellStyle name="Enter Currency (2) 4" xfId="2229"/>
    <cellStyle name="Enter Currency (2) 5" xfId="2230"/>
    <cellStyle name="Enter Currency (2) 6" xfId="2231"/>
    <cellStyle name="Enter Currency (2) 7" xfId="2232"/>
    <cellStyle name="Enter Currency (2) 8" xfId="2233"/>
    <cellStyle name="Enter Currency (2) 9" xfId="2234"/>
    <cellStyle name="Enter Units (0)" xfId="2235"/>
    <cellStyle name="Enter Units (0) 10" xfId="2236"/>
    <cellStyle name="Enter Units (0) 11" xfId="2237"/>
    <cellStyle name="Enter Units (0) 12" xfId="2238"/>
    <cellStyle name="Enter Units (0) 13" xfId="2239"/>
    <cellStyle name="Enter Units (0) 14" xfId="2240"/>
    <cellStyle name="Enter Units (0) 15" xfId="2241"/>
    <cellStyle name="Enter Units (0) 16" xfId="2242"/>
    <cellStyle name="Enter Units (0) 2" xfId="2243"/>
    <cellStyle name="Enter Units (0) 3" xfId="2244"/>
    <cellStyle name="Enter Units (0) 4" xfId="2245"/>
    <cellStyle name="Enter Units (0) 5" xfId="2246"/>
    <cellStyle name="Enter Units (0) 6" xfId="2247"/>
    <cellStyle name="Enter Units (0) 7" xfId="2248"/>
    <cellStyle name="Enter Units (0) 8" xfId="2249"/>
    <cellStyle name="Enter Units (0) 9" xfId="2250"/>
    <cellStyle name="Enter Units (1)" xfId="2251"/>
    <cellStyle name="Enter Units (1) 10" xfId="2252"/>
    <cellStyle name="Enter Units (1) 11" xfId="2253"/>
    <cellStyle name="Enter Units (1) 12" xfId="2254"/>
    <cellStyle name="Enter Units (1) 13" xfId="2255"/>
    <cellStyle name="Enter Units (1) 14" xfId="2256"/>
    <cellStyle name="Enter Units (1) 15" xfId="2257"/>
    <cellStyle name="Enter Units (1) 16" xfId="2258"/>
    <cellStyle name="Enter Units (1) 2" xfId="2259"/>
    <cellStyle name="Enter Units (1) 3" xfId="2260"/>
    <cellStyle name="Enter Units (1) 4" xfId="2261"/>
    <cellStyle name="Enter Units (1) 5" xfId="2262"/>
    <cellStyle name="Enter Units (1) 6" xfId="2263"/>
    <cellStyle name="Enter Units (1) 7" xfId="2264"/>
    <cellStyle name="Enter Units (1) 8" xfId="2265"/>
    <cellStyle name="Enter Units (1) 9" xfId="2266"/>
    <cellStyle name="Enter Units (2)" xfId="2267"/>
    <cellStyle name="Enter Units (2) 10" xfId="2268"/>
    <cellStyle name="Enter Units (2) 11" xfId="2269"/>
    <cellStyle name="Enter Units (2) 12" xfId="2270"/>
    <cellStyle name="Enter Units (2) 13" xfId="2271"/>
    <cellStyle name="Enter Units (2) 14" xfId="2272"/>
    <cellStyle name="Enter Units (2) 15" xfId="2273"/>
    <cellStyle name="Enter Units (2) 16" xfId="2274"/>
    <cellStyle name="Enter Units (2) 2" xfId="2275"/>
    <cellStyle name="Enter Units (2) 3" xfId="2276"/>
    <cellStyle name="Enter Units (2) 4" xfId="2277"/>
    <cellStyle name="Enter Units (2) 5" xfId="2278"/>
    <cellStyle name="Enter Units (2) 6" xfId="2279"/>
    <cellStyle name="Enter Units (2) 7" xfId="2280"/>
    <cellStyle name="Enter Units (2) 8" xfId="2281"/>
    <cellStyle name="Enter Units (2) 9" xfId="2282"/>
    <cellStyle name="Entered" xfId="2283"/>
    <cellStyle name="Euro" xfId="2284"/>
    <cellStyle name="Euro 10" xfId="2285"/>
    <cellStyle name="Euro 11" xfId="2286"/>
    <cellStyle name="Euro 12" xfId="2287"/>
    <cellStyle name="Euro 13" xfId="2288"/>
    <cellStyle name="Euro 14" xfId="2289"/>
    <cellStyle name="Euro 15" xfId="2290"/>
    <cellStyle name="Euro 16" xfId="2291"/>
    <cellStyle name="Euro 2" xfId="2292"/>
    <cellStyle name="Euro 3" xfId="2293"/>
    <cellStyle name="Euro 4" xfId="2294"/>
    <cellStyle name="Euro 5" xfId="2295"/>
    <cellStyle name="Euro 6" xfId="2296"/>
    <cellStyle name="Euro 7" xfId="2297"/>
    <cellStyle name="Euro 8" xfId="2298"/>
    <cellStyle name="Euro 9" xfId="2299"/>
    <cellStyle name="Excel Built-in Normal" xfId="2300"/>
    <cellStyle name="Explanatory Text 2" xfId="2301"/>
    <cellStyle name="f" xfId="2302"/>
    <cellStyle name="f_Danhmuc_Quyhoach2009" xfId="2303"/>
    <cellStyle name="f_Danhmuc_Quyhoach2009 2" xfId="2304"/>
    <cellStyle name="f_Danhmuc_Quyhoach2009 2 2" xfId="2305"/>
    <cellStyle name="Fixed" xfId="2306"/>
    <cellStyle name="Fixed 10" xfId="2307"/>
    <cellStyle name="Fixed 11" xfId="2308"/>
    <cellStyle name="Fixed 12" xfId="2309"/>
    <cellStyle name="Fixed 13" xfId="2310"/>
    <cellStyle name="Fixed 14" xfId="2311"/>
    <cellStyle name="Fixed 15" xfId="2312"/>
    <cellStyle name="Fixed 16" xfId="2313"/>
    <cellStyle name="Fixed 2" xfId="2314"/>
    <cellStyle name="Fixed 2 2" xfId="2315"/>
    <cellStyle name="Fixed 3" xfId="2316"/>
    <cellStyle name="Fixed 4" xfId="2317"/>
    <cellStyle name="Fixed 5" xfId="2318"/>
    <cellStyle name="Fixed 6" xfId="2319"/>
    <cellStyle name="Fixed 7" xfId="2320"/>
    <cellStyle name="Fixed 8" xfId="2321"/>
    <cellStyle name="Fixed 9" xfId="2322"/>
    <cellStyle name="Font Britannic16" xfId="2323"/>
    <cellStyle name="Font Britannic18" xfId="2324"/>
    <cellStyle name="Font CenturyCond 18" xfId="2325"/>
    <cellStyle name="Font Cond20" xfId="2326"/>
    <cellStyle name="Font LucidaSans16" xfId="2327"/>
    <cellStyle name="Font NewCenturyCond18" xfId="2328"/>
    <cellStyle name="Font Ottawa14" xfId="2329"/>
    <cellStyle name="Font Ottawa16" xfId="2330"/>
    <cellStyle name="Good 2" xfId="2332"/>
    <cellStyle name="Grey" xfId="2333"/>
    <cellStyle name="Grey 10" xfId="2334"/>
    <cellStyle name="Grey 11" xfId="2335"/>
    <cellStyle name="Grey 12" xfId="2336"/>
    <cellStyle name="Grey 13" xfId="2337"/>
    <cellStyle name="Grey 14" xfId="2338"/>
    <cellStyle name="Grey 15" xfId="2339"/>
    <cellStyle name="Grey 16" xfId="2340"/>
    <cellStyle name="Grey 2" xfId="2341"/>
    <cellStyle name="Grey 3" xfId="2342"/>
    <cellStyle name="Grey 4" xfId="2343"/>
    <cellStyle name="Grey 5" xfId="2344"/>
    <cellStyle name="Grey 6" xfId="2345"/>
    <cellStyle name="Grey 7" xfId="2346"/>
    <cellStyle name="Grey 8" xfId="2347"/>
    <cellStyle name="Grey 9" xfId="2348"/>
    <cellStyle name="Grey_KH TPCP 2016-2020 (tong hop)" xfId="2349"/>
    <cellStyle name="Group" xfId="2350"/>
    <cellStyle name="gia" xfId="2331"/>
    <cellStyle name="H" xfId="2351"/>
    <cellStyle name="ha" xfId="2352"/>
    <cellStyle name="HAI" xfId="2353"/>
    <cellStyle name="Head 1" xfId="2354"/>
    <cellStyle name="HEADER" xfId="2355"/>
    <cellStyle name="HEADER 2" xfId="2356"/>
    <cellStyle name="Header1" xfId="2357"/>
    <cellStyle name="Header1 2" xfId="2358"/>
    <cellStyle name="Header2" xfId="2359"/>
    <cellStyle name="Header2 2" xfId="2360"/>
    <cellStyle name="Heading" xfId="2361"/>
    <cellStyle name="Heading 1 2" xfId="2362"/>
    <cellStyle name="Heading 2 2" xfId="2363"/>
    <cellStyle name="Heading 3 2" xfId="2364"/>
    <cellStyle name="Heading 4 2" xfId="2365"/>
    <cellStyle name="Heading No Underline" xfId="2366"/>
    <cellStyle name="Heading With Underline" xfId="2367"/>
    <cellStyle name="HEADING1" xfId="2368"/>
    <cellStyle name="HEADING2" xfId="2369"/>
    <cellStyle name="HEADINGS" xfId="2370"/>
    <cellStyle name="HEADINGSTOP" xfId="2371"/>
    <cellStyle name="headoption" xfId="2372"/>
    <cellStyle name="headoption 2" xfId="2373"/>
    <cellStyle name="headoption 3" xfId="2374"/>
    <cellStyle name="Hoa-Scholl" xfId="2375"/>
    <cellStyle name="Hoa-Scholl 2" xfId="2376"/>
    <cellStyle name="HUY" xfId="2377"/>
    <cellStyle name="i phÝ kh¸c_B¶ng 2" xfId="2378"/>
    <cellStyle name="I.3" xfId="2379"/>
    <cellStyle name="i·0" xfId="2380"/>
    <cellStyle name="i·0 2" xfId="2381"/>
    <cellStyle name="ï-¾È»ê_BiÓu TB" xfId="2382"/>
    <cellStyle name="Input [yellow]" xfId="2383"/>
    <cellStyle name="Input [yellow] 10" xfId="2384"/>
    <cellStyle name="Input [yellow] 11" xfId="2385"/>
    <cellStyle name="Input [yellow] 12" xfId="2386"/>
    <cellStyle name="Input [yellow] 13" xfId="2387"/>
    <cellStyle name="Input [yellow] 14" xfId="2388"/>
    <cellStyle name="Input [yellow] 15" xfId="2389"/>
    <cellStyle name="Input [yellow] 16" xfId="2390"/>
    <cellStyle name="Input [yellow] 2" xfId="2391"/>
    <cellStyle name="Input [yellow] 2 2" xfId="2392"/>
    <cellStyle name="Input [yellow] 3" xfId="2393"/>
    <cellStyle name="Input [yellow] 4" xfId="2394"/>
    <cellStyle name="Input [yellow] 5" xfId="2395"/>
    <cellStyle name="Input [yellow] 6" xfId="2396"/>
    <cellStyle name="Input [yellow] 7" xfId="2397"/>
    <cellStyle name="Input [yellow] 8" xfId="2398"/>
    <cellStyle name="Input [yellow] 9" xfId="2399"/>
    <cellStyle name="Input [yellow]_KH TPCP 2016-2020 (tong hop)" xfId="2400"/>
    <cellStyle name="Input 2" xfId="2401"/>
    <cellStyle name="Input 3" xfId="2402"/>
    <cellStyle name="Input 4" xfId="2403"/>
    <cellStyle name="Input 5" xfId="2404"/>
    <cellStyle name="Input 6" xfId="2405"/>
    <cellStyle name="Input 7" xfId="2406"/>
    <cellStyle name="k_TONG HOP KINH PHI" xfId="2407"/>
    <cellStyle name="k_TONG HOP KINH PHI_!1 1 bao cao giao KH ve HTCMT vung TNB   12-12-2011" xfId="2408"/>
    <cellStyle name="k_TONG HOP KINH PHI_Bieu4HTMT" xfId="2409"/>
    <cellStyle name="k_TONG HOP KINH PHI_Bieu4HTMT_!1 1 bao cao giao KH ve HTCMT vung TNB   12-12-2011" xfId="2410"/>
    <cellStyle name="k_TONG HOP KINH PHI_Bieu4HTMT_KH TPCP vung TNB (03-1-2012)" xfId="2411"/>
    <cellStyle name="k_TONG HOP KINH PHI_KH TPCP vung TNB (03-1-2012)" xfId="2412"/>
    <cellStyle name="k_ÿÿÿÿÿ" xfId="2413"/>
    <cellStyle name="k_ÿÿÿÿÿ_!1 1 bao cao giao KH ve HTCMT vung TNB   12-12-2011" xfId="2414"/>
    <cellStyle name="k_ÿÿÿÿÿ_1" xfId="2415"/>
    <cellStyle name="k_ÿÿÿÿÿ_2" xfId="2416"/>
    <cellStyle name="k_ÿÿÿÿÿ_2_!1 1 bao cao giao KH ve HTCMT vung TNB   12-12-2011" xfId="2417"/>
    <cellStyle name="k_ÿÿÿÿÿ_2_Bieu4HTMT" xfId="2418"/>
    <cellStyle name="k_ÿÿÿÿÿ_2_Bieu4HTMT_!1 1 bao cao giao KH ve HTCMT vung TNB   12-12-2011" xfId="2419"/>
    <cellStyle name="k_ÿÿÿÿÿ_2_Bieu4HTMT_KH TPCP vung TNB (03-1-2012)" xfId="2420"/>
    <cellStyle name="k_ÿÿÿÿÿ_2_KH TPCP vung TNB (03-1-2012)" xfId="2421"/>
    <cellStyle name="k_ÿÿÿÿÿ_Bieu4HTMT" xfId="2422"/>
    <cellStyle name="k_ÿÿÿÿÿ_Bieu4HTMT_!1 1 bao cao giao KH ve HTCMT vung TNB   12-12-2011" xfId="2423"/>
    <cellStyle name="k_ÿÿÿÿÿ_Bieu4HTMT_KH TPCP vung TNB (03-1-2012)" xfId="2424"/>
    <cellStyle name="k_ÿÿÿÿÿ_KH TPCP vung TNB (03-1-2012)" xfId="2425"/>
    <cellStyle name="kh¸c_Bang Chi tieu" xfId="2426"/>
    <cellStyle name="khanh" xfId="2427"/>
    <cellStyle name="khung" xfId="2428"/>
    <cellStyle name="Ledger 17 x 11 in" xfId="2429"/>
    <cellStyle name="left" xfId="2430"/>
    <cellStyle name="Line" xfId="2431"/>
    <cellStyle name="Link Currency (0)" xfId="2432"/>
    <cellStyle name="Link Currency (0) 10" xfId="2433"/>
    <cellStyle name="Link Currency (0) 11" xfId="2434"/>
    <cellStyle name="Link Currency (0) 12" xfId="2435"/>
    <cellStyle name="Link Currency (0) 13" xfId="2436"/>
    <cellStyle name="Link Currency (0) 14" xfId="2437"/>
    <cellStyle name="Link Currency (0) 15" xfId="2438"/>
    <cellStyle name="Link Currency (0) 16" xfId="2439"/>
    <cellStyle name="Link Currency (0) 2" xfId="2440"/>
    <cellStyle name="Link Currency (0) 3" xfId="2441"/>
    <cellStyle name="Link Currency (0) 4" xfId="2442"/>
    <cellStyle name="Link Currency (0) 5" xfId="2443"/>
    <cellStyle name="Link Currency (0) 6" xfId="2444"/>
    <cellStyle name="Link Currency (0) 7" xfId="2445"/>
    <cellStyle name="Link Currency (0) 8" xfId="2446"/>
    <cellStyle name="Link Currency (0) 9" xfId="2447"/>
    <cellStyle name="Link Currency (2)" xfId="2448"/>
    <cellStyle name="Link Currency (2) 10" xfId="2449"/>
    <cellStyle name="Link Currency (2) 11" xfId="2450"/>
    <cellStyle name="Link Currency (2) 12" xfId="2451"/>
    <cellStyle name="Link Currency (2) 13" xfId="2452"/>
    <cellStyle name="Link Currency (2) 14" xfId="2453"/>
    <cellStyle name="Link Currency (2) 15" xfId="2454"/>
    <cellStyle name="Link Currency (2) 16" xfId="2455"/>
    <cellStyle name="Link Currency (2) 2" xfId="2456"/>
    <cellStyle name="Link Currency (2) 3" xfId="2457"/>
    <cellStyle name="Link Currency (2) 4" xfId="2458"/>
    <cellStyle name="Link Currency (2) 5" xfId="2459"/>
    <cellStyle name="Link Currency (2) 6" xfId="2460"/>
    <cellStyle name="Link Currency (2) 7" xfId="2461"/>
    <cellStyle name="Link Currency (2) 8" xfId="2462"/>
    <cellStyle name="Link Currency (2) 9" xfId="2463"/>
    <cellStyle name="Link Units (0)" xfId="2464"/>
    <cellStyle name="Link Units (0) 10" xfId="2465"/>
    <cellStyle name="Link Units (0) 11" xfId="2466"/>
    <cellStyle name="Link Units (0) 12" xfId="2467"/>
    <cellStyle name="Link Units (0) 13" xfId="2468"/>
    <cellStyle name="Link Units (0) 14" xfId="2469"/>
    <cellStyle name="Link Units (0) 15" xfId="2470"/>
    <cellStyle name="Link Units (0) 16" xfId="2471"/>
    <cellStyle name="Link Units (0) 2" xfId="2472"/>
    <cellStyle name="Link Units (0) 3" xfId="2473"/>
    <cellStyle name="Link Units (0) 4" xfId="2474"/>
    <cellStyle name="Link Units (0) 5" xfId="2475"/>
    <cellStyle name="Link Units (0) 6" xfId="2476"/>
    <cellStyle name="Link Units (0) 7" xfId="2477"/>
    <cellStyle name="Link Units (0) 8" xfId="2478"/>
    <cellStyle name="Link Units (0) 9" xfId="2479"/>
    <cellStyle name="Link Units (1)" xfId="2480"/>
    <cellStyle name="Link Units (1) 10" xfId="2481"/>
    <cellStyle name="Link Units (1) 11" xfId="2482"/>
    <cellStyle name="Link Units (1) 12" xfId="2483"/>
    <cellStyle name="Link Units (1) 13" xfId="2484"/>
    <cellStyle name="Link Units (1) 14" xfId="2485"/>
    <cellStyle name="Link Units (1) 15" xfId="2486"/>
    <cellStyle name="Link Units (1) 16" xfId="2487"/>
    <cellStyle name="Link Units (1) 2" xfId="2488"/>
    <cellStyle name="Link Units (1) 3" xfId="2489"/>
    <cellStyle name="Link Units (1) 4" xfId="2490"/>
    <cellStyle name="Link Units (1) 5" xfId="2491"/>
    <cellStyle name="Link Units (1) 6" xfId="2492"/>
    <cellStyle name="Link Units (1) 7" xfId="2493"/>
    <cellStyle name="Link Units (1) 8" xfId="2494"/>
    <cellStyle name="Link Units (1) 9" xfId="2495"/>
    <cellStyle name="Link Units (2)" xfId="2496"/>
    <cellStyle name="Link Units (2) 10" xfId="2497"/>
    <cellStyle name="Link Units (2) 11" xfId="2498"/>
    <cellStyle name="Link Units (2) 12" xfId="2499"/>
    <cellStyle name="Link Units (2) 13" xfId="2500"/>
    <cellStyle name="Link Units (2) 14" xfId="2501"/>
    <cellStyle name="Link Units (2) 15" xfId="2502"/>
    <cellStyle name="Link Units (2) 16" xfId="2503"/>
    <cellStyle name="Link Units (2) 2" xfId="2504"/>
    <cellStyle name="Link Units (2) 3" xfId="2505"/>
    <cellStyle name="Link Units (2) 4" xfId="2506"/>
    <cellStyle name="Link Units (2) 5" xfId="2507"/>
    <cellStyle name="Link Units (2) 6" xfId="2508"/>
    <cellStyle name="Link Units (2) 7" xfId="2509"/>
    <cellStyle name="Link Units (2) 8" xfId="2510"/>
    <cellStyle name="Link Units (2) 9" xfId="2511"/>
    <cellStyle name="Linked Cell 2" xfId="2512"/>
    <cellStyle name="Loai CBDT" xfId="2513"/>
    <cellStyle name="Loai CT" xfId="2514"/>
    <cellStyle name="Loai GD" xfId="2515"/>
    <cellStyle name="MAU" xfId="2516"/>
    <cellStyle name="MAU 2" xfId="2517"/>
    <cellStyle name="Millares [0]_Well Timing" xfId="2518"/>
    <cellStyle name="Millares_Well Timing" xfId="2519"/>
    <cellStyle name="Milliers [0]_      " xfId="2520"/>
    <cellStyle name="Milliers_      " xfId="2521"/>
    <cellStyle name="Model" xfId="2522"/>
    <cellStyle name="Model 2" xfId="2523"/>
    <cellStyle name="moi" xfId="2524"/>
    <cellStyle name="moi 2" xfId="2525"/>
    <cellStyle name="moi 3" xfId="2526"/>
    <cellStyle name="Moneda [0]_Well Timing" xfId="2527"/>
    <cellStyle name="Moneda_Well Timing" xfId="2528"/>
    <cellStyle name="Monétaire [0]_      " xfId="2529"/>
    <cellStyle name="Monétaire_      " xfId="2530"/>
    <cellStyle name="n" xfId="2531"/>
    <cellStyle name="Neutral 2" xfId="2532"/>
    <cellStyle name="New" xfId="2533"/>
    <cellStyle name="New Times Roman" xfId="2534"/>
    <cellStyle name="no dec" xfId="2536"/>
    <cellStyle name="no dec 2" xfId="2537"/>
    <cellStyle name="no dec 2 2" xfId="2538"/>
    <cellStyle name="ÑONVÒ" xfId="2539"/>
    <cellStyle name="ÑONVÒ 2" xfId="2540"/>
    <cellStyle name="Normal" xfId="0" builtinId="0"/>
    <cellStyle name="Normal - Style1" xfId="2541"/>
    <cellStyle name="Normal - Style1 2" xfId="2542"/>
    <cellStyle name="Normal - Style1 3" xfId="2543"/>
    <cellStyle name="Normal - Style1_KH TPCP 2016-2020 (tong hop)" xfId="2544"/>
    <cellStyle name="Normal - 유형1" xfId="2545"/>
    <cellStyle name="Normal 10" xfId="2546"/>
    <cellStyle name="Normal 10 2" xfId="2547"/>
    <cellStyle name="Normal 10 3" xfId="2548"/>
    <cellStyle name="Normal 10 3 2" xfId="2549"/>
    <cellStyle name="Normal 10 4" xfId="2550"/>
    <cellStyle name="Normal 10 5" xfId="2551"/>
    <cellStyle name="Normal 10 6" xfId="2552"/>
    <cellStyle name="Normal 10_05-12  KH trung han 2016-2020 - Liem Thinh edited" xfId="2553"/>
    <cellStyle name="Normal 11" xfId="2554"/>
    <cellStyle name="Normal 11 2" xfId="2555"/>
    <cellStyle name="Normal 11 2 2" xfId="2556"/>
    <cellStyle name="Normal 11 3" xfId="2557"/>
    <cellStyle name="Normal 11 3 2" xfId="2558"/>
    <cellStyle name="Normal 11 3 3" xfId="2559"/>
    <cellStyle name="Normal 11 3 4" xfId="2560"/>
    <cellStyle name="Normal 12" xfId="2561"/>
    <cellStyle name="Normal 12 2" xfId="2562"/>
    <cellStyle name="Normal 12 3" xfId="2563"/>
    <cellStyle name="Normal 13" xfId="2564"/>
    <cellStyle name="Normal 13 2" xfId="2565"/>
    <cellStyle name="Normal 14" xfId="2566"/>
    <cellStyle name="Normal 14 2" xfId="2567"/>
    <cellStyle name="Normal 14 3" xfId="2568"/>
    <cellStyle name="Normal 15" xfId="2569"/>
    <cellStyle name="Normal 15 2" xfId="2570"/>
    <cellStyle name="Normal 15 3" xfId="2571"/>
    <cellStyle name="Normal 16" xfId="2572"/>
    <cellStyle name="Normal 16 2" xfId="2573"/>
    <cellStyle name="Normal 16 2 2" xfId="2574"/>
    <cellStyle name="Normal 16 2 2 2" xfId="2575"/>
    <cellStyle name="Normal 16 2 3" xfId="2576"/>
    <cellStyle name="Normal 16 2 3 2" xfId="2577"/>
    <cellStyle name="Normal 16 2 4" xfId="2578"/>
    <cellStyle name="Normal 16 3" xfId="2579"/>
    <cellStyle name="Normal 16 4" xfId="2580"/>
    <cellStyle name="Normal 16 4 2" xfId="2581"/>
    <cellStyle name="Normal 16 5" xfId="2582"/>
    <cellStyle name="Normal 16 5 2" xfId="2583"/>
    <cellStyle name="Normal 17" xfId="2584"/>
    <cellStyle name="Normal 17 2" xfId="2585"/>
    <cellStyle name="Normal 17 3 2" xfId="2586"/>
    <cellStyle name="Normal 17 3 2 2" xfId="2587"/>
    <cellStyle name="Normal 17 3 2 2 2" xfId="2588"/>
    <cellStyle name="Normal 17 3 2 3" xfId="2589"/>
    <cellStyle name="Normal 17 3 2 3 2" xfId="2590"/>
    <cellStyle name="Normal 17 3 2 4" xfId="2591"/>
    <cellStyle name="Normal 18" xfId="2592"/>
    <cellStyle name="Normal 18 2" xfId="2593"/>
    <cellStyle name="Normal 18 2 2" xfId="2594"/>
    <cellStyle name="Normal 18 3" xfId="2595"/>
    <cellStyle name="Normal 18_05-12  KH trung han 2016-2020 - Liem Thinh edited" xfId="2596"/>
    <cellStyle name="Normal 19" xfId="2597"/>
    <cellStyle name="Normal 19 2" xfId="2598"/>
    <cellStyle name="Normal 19 3" xfId="2599"/>
    <cellStyle name="Normal 2" xfId="2"/>
    <cellStyle name="Normal 2 10" xfId="2600"/>
    <cellStyle name="Normal 2 10 2" xfId="2601"/>
    <cellStyle name="Normal 2 11" xfId="2602"/>
    <cellStyle name="Normal 2 11 2" xfId="2603"/>
    <cellStyle name="Normal 2 12" xfId="2604"/>
    <cellStyle name="Normal 2 12 2" xfId="2605"/>
    <cellStyle name="Normal 2 13" xfId="2606"/>
    <cellStyle name="Normal 2 13 2" xfId="2607"/>
    <cellStyle name="Normal 2 14" xfId="2608"/>
    <cellStyle name="Normal 2 14 2" xfId="2609"/>
    <cellStyle name="Normal 2 14_Phuongangiao 1-giaoxulykythuat" xfId="2610"/>
    <cellStyle name="Normal 2 15" xfId="2611"/>
    <cellStyle name="Normal 2 16" xfId="2612"/>
    <cellStyle name="Normal 2 17" xfId="2613"/>
    <cellStyle name="Normal 2 18" xfId="2614"/>
    <cellStyle name="Normal 2 19" xfId="2615"/>
    <cellStyle name="Normal 2 2" xfId="2616"/>
    <cellStyle name="Normal 2 2 10" xfId="2617"/>
    <cellStyle name="Normal 2 2 10 2" xfId="2618"/>
    <cellStyle name="Normal 2 2 11" xfId="2619"/>
    <cellStyle name="Normal 2 2 12" xfId="2620"/>
    <cellStyle name="Normal 2 2 13" xfId="2621"/>
    <cellStyle name="Normal 2 2 14" xfId="2622"/>
    <cellStyle name="Normal 2 2 15" xfId="2623"/>
    <cellStyle name="Normal 2 2 2" xfId="2624"/>
    <cellStyle name="Normal 2 2 2 2" xfId="2625"/>
    <cellStyle name="Normal 2 2 2 3" xfId="2626"/>
    <cellStyle name="Normal 2 2 3" xfId="2627"/>
    <cellStyle name="Normal 2 2 4" xfId="2628"/>
    <cellStyle name="Normal 2 2 4 2" xfId="2629"/>
    <cellStyle name="Normal 2 2 4 3" xfId="2630"/>
    <cellStyle name="Normal 2 2 5" xfId="2631"/>
    <cellStyle name="Normal 2 2 6" xfId="2632"/>
    <cellStyle name="Normal 2 2 7" xfId="2633"/>
    <cellStyle name="Normal 2 2 8" xfId="2634"/>
    <cellStyle name="Normal 2 2 9" xfId="2635"/>
    <cellStyle name="Normal 2 2_Bieu chi tiet tang quy mo, dch ky thuat 4" xfId="2636"/>
    <cellStyle name="Normal 2 20" xfId="2637"/>
    <cellStyle name="Normal 2 21" xfId="2638"/>
    <cellStyle name="Normal 2 22" xfId="2639"/>
    <cellStyle name="Normal 2 23" xfId="2640"/>
    <cellStyle name="Normal 2 24" xfId="2641"/>
    <cellStyle name="Normal 2 25" xfId="2642"/>
    <cellStyle name="Normal 2 26" xfId="2643"/>
    <cellStyle name="Normal 2 26 2" xfId="2644"/>
    <cellStyle name="Normal 2 27" xfId="2645"/>
    <cellStyle name="Normal 2 3" xfId="2646"/>
    <cellStyle name="Normal 2 3 2" xfId="2647"/>
    <cellStyle name="Normal 2 3 2 2" xfId="2648"/>
    <cellStyle name="Normal 2 3 3" xfId="2649"/>
    <cellStyle name="Normal 2 32" xfId="2650"/>
    <cellStyle name="Normal 2 4" xfId="2651"/>
    <cellStyle name="Normal 2 4 2" xfId="2652"/>
    <cellStyle name="Normal 2 4 2 2" xfId="2653"/>
    <cellStyle name="Normal 2 4 3" xfId="2654"/>
    <cellStyle name="Normal 2 4 3 2" xfId="2655"/>
    <cellStyle name="Normal 2 5" xfId="2656"/>
    <cellStyle name="Normal 2 5 2" xfId="2657"/>
    <cellStyle name="Normal 2 6" xfId="2658"/>
    <cellStyle name="Normal 2 6 2" xfId="2659"/>
    <cellStyle name="Normal 2 7" xfId="2660"/>
    <cellStyle name="Normal 2 7 2" xfId="2661"/>
    <cellStyle name="Normal 2 8" xfId="2662"/>
    <cellStyle name="Normal 2 8 2" xfId="2663"/>
    <cellStyle name="Normal 2 9" xfId="2664"/>
    <cellStyle name="Normal 2 9 2" xfId="2665"/>
    <cellStyle name="Normal 2_05-12  KH trung han 2016-2020 - Liem Thinh edited" xfId="2666"/>
    <cellStyle name="Normal 20" xfId="2667"/>
    <cellStyle name="Normal 20 2" xfId="2668"/>
    <cellStyle name="Normal 21" xfId="2669"/>
    <cellStyle name="Normal 21 2" xfId="2670"/>
    <cellStyle name="Normal 22" xfId="2671"/>
    <cellStyle name="Normal 22 2" xfId="2672"/>
    <cellStyle name="Normal 23" xfId="2673"/>
    <cellStyle name="Normal 23 2" xfId="2674"/>
    <cellStyle name="Normal 23 3" xfId="2675"/>
    <cellStyle name="Normal 24" xfId="2676"/>
    <cellStyle name="Normal 24 2" xfId="2677"/>
    <cellStyle name="Normal 24 2 2" xfId="2678"/>
    <cellStyle name="Normal 25" xfId="2679"/>
    <cellStyle name="Normal 25 2" xfId="2680"/>
    <cellStyle name="Normal 25 3" xfId="2681"/>
    <cellStyle name="Normal 26" xfId="2682"/>
    <cellStyle name="Normal 26 2" xfId="2683"/>
    <cellStyle name="Normal 27" xfId="2684"/>
    <cellStyle name="Normal 27 2" xfId="2685"/>
    <cellStyle name="Normal 28" xfId="2686"/>
    <cellStyle name="Normal 28 2" xfId="2687"/>
    <cellStyle name="Normal 29" xfId="2688"/>
    <cellStyle name="Normal 29 2" xfId="2689"/>
    <cellStyle name="Normal 3" xfId="2690"/>
    <cellStyle name="Normal 3 10" xfId="2691"/>
    <cellStyle name="Normal 3 11" xfId="2692"/>
    <cellStyle name="Normal 3 12" xfId="2693"/>
    <cellStyle name="Normal 3 13" xfId="2694"/>
    <cellStyle name="Normal 3 14" xfId="2695"/>
    <cellStyle name="Normal 3 15" xfId="2696"/>
    <cellStyle name="Normal 3 16" xfId="2697"/>
    <cellStyle name="Normal 3 17" xfId="2698"/>
    <cellStyle name="Normal 3 18" xfId="2699"/>
    <cellStyle name="Normal 3 2" xfId="2700"/>
    <cellStyle name="Normal 3 2 2" xfId="2701"/>
    <cellStyle name="Normal 3 2 2 2" xfId="2702"/>
    <cellStyle name="Normal 3 2 3" xfId="2703"/>
    <cellStyle name="Normal 3 2 3 2" xfId="2704"/>
    <cellStyle name="Normal 3 2 4" xfId="2705"/>
    <cellStyle name="Normal 3 2 5" xfId="2706"/>
    <cellStyle name="Normal 3 2 5 2" xfId="2707"/>
    <cellStyle name="Normal 3 2 6" xfId="2708"/>
    <cellStyle name="Normal 3 2 6 2" xfId="2709"/>
    <cellStyle name="Normal 3 2 7" xfId="2710"/>
    <cellStyle name="Normal 3 3" xfId="2711"/>
    <cellStyle name="Normal 3 3 2" xfId="2712"/>
    <cellStyle name="Normal 3 4" xfId="2713"/>
    <cellStyle name="Normal 3 4 2" xfId="2714"/>
    <cellStyle name="Normal 3 5" xfId="2715"/>
    <cellStyle name="Normal 3 6" xfId="2716"/>
    <cellStyle name="Normal 3 7" xfId="2717"/>
    <cellStyle name="Normal 3 8" xfId="2718"/>
    <cellStyle name="Normal 3 9" xfId="2719"/>
    <cellStyle name="Normal 3_Bieu TH TPCP Vung TNB ngay 4-1-2012" xfId="2720"/>
    <cellStyle name="Normal 30" xfId="2721"/>
    <cellStyle name="Normal 30 2" xfId="2722"/>
    <cellStyle name="Normal 30 2 2" xfId="2723"/>
    <cellStyle name="Normal 30 3" xfId="2724"/>
    <cellStyle name="Normal 30 3 2" xfId="2725"/>
    <cellStyle name="Normal 30 4" xfId="2726"/>
    <cellStyle name="Normal 31" xfId="2727"/>
    <cellStyle name="Normal 31 2" xfId="2728"/>
    <cellStyle name="Normal 31 2 2" xfId="2729"/>
    <cellStyle name="Normal 31 3" xfId="2730"/>
    <cellStyle name="Normal 31 3 2" xfId="2731"/>
    <cellStyle name="Normal 31 4" xfId="2732"/>
    <cellStyle name="Normal 32" xfId="2733"/>
    <cellStyle name="Normal 32 2" xfId="2734"/>
    <cellStyle name="Normal 32 2 2" xfId="2735"/>
    <cellStyle name="Normal 33" xfId="2736"/>
    <cellStyle name="Normal 33 2" xfId="2737"/>
    <cellStyle name="Normal 34" xfId="2738"/>
    <cellStyle name="Normal 35" xfId="2739"/>
    <cellStyle name="Normal 36" xfId="2740"/>
    <cellStyle name="Normal 37" xfId="2741"/>
    <cellStyle name="Normal 37 2" xfId="2742"/>
    <cellStyle name="Normal 37 2 2" xfId="2743"/>
    <cellStyle name="Normal 37 2 3" xfId="2744"/>
    <cellStyle name="Normal 37 3" xfId="2745"/>
    <cellStyle name="Normal 37 3 2" xfId="2746"/>
    <cellStyle name="Normal 37 4" xfId="2747"/>
    <cellStyle name="Normal 38" xfId="2748"/>
    <cellStyle name="Normal 38 2" xfId="2749"/>
    <cellStyle name="Normal 38 2 2" xfId="2750"/>
    <cellStyle name="Normal 39" xfId="2751"/>
    <cellStyle name="Normal 39 2" xfId="2752"/>
    <cellStyle name="Normal 39 2 2" xfId="2753"/>
    <cellStyle name="Normal 39 3" xfId="2754"/>
    <cellStyle name="Normal 39 3 2" xfId="2755"/>
    <cellStyle name="Normal 4" xfId="2756"/>
    <cellStyle name="Normal 4 10" xfId="2757"/>
    <cellStyle name="Normal 4 11" xfId="2758"/>
    <cellStyle name="Normal 4 12" xfId="2759"/>
    <cellStyle name="Normal 4 13" xfId="2760"/>
    <cellStyle name="Normal 4 14" xfId="2761"/>
    <cellStyle name="Normal 4 15" xfId="2762"/>
    <cellStyle name="Normal 4 16" xfId="2763"/>
    <cellStyle name="Normal 4 17" xfId="2764"/>
    <cellStyle name="Normal 4 2" xfId="2765"/>
    <cellStyle name="Normal 4 2 2" xfId="2766"/>
    <cellStyle name="Normal 4 3" xfId="2767"/>
    <cellStyle name="Normal 4 4" xfId="2768"/>
    <cellStyle name="Normal 4 5" xfId="2769"/>
    <cellStyle name="Normal 4 6" xfId="2770"/>
    <cellStyle name="Normal 4 7" xfId="2771"/>
    <cellStyle name="Normal 4 8" xfId="2772"/>
    <cellStyle name="Normal 4 9" xfId="2773"/>
    <cellStyle name="Normal 4_Bang bieu" xfId="2774"/>
    <cellStyle name="Normal 40" xfId="2775"/>
    <cellStyle name="Normal 41" xfId="2776"/>
    <cellStyle name="Normal 42" xfId="2777"/>
    <cellStyle name="Normal 43" xfId="2778"/>
    <cellStyle name="Normal 44" xfId="2779"/>
    <cellStyle name="Normal 45" xfId="2780"/>
    <cellStyle name="Normal 46" xfId="2781"/>
    <cellStyle name="Normal 46 2" xfId="2782"/>
    <cellStyle name="Normal 47" xfId="2783"/>
    <cellStyle name="Normal 48" xfId="2784"/>
    <cellStyle name="Normal 49" xfId="2785"/>
    <cellStyle name="Normal 5" xfId="2786"/>
    <cellStyle name="Normal 5 2" xfId="2787"/>
    <cellStyle name="Normal 5 2 2" xfId="2788"/>
    <cellStyle name="Normal 50" xfId="2789"/>
    <cellStyle name="Normal 51" xfId="2790"/>
    <cellStyle name="Normal 52" xfId="2791"/>
    <cellStyle name="Normal 53" xfId="2792"/>
    <cellStyle name="Normal 54" xfId="2793"/>
    <cellStyle name="Normal 6" xfId="2794"/>
    <cellStyle name="Normal 6 10" xfId="2795"/>
    <cellStyle name="Normal 6 11" xfId="2796"/>
    <cellStyle name="Normal 6 12" xfId="2797"/>
    <cellStyle name="Normal 6 13" xfId="2798"/>
    <cellStyle name="Normal 6 14" xfId="2799"/>
    <cellStyle name="Normal 6 15" xfId="2800"/>
    <cellStyle name="Normal 6 16" xfId="2801"/>
    <cellStyle name="Normal 6 2" xfId="2802"/>
    <cellStyle name="Normal 6 2 2" xfId="2803"/>
    <cellStyle name="Normal 6 3" xfId="2804"/>
    <cellStyle name="Normal 6 4" xfId="2805"/>
    <cellStyle name="Normal 6 5" xfId="2806"/>
    <cellStyle name="Normal 6 6" xfId="2807"/>
    <cellStyle name="Normal 6 7" xfId="2808"/>
    <cellStyle name="Normal 6 8" xfId="2809"/>
    <cellStyle name="Normal 6 9" xfId="2810"/>
    <cellStyle name="Normal 6_TPCP trinh UBND ngay 27-12" xfId="2811"/>
    <cellStyle name="Normal 7" xfId="2812"/>
    <cellStyle name="Normal 7 2" xfId="2813"/>
    <cellStyle name="Normal 7 3" xfId="2814"/>
    <cellStyle name="Normal 7 3 2" xfId="2815"/>
    <cellStyle name="Normal 7 3 3" xfId="2816"/>
    <cellStyle name="Normal 7_!1 1 bao cao giao KH ve HTCMT vung TNB   12-12-2011" xfId="2817"/>
    <cellStyle name="Normal 8" xfId="2818"/>
    <cellStyle name="Normal 8 2" xfId="2819"/>
    <cellStyle name="Normal 8 2 2" xfId="2820"/>
    <cellStyle name="Normal 8 2 2 2" xfId="2821"/>
    <cellStyle name="Normal 8 2 3" xfId="2822"/>
    <cellStyle name="Normal 8 2_Phuongangiao 1-giaoxulykythuat" xfId="2823"/>
    <cellStyle name="Normal 8 3" xfId="2824"/>
    <cellStyle name="Normal 8_KH KH2014-TPCP (11-12-2013)-3 ( lay theo DH TPCP 2012-2015 da trinh)" xfId="2825"/>
    <cellStyle name="Normal 9" xfId="2826"/>
    <cellStyle name="Normal 9 10" xfId="2827"/>
    <cellStyle name="Normal 9 12" xfId="2828"/>
    <cellStyle name="Normal 9 13" xfId="2829"/>
    <cellStyle name="Normal 9 17" xfId="2830"/>
    <cellStyle name="Normal 9 2" xfId="2831"/>
    <cellStyle name="Normal 9 21" xfId="2832"/>
    <cellStyle name="Normal 9 23" xfId="2833"/>
    <cellStyle name="Normal 9 3" xfId="2834"/>
    <cellStyle name="Normal 9 46" xfId="2835"/>
    <cellStyle name="Normal 9 47" xfId="2836"/>
    <cellStyle name="Normal 9 48" xfId="2837"/>
    <cellStyle name="Normal 9 49" xfId="2838"/>
    <cellStyle name="Normal 9 50" xfId="2839"/>
    <cellStyle name="Normal 9 51" xfId="2840"/>
    <cellStyle name="Normal 9 52" xfId="2841"/>
    <cellStyle name="Normal 9_Bieu KH trung han BKH TW" xfId="2842"/>
    <cellStyle name="Normal_Bieu mau (CV )" xfId="1"/>
    <cellStyle name="Normal1" xfId="2843"/>
    <cellStyle name="Normal8" xfId="2844"/>
    <cellStyle name="Normalny_Cennik obowiazuje od 06-08-2001 r (1)" xfId="2845"/>
    <cellStyle name="Note 2" xfId="2846"/>
    <cellStyle name="Note 2 2" xfId="2847"/>
    <cellStyle name="Note 3" xfId="2848"/>
    <cellStyle name="Note 3 2" xfId="2849"/>
    <cellStyle name="Note 4" xfId="2850"/>
    <cellStyle name="Note 4 2" xfId="2851"/>
    <cellStyle name="Note 5" xfId="2852"/>
    <cellStyle name="NWM" xfId="2853"/>
    <cellStyle name="nga" xfId="2535"/>
    <cellStyle name="Ò_x000a_Normal_123569" xfId="2854"/>
    <cellStyle name="Ò_x000d_Normal_123569" xfId="2855"/>
    <cellStyle name="Ò_x005f_x000d_Normal_123569" xfId="2856"/>
    <cellStyle name="Ò_x005f_x005f_x005f_x000d_Normal_123569" xfId="2857"/>
    <cellStyle name="Œ…‹æØ‚è [0.00]_ÆÂ¹²" xfId="2858"/>
    <cellStyle name="Œ…‹æØ‚è_laroux" xfId="2859"/>
    <cellStyle name="oft Excel]_x000a__x000a_Comment=open=/f ‚ðw’è‚·‚é‚ÆAƒ†[ƒU[’è‹`ŠÖ”‚ðŠÖ”“\‚è•t‚¯‚Ìˆê——‚É“o˜^‚·‚é‚±‚Æ‚ª‚Å‚«‚Ü‚·B_x000a__x000a_Maximized" xfId="2860"/>
    <cellStyle name="oft Excel]_x000a__x000a_Comment=open=/f ‚ðŽw’è‚·‚é‚ÆAƒ†[ƒU[’è‹`ŠÖ”‚ðŠÖ”“\‚è•t‚¯‚Ìˆê——‚É“o˜^‚·‚é‚±‚Æ‚ª‚Å‚«‚Ü‚·B_x000a__x000a_Maximized" xfId="2861"/>
    <cellStyle name="oft Excel]_x000a__x000a_Comment=The open=/f lines load custom functions into the Paste Function list._x000a__x000a_Maximized=2_x000a__x000a_Basics=1_x000a__x000a_A" xfId="2862"/>
    <cellStyle name="oft Excel]_x000a__x000a_Comment=The open=/f lines load custom functions into the Paste Function list._x000a__x000a_Maximized=3_x000a__x000a_Basics=1_x000a__x000a_A" xfId="2863"/>
    <cellStyle name="oft Excel]_x000d__x000a_Comment=open=/f ‚ðw’è‚·‚é‚ÆAƒ†[ƒU[’è‹`ŠÖ”‚ðŠÖ”“\‚è•t‚¯‚Ìˆê——‚É“o˜^‚·‚é‚±‚Æ‚ª‚Å‚«‚Ü‚·B_x000d__x000a_Maximized" xfId="2864"/>
    <cellStyle name="oft Excel]_x000d__x000a_Comment=open=/f ‚ðŽw’è‚·‚é‚ÆAƒ†[ƒU[’è‹`ŠÖ”‚ðŠÖ”“\‚è•t‚¯‚Ìˆê——‚É“o˜^‚·‚é‚±‚Æ‚ª‚Å‚«‚Ü‚·B_x000d__x000a_Maximized" xfId="2865"/>
    <cellStyle name="oft Excel]_x000d__x000a_Comment=The open=/f lines load custom functions into the Paste Function list._x000d__x000a_Maximized=2_x000d__x000a_Basics=1_x000d__x000a_A" xfId="2866"/>
    <cellStyle name="oft Excel]_x000d__x000a_Comment=The open=/f lines load custom functions into the Paste Function list._x000d__x000a_Maximized=3_x000d__x000a_Basics=1_x000d__x000a_A" xfId="2867"/>
    <cellStyle name="oft Excel]_x005f_x000d__x005f_x000a_Comment=open=/f ‚ðw’è‚·‚é‚ÆAƒ†[ƒU[’è‹`ŠÖ”‚ðŠÖ”“\‚è•t‚¯‚Ìˆê——‚É“o˜^‚·‚é‚±‚Æ‚ª‚Å‚«‚Ü‚·B_x005f_x000d__x005f_x000a_Maximized" xfId="2868"/>
    <cellStyle name="omma [0]_Mktg Prog" xfId="2869"/>
    <cellStyle name="ormal_Sheet1_1" xfId="2870"/>
    <cellStyle name="Output 2" xfId="2871"/>
    <cellStyle name="p" xfId="2872"/>
    <cellStyle name="paint" xfId="2873"/>
    <cellStyle name="paint 2" xfId="2874"/>
    <cellStyle name="paint_05-12  KH trung han 2016-2020 - Liem Thinh edited" xfId="2875"/>
    <cellStyle name="Pattern" xfId="2876"/>
    <cellStyle name="Pattern 10" xfId="2877"/>
    <cellStyle name="Pattern 11" xfId="2878"/>
    <cellStyle name="Pattern 12" xfId="2879"/>
    <cellStyle name="Pattern 13" xfId="2880"/>
    <cellStyle name="Pattern 14" xfId="2881"/>
    <cellStyle name="Pattern 15" xfId="2882"/>
    <cellStyle name="Pattern 16" xfId="2883"/>
    <cellStyle name="Pattern 2" xfId="2884"/>
    <cellStyle name="Pattern 3" xfId="2885"/>
    <cellStyle name="Pattern 4" xfId="2886"/>
    <cellStyle name="Pattern 5" xfId="2887"/>
    <cellStyle name="Pattern 6" xfId="2888"/>
    <cellStyle name="Pattern 7" xfId="2889"/>
    <cellStyle name="Pattern 8" xfId="2890"/>
    <cellStyle name="Pattern 9" xfId="2891"/>
    <cellStyle name="per.style" xfId="2892"/>
    <cellStyle name="per.style 2" xfId="2893"/>
    <cellStyle name="Percent %" xfId="2894"/>
    <cellStyle name="Percent % Long Underline" xfId="2895"/>
    <cellStyle name="Percent %_Worksheet in  US Financial Statements Ref. Workbook - Single Co" xfId="2896"/>
    <cellStyle name="Percent (0)" xfId="2897"/>
    <cellStyle name="Percent (0) 10" xfId="2898"/>
    <cellStyle name="Percent (0) 11" xfId="2899"/>
    <cellStyle name="Percent (0) 12" xfId="2900"/>
    <cellStyle name="Percent (0) 13" xfId="2901"/>
    <cellStyle name="Percent (0) 14" xfId="2902"/>
    <cellStyle name="Percent (0) 15" xfId="2903"/>
    <cellStyle name="Percent (0) 2" xfId="2904"/>
    <cellStyle name="Percent (0) 3" xfId="2905"/>
    <cellStyle name="Percent (0) 4" xfId="2906"/>
    <cellStyle name="Percent (0) 5" xfId="2907"/>
    <cellStyle name="Percent (0) 6" xfId="2908"/>
    <cellStyle name="Percent (0) 7" xfId="2909"/>
    <cellStyle name="Percent (0) 8" xfId="2910"/>
    <cellStyle name="Percent (0) 9" xfId="2911"/>
    <cellStyle name="Percent [0]" xfId="2912"/>
    <cellStyle name="Percent [0] 10" xfId="2913"/>
    <cellStyle name="Percent [0] 11" xfId="2914"/>
    <cellStyle name="Percent [0] 12" xfId="2915"/>
    <cellStyle name="Percent [0] 13" xfId="2916"/>
    <cellStyle name="Percent [0] 14" xfId="2917"/>
    <cellStyle name="Percent [0] 15" xfId="2918"/>
    <cellStyle name="Percent [0] 16" xfId="2919"/>
    <cellStyle name="Percent [0] 2" xfId="2920"/>
    <cellStyle name="Percent [0] 3" xfId="2921"/>
    <cellStyle name="Percent [0] 4" xfId="2922"/>
    <cellStyle name="Percent [0] 5" xfId="2923"/>
    <cellStyle name="Percent [0] 6" xfId="2924"/>
    <cellStyle name="Percent [0] 7" xfId="2925"/>
    <cellStyle name="Percent [0] 8" xfId="2926"/>
    <cellStyle name="Percent [0] 9" xfId="2927"/>
    <cellStyle name="Percent [00]" xfId="2928"/>
    <cellStyle name="Percent [00] 10" xfId="2929"/>
    <cellStyle name="Percent [00] 11" xfId="2930"/>
    <cellStyle name="Percent [00] 12" xfId="2931"/>
    <cellStyle name="Percent [00] 13" xfId="2932"/>
    <cellStyle name="Percent [00] 14" xfId="2933"/>
    <cellStyle name="Percent [00] 15" xfId="2934"/>
    <cellStyle name="Percent [00] 16" xfId="2935"/>
    <cellStyle name="Percent [00] 2" xfId="2936"/>
    <cellStyle name="Percent [00] 3" xfId="2937"/>
    <cellStyle name="Percent [00] 4" xfId="2938"/>
    <cellStyle name="Percent [00] 5" xfId="2939"/>
    <cellStyle name="Percent [00] 6" xfId="2940"/>
    <cellStyle name="Percent [00] 7" xfId="2941"/>
    <cellStyle name="Percent [00] 8" xfId="2942"/>
    <cellStyle name="Percent [00] 9" xfId="2943"/>
    <cellStyle name="Percent [2]" xfId="2944"/>
    <cellStyle name="Percent [2] 10" xfId="2945"/>
    <cellStyle name="Percent [2] 11" xfId="2946"/>
    <cellStyle name="Percent [2] 12" xfId="2947"/>
    <cellStyle name="Percent [2] 13" xfId="2948"/>
    <cellStyle name="Percent [2] 14" xfId="2949"/>
    <cellStyle name="Percent [2] 15" xfId="2950"/>
    <cellStyle name="Percent [2] 16" xfId="2951"/>
    <cellStyle name="Percent [2] 2" xfId="2952"/>
    <cellStyle name="Percent [2] 2 2" xfId="2953"/>
    <cellStyle name="Percent [2] 3" xfId="2954"/>
    <cellStyle name="Percent [2] 4" xfId="2955"/>
    <cellStyle name="Percent [2] 5" xfId="2956"/>
    <cellStyle name="Percent [2] 6" xfId="2957"/>
    <cellStyle name="Percent [2] 7" xfId="2958"/>
    <cellStyle name="Percent [2] 8" xfId="2959"/>
    <cellStyle name="Percent [2] 9" xfId="2960"/>
    <cellStyle name="Percent 0.0%" xfId="2961"/>
    <cellStyle name="Percent 0.0% Long Underline" xfId="2962"/>
    <cellStyle name="Percent 0.00%" xfId="2963"/>
    <cellStyle name="Percent 0.00% Long Underline" xfId="2964"/>
    <cellStyle name="Percent 0.000%" xfId="2965"/>
    <cellStyle name="Percent 0.000% Long Underline" xfId="2966"/>
    <cellStyle name="Percent 10" xfId="2967"/>
    <cellStyle name="Percent 10 2" xfId="2968"/>
    <cellStyle name="Percent 11" xfId="2969"/>
    <cellStyle name="Percent 11 2" xfId="2970"/>
    <cellStyle name="Percent 12" xfId="2971"/>
    <cellStyle name="Percent 12 2" xfId="2972"/>
    <cellStyle name="Percent 13" xfId="2973"/>
    <cellStyle name="Percent 13 2" xfId="2974"/>
    <cellStyle name="Percent 14" xfId="2975"/>
    <cellStyle name="Percent 14 2" xfId="2976"/>
    <cellStyle name="Percent 15" xfId="2977"/>
    <cellStyle name="Percent 16" xfId="2978"/>
    <cellStyle name="Percent 17" xfId="2979"/>
    <cellStyle name="Percent 18" xfId="2980"/>
    <cellStyle name="Percent 19" xfId="2981"/>
    <cellStyle name="Percent 19 2" xfId="2982"/>
    <cellStyle name="Percent 2" xfId="2983"/>
    <cellStyle name="Percent 2 2" xfId="2984"/>
    <cellStyle name="Percent 2 2 2" xfId="2985"/>
    <cellStyle name="Percent 2 2 3" xfId="2986"/>
    <cellStyle name="Percent 2 3" xfId="2987"/>
    <cellStyle name="Percent 2 4" xfId="2988"/>
    <cellStyle name="Percent 20" xfId="2989"/>
    <cellStyle name="Percent 20 2" xfId="2990"/>
    <cellStyle name="Percent 21" xfId="2991"/>
    <cellStyle name="Percent 22" xfId="2992"/>
    <cellStyle name="Percent 23" xfId="2993"/>
    <cellStyle name="Percent 3" xfId="2994"/>
    <cellStyle name="Percent 3 2" xfId="2995"/>
    <cellStyle name="Percent 3 3" xfId="2996"/>
    <cellStyle name="Percent 4" xfId="2997"/>
    <cellStyle name="Percent 4 2" xfId="2998"/>
    <cellStyle name="Percent 5" xfId="2999"/>
    <cellStyle name="Percent 5 2" xfId="3000"/>
    <cellStyle name="Percent 6" xfId="3001"/>
    <cellStyle name="Percent 6 2" xfId="3002"/>
    <cellStyle name="Percent 7" xfId="3003"/>
    <cellStyle name="Percent 7 2" xfId="3004"/>
    <cellStyle name="Percent 8" xfId="3005"/>
    <cellStyle name="Percent 8 2" xfId="3006"/>
    <cellStyle name="Percent 9" xfId="3007"/>
    <cellStyle name="Percent 9 2" xfId="3008"/>
    <cellStyle name="PERCENTAGE" xfId="3009"/>
    <cellStyle name="PERCENTAGE 2" xfId="3010"/>
    <cellStyle name="PrePop Currency (0)" xfId="3011"/>
    <cellStyle name="PrePop Currency (0) 10" xfId="3012"/>
    <cellStyle name="PrePop Currency (0) 11" xfId="3013"/>
    <cellStyle name="PrePop Currency (0) 12" xfId="3014"/>
    <cellStyle name="PrePop Currency (0) 13" xfId="3015"/>
    <cellStyle name="PrePop Currency (0) 14" xfId="3016"/>
    <cellStyle name="PrePop Currency (0) 15" xfId="3017"/>
    <cellStyle name="PrePop Currency (0) 16" xfId="3018"/>
    <cellStyle name="PrePop Currency (0) 2" xfId="3019"/>
    <cellStyle name="PrePop Currency (0) 3" xfId="3020"/>
    <cellStyle name="PrePop Currency (0) 4" xfId="3021"/>
    <cellStyle name="PrePop Currency (0) 5" xfId="3022"/>
    <cellStyle name="PrePop Currency (0) 6" xfId="3023"/>
    <cellStyle name="PrePop Currency (0) 7" xfId="3024"/>
    <cellStyle name="PrePop Currency (0) 8" xfId="3025"/>
    <cellStyle name="PrePop Currency (0) 9" xfId="3026"/>
    <cellStyle name="PrePop Currency (2)" xfId="3027"/>
    <cellStyle name="PrePop Currency (2) 10" xfId="3028"/>
    <cellStyle name="PrePop Currency (2) 11" xfId="3029"/>
    <cellStyle name="PrePop Currency (2) 12" xfId="3030"/>
    <cellStyle name="PrePop Currency (2) 13" xfId="3031"/>
    <cellStyle name="PrePop Currency (2) 14" xfId="3032"/>
    <cellStyle name="PrePop Currency (2) 15" xfId="3033"/>
    <cellStyle name="PrePop Currency (2) 16" xfId="3034"/>
    <cellStyle name="PrePop Currency (2) 2" xfId="3035"/>
    <cellStyle name="PrePop Currency (2) 3" xfId="3036"/>
    <cellStyle name="PrePop Currency (2) 4" xfId="3037"/>
    <cellStyle name="PrePop Currency (2) 5" xfId="3038"/>
    <cellStyle name="PrePop Currency (2) 6" xfId="3039"/>
    <cellStyle name="PrePop Currency (2) 7" xfId="3040"/>
    <cellStyle name="PrePop Currency (2) 8" xfId="3041"/>
    <cellStyle name="PrePop Currency (2) 9" xfId="3042"/>
    <cellStyle name="PrePop Units (0)" xfId="3043"/>
    <cellStyle name="PrePop Units (0) 10" xfId="3044"/>
    <cellStyle name="PrePop Units (0) 11" xfId="3045"/>
    <cellStyle name="PrePop Units (0) 12" xfId="3046"/>
    <cellStyle name="PrePop Units (0) 13" xfId="3047"/>
    <cellStyle name="PrePop Units (0) 14" xfId="3048"/>
    <cellStyle name="PrePop Units (0) 15" xfId="3049"/>
    <cellStyle name="PrePop Units (0) 16" xfId="3050"/>
    <cellStyle name="PrePop Units (0) 2" xfId="3051"/>
    <cellStyle name="PrePop Units (0) 3" xfId="3052"/>
    <cellStyle name="PrePop Units (0) 4" xfId="3053"/>
    <cellStyle name="PrePop Units (0) 5" xfId="3054"/>
    <cellStyle name="PrePop Units (0) 6" xfId="3055"/>
    <cellStyle name="PrePop Units (0) 7" xfId="3056"/>
    <cellStyle name="PrePop Units (0) 8" xfId="3057"/>
    <cellStyle name="PrePop Units (0) 9" xfId="3058"/>
    <cellStyle name="PrePop Units (1)" xfId="3059"/>
    <cellStyle name="PrePop Units (1) 10" xfId="3060"/>
    <cellStyle name="PrePop Units (1) 11" xfId="3061"/>
    <cellStyle name="PrePop Units (1) 12" xfId="3062"/>
    <cellStyle name="PrePop Units (1) 13" xfId="3063"/>
    <cellStyle name="PrePop Units (1) 14" xfId="3064"/>
    <cellStyle name="PrePop Units (1) 15" xfId="3065"/>
    <cellStyle name="PrePop Units (1) 16" xfId="3066"/>
    <cellStyle name="PrePop Units (1) 2" xfId="3067"/>
    <cellStyle name="PrePop Units (1) 3" xfId="3068"/>
    <cellStyle name="PrePop Units (1) 4" xfId="3069"/>
    <cellStyle name="PrePop Units (1) 5" xfId="3070"/>
    <cellStyle name="PrePop Units (1) 6" xfId="3071"/>
    <cellStyle name="PrePop Units (1) 7" xfId="3072"/>
    <cellStyle name="PrePop Units (1) 8" xfId="3073"/>
    <cellStyle name="PrePop Units (1) 9" xfId="3074"/>
    <cellStyle name="PrePop Units (2)" xfId="3075"/>
    <cellStyle name="PrePop Units (2) 10" xfId="3076"/>
    <cellStyle name="PrePop Units (2) 11" xfId="3077"/>
    <cellStyle name="PrePop Units (2) 12" xfId="3078"/>
    <cellStyle name="PrePop Units (2) 13" xfId="3079"/>
    <cellStyle name="PrePop Units (2) 14" xfId="3080"/>
    <cellStyle name="PrePop Units (2) 15" xfId="3081"/>
    <cellStyle name="PrePop Units (2) 16" xfId="3082"/>
    <cellStyle name="PrePop Units (2) 2" xfId="3083"/>
    <cellStyle name="PrePop Units (2) 3" xfId="3084"/>
    <cellStyle name="PrePop Units (2) 4" xfId="3085"/>
    <cellStyle name="PrePop Units (2) 5" xfId="3086"/>
    <cellStyle name="PrePop Units (2) 6" xfId="3087"/>
    <cellStyle name="PrePop Units (2) 7" xfId="3088"/>
    <cellStyle name="PrePop Units (2) 8" xfId="3089"/>
    <cellStyle name="PrePop Units (2) 9" xfId="3090"/>
    <cellStyle name="pricing" xfId="3091"/>
    <cellStyle name="pricing 2" xfId="3092"/>
    <cellStyle name="PSChar" xfId="3093"/>
    <cellStyle name="PSHeading" xfId="3094"/>
    <cellStyle name="Quantity" xfId="3095"/>
    <cellStyle name="regstoresfromspecstores" xfId="3096"/>
    <cellStyle name="regstoresfromspecstores 2" xfId="3097"/>
    <cellStyle name="RevList" xfId="3098"/>
    <cellStyle name="rlink_tiªn l­în_x005f_x001b_Hyperlink_TONG HOP KINH PHI" xfId="3099"/>
    <cellStyle name="rmal_ADAdot" xfId="3100"/>
    <cellStyle name="S—_x0008_" xfId="3101"/>
    <cellStyle name="S—_x0008_ 2" xfId="3102"/>
    <cellStyle name="s]_x000a__x000a_spooler=yes_x000a__x000a_load=_x000a__x000a_Beep=yes_x000a__x000a_NullPort=None_x000a__x000a_BorderWidth=3_x000a__x000a_CursorBlinkRate=1200_x000a__x000a_DoubleClickSpeed=452_x000a__x000a_Programs=co" xfId="3103"/>
    <cellStyle name="s]_x000d__x000a_spooler=yes_x000d__x000a_load=_x000d__x000a_Beep=yes_x000d__x000a_NullPort=None_x000d__x000a_BorderWidth=3_x000d__x000a_CursorBlinkRate=1200_x000d__x000a_DoubleClickSpeed=452_x000d__x000a_Programs=co" xfId="310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5"/>
    <cellStyle name="S—_x0008__KH TPCP vung TNB (03-1-2012)" xfId="3106"/>
    <cellStyle name="S—_x005f_x0008_" xfId="3107"/>
    <cellStyle name="SAPBEXaggData" xfId="3108"/>
    <cellStyle name="SAPBEXaggData 2" xfId="3109"/>
    <cellStyle name="SAPBEXaggDataEmph" xfId="3110"/>
    <cellStyle name="SAPBEXaggDataEmph 2" xfId="3111"/>
    <cellStyle name="SAPBEXaggItem" xfId="3112"/>
    <cellStyle name="SAPBEXaggItem 2" xfId="3113"/>
    <cellStyle name="SAPBEXchaText" xfId="3114"/>
    <cellStyle name="SAPBEXchaText 2" xfId="3115"/>
    <cellStyle name="SAPBEXexcBad7" xfId="3116"/>
    <cellStyle name="SAPBEXexcBad7 2" xfId="3117"/>
    <cellStyle name="SAPBEXexcBad8" xfId="3118"/>
    <cellStyle name="SAPBEXexcBad8 2" xfId="3119"/>
    <cellStyle name="SAPBEXexcBad9" xfId="3120"/>
    <cellStyle name="SAPBEXexcBad9 2" xfId="3121"/>
    <cellStyle name="SAPBEXexcCritical4" xfId="3122"/>
    <cellStyle name="SAPBEXexcCritical4 2" xfId="3123"/>
    <cellStyle name="SAPBEXexcCritical5" xfId="3124"/>
    <cellStyle name="SAPBEXexcCritical5 2" xfId="3125"/>
    <cellStyle name="SAPBEXexcCritical6" xfId="3126"/>
    <cellStyle name="SAPBEXexcCritical6 2" xfId="3127"/>
    <cellStyle name="SAPBEXexcGood1" xfId="3128"/>
    <cellStyle name="SAPBEXexcGood1 2" xfId="3129"/>
    <cellStyle name="SAPBEXexcGood2" xfId="3130"/>
    <cellStyle name="SAPBEXexcGood2 2" xfId="3131"/>
    <cellStyle name="SAPBEXexcGood3" xfId="3132"/>
    <cellStyle name="SAPBEXexcGood3 2" xfId="3133"/>
    <cellStyle name="SAPBEXfilterDrill" xfId="3134"/>
    <cellStyle name="SAPBEXfilterDrill 2" xfId="3135"/>
    <cellStyle name="SAPBEXfilterItem" xfId="3136"/>
    <cellStyle name="SAPBEXfilterItem 2" xfId="3137"/>
    <cellStyle name="SAPBEXfilterText" xfId="3138"/>
    <cellStyle name="SAPBEXfilterText 2" xfId="3139"/>
    <cellStyle name="SAPBEXformats" xfId="3140"/>
    <cellStyle name="SAPBEXformats 2" xfId="3141"/>
    <cellStyle name="SAPBEXheaderItem" xfId="3142"/>
    <cellStyle name="SAPBEXheaderItem 2" xfId="3143"/>
    <cellStyle name="SAPBEXheaderText" xfId="3144"/>
    <cellStyle name="SAPBEXheaderText 2" xfId="3145"/>
    <cellStyle name="SAPBEXresData" xfId="3146"/>
    <cellStyle name="SAPBEXresData 2" xfId="3147"/>
    <cellStyle name="SAPBEXresDataEmph" xfId="3148"/>
    <cellStyle name="SAPBEXresDataEmph 2" xfId="3149"/>
    <cellStyle name="SAPBEXresItem" xfId="3150"/>
    <cellStyle name="SAPBEXresItem 2" xfId="3151"/>
    <cellStyle name="SAPBEXstdData" xfId="3152"/>
    <cellStyle name="SAPBEXstdData 2" xfId="3153"/>
    <cellStyle name="SAPBEXstdDataEmph" xfId="3154"/>
    <cellStyle name="SAPBEXstdDataEmph 2" xfId="3155"/>
    <cellStyle name="SAPBEXstdItem" xfId="3156"/>
    <cellStyle name="SAPBEXstdItem 2" xfId="3157"/>
    <cellStyle name="SAPBEXtitle" xfId="3158"/>
    <cellStyle name="SAPBEXtitle 2" xfId="3159"/>
    <cellStyle name="SAPBEXundefined" xfId="3160"/>
    <cellStyle name="SAPBEXundefined 2" xfId="3161"/>
    <cellStyle name="serJet 1200 Series PCL 6" xfId="3162"/>
    <cellStyle name="SHADEDSTORES" xfId="3163"/>
    <cellStyle name="SHADEDSTORES 2" xfId="3164"/>
    <cellStyle name="songuyen" xfId="3165"/>
    <cellStyle name="specstores" xfId="3166"/>
    <cellStyle name="Standard_AAbgleich" xfId="3167"/>
    <cellStyle name="STTDG" xfId="3168"/>
    <cellStyle name="Style 1" xfId="3169"/>
    <cellStyle name="Style 1 2" xfId="3170"/>
    <cellStyle name="Style 1 3" xfId="3171"/>
    <cellStyle name="Style 10" xfId="3172"/>
    <cellStyle name="Style 10 2" xfId="3173"/>
    <cellStyle name="Style 100" xfId="3174"/>
    <cellStyle name="Style 101" xfId="3175"/>
    <cellStyle name="Style 102" xfId="3176"/>
    <cellStyle name="Style 103" xfId="3177"/>
    <cellStyle name="Style 104" xfId="3178"/>
    <cellStyle name="Style 105" xfId="3179"/>
    <cellStyle name="Style 106" xfId="3180"/>
    <cellStyle name="Style 107" xfId="3181"/>
    <cellStyle name="Style 108" xfId="3182"/>
    <cellStyle name="Style 109" xfId="3183"/>
    <cellStyle name="Style 11" xfId="3184"/>
    <cellStyle name="Style 11 2" xfId="3185"/>
    <cellStyle name="Style 110" xfId="3186"/>
    <cellStyle name="Style 111" xfId="3187"/>
    <cellStyle name="Style 112" xfId="3188"/>
    <cellStyle name="Style 113" xfId="3189"/>
    <cellStyle name="Style 114" xfId="3190"/>
    <cellStyle name="Style 115" xfId="3191"/>
    <cellStyle name="Style 116" xfId="3192"/>
    <cellStyle name="Style 117" xfId="3193"/>
    <cellStyle name="Style 118" xfId="3194"/>
    <cellStyle name="Style 119" xfId="3195"/>
    <cellStyle name="Style 12" xfId="3196"/>
    <cellStyle name="Style 12 2" xfId="3197"/>
    <cellStyle name="Style 120" xfId="3198"/>
    <cellStyle name="Style 121" xfId="3199"/>
    <cellStyle name="Style 122" xfId="3200"/>
    <cellStyle name="Style 123" xfId="3201"/>
    <cellStyle name="Style 124" xfId="3202"/>
    <cellStyle name="Style 125" xfId="3203"/>
    <cellStyle name="Style 126" xfId="3204"/>
    <cellStyle name="Style 127" xfId="3205"/>
    <cellStyle name="Style 128" xfId="3206"/>
    <cellStyle name="Style 129" xfId="3207"/>
    <cellStyle name="Style 13" xfId="3208"/>
    <cellStyle name="Style 13 2" xfId="3209"/>
    <cellStyle name="Style 130" xfId="3210"/>
    <cellStyle name="Style 131" xfId="3211"/>
    <cellStyle name="Style 132" xfId="3212"/>
    <cellStyle name="Style 133" xfId="3213"/>
    <cellStyle name="Style 134" xfId="3214"/>
    <cellStyle name="Style 135" xfId="3215"/>
    <cellStyle name="Style 136" xfId="3216"/>
    <cellStyle name="Style 137" xfId="3217"/>
    <cellStyle name="Style 138" xfId="3218"/>
    <cellStyle name="Style 139" xfId="3219"/>
    <cellStyle name="Style 14" xfId="3220"/>
    <cellStyle name="Style 14 2" xfId="3221"/>
    <cellStyle name="Style 140" xfId="3222"/>
    <cellStyle name="Style 141" xfId="3223"/>
    <cellStyle name="Style 142" xfId="3224"/>
    <cellStyle name="Style 143" xfId="3225"/>
    <cellStyle name="Style 144" xfId="3226"/>
    <cellStyle name="Style 145" xfId="3227"/>
    <cellStyle name="Style 146" xfId="3228"/>
    <cellStyle name="Style 147" xfId="3229"/>
    <cellStyle name="Style 148" xfId="3230"/>
    <cellStyle name="Style 149" xfId="3231"/>
    <cellStyle name="Style 15" xfId="3232"/>
    <cellStyle name="Style 15 2" xfId="3233"/>
    <cellStyle name="Style 150" xfId="3234"/>
    <cellStyle name="Style 151" xfId="3235"/>
    <cellStyle name="Style 152" xfId="3236"/>
    <cellStyle name="Style 153" xfId="3237"/>
    <cellStyle name="Style 154" xfId="3238"/>
    <cellStyle name="Style 155" xfId="3239"/>
    <cellStyle name="Style 16" xfId="3240"/>
    <cellStyle name="Style 16 2" xfId="3241"/>
    <cellStyle name="Style 17" xfId="3242"/>
    <cellStyle name="Style 17 2" xfId="3243"/>
    <cellStyle name="Style 18" xfId="3244"/>
    <cellStyle name="Style 18 2" xfId="3245"/>
    <cellStyle name="Style 19" xfId="3246"/>
    <cellStyle name="Style 19 2" xfId="3247"/>
    <cellStyle name="Style 2" xfId="3248"/>
    <cellStyle name="Style 2 2" xfId="3249"/>
    <cellStyle name="Style 20" xfId="3250"/>
    <cellStyle name="Style 20 2" xfId="3251"/>
    <cellStyle name="Style 21" xfId="3252"/>
    <cellStyle name="Style 21 2" xfId="3253"/>
    <cellStyle name="Style 22" xfId="3254"/>
    <cellStyle name="Style 22 2" xfId="3255"/>
    <cellStyle name="Style 23" xfId="3256"/>
    <cellStyle name="Style 23 2" xfId="3257"/>
    <cellStyle name="Style 24" xfId="3258"/>
    <cellStyle name="Style 24 2" xfId="3259"/>
    <cellStyle name="Style 25" xfId="3260"/>
    <cellStyle name="Style 25 2" xfId="3261"/>
    <cellStyle name="Style 26" xfId="3262"/>
    <cellStyle name="Style 26 2" xfId="3263"/>
    <cellStyle name="Style 27" xfId="3264"/>
    <cellStyle name="Style 27 2" xfId="3265"/>
    <cellStyle name="Style 28" xfId="3266"/>
    <cellStyle name="Style 28 2" xfId="3267"/>
    <cellStyle name="Style 29" xfId="3268"/>
    <cellStyle name="Style 29 2" xfId="3269"/>
    <cellStyle name="Style 3" xfId="3270"/>
    <cellStyle name="Style 3 2" xfId="3271"/>
    <cellStyle name="Style 30" xfId="3272"/>
    <cellStyle name="Style 30 2" xfId="3273"/>
    <cellStyle name="Style 31" xfId="3274"/>
    <cellStyle name="Style 31 2" xfId="3275"/>
    <cellStyle name="Style 32" xfId="3276"/>
    <cellStyle name="Style 32 2" xfId="3277"/>
    <cellStyle name="Style 33" xfId="3278"/>
    <cellStyle name="Style 33 2" xfId="3279"/>
    <cellStyle name="Style 34" xfId="3280"/>
    <cellStyle name="Style 34 2" xfId="3281"/>
    <cellStyle name="Style 35" xfId="3282"/>
    <cellStyle name="Style 35 2" xfId="3283"/>
    <cellStyle name="Style 36" xfId="3284"/>
    <cellStyle name="Style 37" xfId="3285"/>
    <cellStyle name="Style 37 2" xfId="3286"/>
    <cellStyle name="Style 38" xfId="3287"/>
    <cellStyle name="Style 38 2" xfId="3288"/>
    <cellStyle name="Style 39" xfId="3289"/>
    <cellStyle name="Style 39 2" xfId="3290"/>
    <cellStyle name="Style 4" xfId="3291"/>
    <cellStyle name="Style 4 2" xfId="3292"/>
    <cellStyle name="Style 40" xfId="3293"/>
    <cellStyle name="Style 40 2" xfId="3294"/>
    <cellStyle name="Style 41" xfId="3295"/>
    <cellStyle name="Style 41 2" xfId="3296"/>
    <cellStyle name="Style 42" xfId="3297"/>
    <cellStyle name="Style 42 2" xfId="3298"/>
    <cellStyle name="Style 43" xfId="3299"/>
    <cellStyle name="Style 43 2" xfId="3300"/>
    <cellStyle name="Style 44" xfId="3301"/>
    <cellStyle name="Style 44 2" xfId="3302"/>
    <cellStyle name="Style 45" xfId="3303"/>
    <cellStyle name="Style 45 2" xfId="3304"/>
    <cellStyle name="Style 46" xfId="3305"/>
    <cellStyle name="Style 46 2" xfId="3306"/>
    <cellStyle name="Style 47" xfId="3307"/>
    <cellStyle name="Style 47 2" xfId="3308"/>
    <cellStyle name="Style 48" xfId="3309"/>
    <cellStyle name="Style 48 2" xfId="3310"/>
    <cellStyle name="Style 49" xfId="3311"/>
    <cellStyle name="Style 49 2" xfId="3312"/>
    <cellStyle name="Style 5" xfId="3313"/>
    <cellStyle name="Style 50" xfId="3314"/>
    <cellStyle name="Style 50 2" xfId="3315"/>
    <cellStyle name="Style 51" xfId="3316"/>
    <cellStyle name="Style 51 2" xfId="3317"/>
    <cellStyle name="Style 52" xfId="3318"/>
    <cellStyle name="Style 52 2" xfId="3319"/>
    <cellStyle name="Style 53" xfId="3320"/>
    <cellStyle name="Style 53 2" xfId="3321"/>
    <cellStyle name="Style 54" xfId="3322"/>
    <cellStyle name="Style 54 2" xfId="3323"/>
    <cellStyle name="Style 55" xfId="3324"/>
    <cellStyle name="Style 55 2" xfId="3325"/>
    <cellStyle name="Style 56" xfId="3326"/>
    <cellStyle name="Style 57" xfId="3327"/>
    <cellStyle name="Style 58" xfId="3328"/>
    <cellStyle name="Style 59" xfId="3329"/>
    <cellStyle name="Style 6" xfId="3330"/>
    <cellStyle name="Style 6 2" xfId="3331"/>
    <cellStyle name="Style 60" xfId="3332"/>
    <cellStyle name="Style 61" xfId="3333"/>
    <cellStyle name="Style 62" xfId="3334"/>
    <cellStyle name="Style 63" xfId="3335"/>
    <cellStyle name="Style 64" xfId="3336"/>
    <cellStyle name="Style 65" xfId="3337"/>
    <cellStyle name="Style 66" xfId="3338"/>
    <cellStyle name="Style 67" xfId="3339"/>
    <cellStyle name="Style 68" xfId="3340"/>
    <cellStyle name="Style 69" xfId="3341"/>
    <cellStyle name="Style 7" xfId="3342"/>
    <cellStyle name="Style 7 2" xfId="3343"/>
    <cellStyle name="Style 70" xfId="3344"/>
    <cellStyle name="Style 71" xfId="3345"/>
    <cellStyle name="Style 72" xfId="3346"/>
    <cellStyle name="Style 73" xfId="3347"/>
    <cellStyle name="Style 74" xfId="3348"/>
    <cellStyle name="Style 75" xfId="3349"/>
    <cellStyle name="Style 76" xfId="3350"/>
    <cellStyle name="Style 77" xfId="3351"/>
    <cellStyle name="Style 78" xfId="3352"/>
    <cellStyle name="Style 79" xfId="3353"/>
    <cellStyle name="Style 8" xfId="3354"/>
    <cellStyle name="Style 8 2" xfId="3355"/>
    <cellStyle name="Style 80" xfId="3356"/>
    <cellStyle name="Style 81" xfId="3357"/>
    <cellStyle name="Style 82" xfId="3358"/>
    <cellStyle name="Style 83" xfId="3359"/>
    <cellStyle name="Style 84" xfId="3360"/>
    <cellStyle name="Style 85" xfId="3361"/>
    <cellStyle name="Style 86" xfId="3362"/>
    <cellStyle name="Style 87" xfId="3363"/>
    <cellStyle name="Style 88" xfId="3364"/>
    <cellStyle name="Style 89" xfId="3365"/>
    <cellStyle name="Style 9" xfId="3366"/>
    <cellStyle name="Style 9 2" xfId="3367"/>
    <cellStyle name="Style 90" xfId="3368"/>
    <cellStyle name="Style 91" xfId="3369"/>
    <cellStyle name="Style 92" xfId="3370"/>
    <cellStyle name="Style 93" xfId="3371"/>
    <cellStyle name="Style 94" xfId="3372"/>
    <cellStyle name="Style 95" xfId="3373"/>
    <cellStyle name="Style 96" xfId="3374"/>
    <cellStyle name="Style 97" xfId="3375"/>
    <cellStyle name="Style 98" xfId="3376"/>
    <cellStyle name="Style 99" xfId="3377"/>
    <cellStyle name="Style Date" xfId="3378"/>
    <cellStyle name="style_1" xfId="3379"/>
    <cellStyle name="subhead" xfId="3380"/>
    <cellStyle name="subhead 2" xfId="3381"/>
    <cellStyle name="Subtotal" xfId="3382"/>
    <cellStyle name="symbol" xfId="3383"/>
    <cellStyle name="T" xfId="3384"/>
    <cellStyle name="T 2" xfId="3385"/>
    <cellStyle name="T_15_10_2013 BC nhu cau von doi ung ODA (2014-2016) ngay 15102013 Sua" xfId="3386"/>
    <cellStyle name="T_bao cao" xfId="3387"/>
    <cellStyle name="T_bao cao 2" xfId="3388"/>
    <cellStyle name="T_bao cao phan bo KHDT 2011(final)" xfId="3389"/>
    <cellStyle name="T_Bao cao so lieu kiem toan nam 2007 sua" xfId="3390"/>
    <cellStyle name="T_Bao cao so lieu kiem toan nam 2007 sua 2" xfId="3391"/>
    <cellStyle name="T_Bao cao so lieu kiem toan nam 2007 sua_!1 1 bao cao giao KH ve HTCMT vung TNB   12-12-2011" xfId="3392"/>
    <cellStyle name="T_Bao cao so lieu kiem toan nam 2007 sua_!1 1 bao cao giao KH ve HTCMT vung TNB   12-12-2011 2" xfId="3393"/>
    <cellStyle name="T_Bao cao so lieu kiem toan nam 2007 sua_KH TPCP vung TNB (03-1-2012)" xfId="3394"/>
    <cellStyle name="T_Bao cao so lieu kiem toan nam 2007 sua_KH TPCP vung TNB (03-1-2012) 2" xfId="3395"/>
    <cellStyle name="T_bao cao_!1 1 bao cao giao KH ve HTCMT vung TNB   12-12-2011" xfId="3396"/>
    <cellStyle name="T_bao cao_!1 1 bao cao giao KH ve HTCMT vung TNB   12-12-2011 2" xfId="3397"/>
    <cellStyle name="T_bao cao_Bieu4HTMT" xfId="3398"/>
    <cellStyle name="T_bao cao_Bieu4HTMT 2" xfId="3399"/>
    <cellStyle name="T_bao cao_Bieu4HTMT_!1 1 bao cao giao KH ve HTCMT vung TNB   12-12-2011" xfId="3400"/>
    <cellStyle name="T_bao cao_Bieu4HTMT_!1 1 bao cao giao KH ve HTCMT vung TNB   12-12-2011 2" xfId="3401"/>
    <cellStyle name="T_bao cao_Bieu4HTMT_KH TPCP vung TNB (03-1-2012)" xfId="3402"/>
    <cellStyle name="T_bao cao_Bieu4HTMT_KH TPCP vung TNB (03-1-2012) 2" xfId="3403"/>
    <cellStyle name="T_bao cao_KH TPCP vung TNB (03-1-2012)" xfId="3404"/>
    <cellStyle name="T_bao cao_KH TPCP vung TNB (03-1-2012) 2" xfId="3405"/>
    <cellStyle name="T_BBTNG-06" xfId="3406"/>
    <cellStyle name="T_BBTNG-06 2" xfId="3407"/>
    <cellStyle name="T_BBTNG-06_!1 1 bao cao giao KH ve HTCMT vung TNB   12-12-2011" xfId="3408"/>
    <cellStyle name="T_BBTNG-06_!1 1 bao cao giao KH ve HTCMT vung TNB   12-12-2011 2" xfId="3409"/>
    <cellStyle name="T_BBTNG-06_Bieu4HTMT" xfId="3410"/>
    <cellStyle name="T_BBTNG-06_Bieu4HTMT 2" xfId="3411"/>
    <cellStyle name="T_BBTNG-06_Bieu4HTMT_!1 1 bao cao giao KH ve HTCMT vung TNB   12-12-2011" xfId="3412"/>
    <cellStyle name="T_BBTNG-06_Bieu4HTMT_!1 1 bao cao giao KH ve HTCMT vung TNB   12-12-2011 2" xfId="3413"/>
    <cellStyle name="T_BBTNG-06_Bieu4HTMT_KH TPCP vung TNB (03-1-2012)" xfId="3414"/>
    <cellStyle name="T_BBTNG-06_Bieu4HTMT_KH TPCP vung TNB (03-1-2012) 2" xfId="3415"/>
    <cellStyle name="T_BBTNG-06_KH TPCP vung TNB (03-1-2012)" xfId="3416"/>
    <cellStyle name="T_BBTNG-06_KH TPCP vung TNB (03-1-2012) 2" xfId="3417"/>
    <cellStyle name="T_BC  NAM 2007" xfId="3418"/>
    <cellStyle name="T_BC  NAM 2007 2" xfId="3419"/>
    <cellStyle name="T_BC CTMT-2008 Ttinh" xfId="3420"/>
    <cellStyle name="T_BC CTMT-2008 Ttinh 2" xfId="3421"/>
    <cellStyle name="T_BC CTMT-2008 Ttinh_!1 1 bao cao giao KH ve HTCMT vung TNB   12-12-2011" xfId="3422"/>
    <cellStyle name="T_BC CTMT-2008 Ttinh_!1 1 bao cao giao KH ve HTCMT vung TNB   12-12-2011 2" xfId="3423"/>
    <cellStyle name="T_BC CTMT-2008 Ttinh_KH TPCP vung TNB (03-1-2012)" xfId="3424"/>
    <cellStyle name="T_BC CTMT-2008 Ttinh_KH TPCP vung TNB (03-1-2012) 2" xfId="3425"/>
    <cellStyle name="T_BC nhu cau von doi ung ODA nganh NN (BKH)" xfId="3426"/>
    <cellStyle name="T_BC nhu cau von doi ung ODA nganh NN (BKH)_05-12  KH trung han 2016-2020 - Liem Thinh edited" xfId="3427"/>
    <cellStyle name="T_BC nhu cau von doi ung ODA nganh NN (BKH)_Copy of 05-12  KH trung han 2016-2020 - Liem Thinh edited (1)" xfId="3428"/>
    <cellStyle name="T_BC Tai co cau (bieu TH)" xfId="3429"/>
    <cellStyle name="T_BC Tai co cau (bieu TH)_05-12  KH trung han 2016-2020 - Liem Thinh edited" xfId="3430"/>
    <cellStyle name="T_BC Tai co cau (bieu TH)_Copy of 05-12  KH trung han 2016-2020 - Liem Thinh edited (1)" xfId="3431"/>
    <cellStyle name="T_Bieu 4.2 A, B KHCTgiong 2011" xfId="3432"/>
    <cellStyle name="T_Bieu 4.2 A, B KHCTgiong 2011 10" xfId="3433"/>
    <cellStyle name="T_Bieu 4.2 A, B KHCTgiong 2011 11" xfId="3434"/>
    <cellStyle name="T_Bieu 4.2 A, B KHCTgiong 2011 12" xfId="3435"/>
    <cellStyle name="T_Bieu 4.2 A, B KHCTgiong 2011 13" xfId="3436"/>
    <cellStyle name="T_Bieu 4.2 A, B KHCTgiong 2011 14" xfId="3437"/>
    <cellStyle name="T_Bieu 4.2 A, B KHCTgiong 2011 15" xfId="3438"/>
    <cellStyle name="T_Bieu 4.2 A, B KHCTgiong 2011 2" xfId="3439"/>
    <cellStyle name="T_Bieu 4.2 A, B KHCTgiong 2011 3" xfId="3440"/>
    <cellStyle name="T_Bieu 4.2 A, B KHCTgiong 2011 4" xfId="3441"/>
    <cellStyle name="T_Bieu 4.2 A, B KHCTgiong 2011 5" xfId="3442"/>
    <cellStyle name="T_Bieu 4.2 A, B KHCTgiong 2011 6" xfId="3443"/>
    <cellStyle name="T_Bieu 4.2 A, B KHCTgiong 2011 7" xfId="3444"/>
    <cellStyle name="T_Bieu 4.2 A, B KHCTgiong 2011 8" xfId="3445"/>
    <cellStyle name="T_Bieu 4.2 A, B KHCTgiong 2011 9" xfId="3446"/>
    <cellStyle name="T_Bieu mau cong trinh khoi cong moi 3-4" xfId="3447"/>
    <cellStyle name="T_Bieu mau cong trinh khoi cong moi 3-4 2" xfId="3448"/>
    <cellStyle name="T_Bieu mau cong trinh khoi cong moi 3-4_!1 1 bao cao giao KH ve HTCMT vung TNB   12-12-2011" xfId="3449"/>
    <cellStyle name="T_Bieu mau cong trinh khoi cong moi 3-4_!1 1 bao cao giao KH ve HTCMT vung TNB   12-12-2011 2" xfId="3450"/>
    <cellStyle name="T_Bieu mau cong trinh khoi cong moi 3-4_KH TPCP vung TNB (03-1-2012)" xfId="3451"/>
    <cellStyle name="T_Bieu mau cong trinh khoi cong moi 3-4_KH TPCP vung TNB (03-1-2012) 2" xfId="3452"/>
    <cellStyle name="T_Bieu mau danh muc du an thuoc CTMTQG nam 2008" xfId="3453"/>
    <cellStyle name="T_Bieu mau danh muc du an thuoc CTMTQG nam 2008 2" xfId="3454"/>
    <cellStyle name="T_Bieu mau danh muc du an thuoc CTMTQG nam 2008_!1 1 bao cao giao KH ve HTCMT vung TNB   12-12-2011" xfId="3455"/>
    <cellStyle name="T_Bieu mau danh muc du an thuoc CTMTQG nam 2008_!1 1 bao cao giao KH ve HTCMT vung TNB   12-12-2011 2" xfId="3456"/>
    <cellStyle name="T_Bieu mau danh muc du an thuoc CTMTQG nam 2008_KH TPCP vung TNB (03-1-2012)" xfId="3457"/>
    <cellStyle name="T_Bieu mau danh muc du an thuoc CTMTQG nam 2008_KH TPCP vung TNB (03-1-2012) 2" xfId="3458"/>
    <cellStyle name="T_Bieu tong hop nhu cau ung 2011 da chon loc -Mien nui" xfId="3459"/>
    <cellStyle name="T_Bieu tong hop nhu cau ung 2011 da chon loc -Mien nui 2" xfId="3460"/>
    <cellStyle name="T_Bieu tong hop nhu cau ung 2011 da chon loc -Mien nui_!1 1 bao cao giao KH ve HTCMT vung TNB   12-12-2011" xfId="3461"/>
    <cellStyle name="T_Bieu tong hop nhu cau ung 2011 da chon loc -Mien nui_!1 1 bao cao giao KH ve HTCMT vung TNB   12-12-2011 2" xfId="3462"/>
    <cellStyle name="T_Bieu tong hop nhu cau ung 2011 da chon loc -Mien nui_KH TPCP vung TNB (03-1-2012)" xfId="3463"/>
    <cellStyle name="T_Bieu tong hop nhu cau ung 2011 da chon loc -Mien nui_KH TPCP vung TNB (03-1-2012) 2" xfId="3464"/>
    <cellStyle name="T_Bieu3ODA" xfId="3465"/>
    <cellStyle name="T_Bieu3ODA 2" xfId="3466"/>
    <cellStyle name="T_Bieu3ODA_!1 1 bao cao giao KH ve HTCMT vung TNB   12-12-2011" xfId="3467"/>
    <cellStyle name="T_Bieu3ODA_!1 1 bao cao giao KH ve HTCMT vung TNB   12-12-2011 2" xfId="3468"/>
    <cellStyle name="T_Bieu3ODA_1" xfId="3469"/>
    <cellStyle name="T_Bieu3ODA_1 2" xfId="3470"/>
    <cellStyle name="T_Bieu3ODA_1_!1 1 bao cao giao KH ve HTCMT vung TNB   12-12-2011" xfId="3471"/>
    <cellStyle name="T_Bieu3ODA_1_!1 1 bao cao giao KH ve HTCMT vung TNB   12-12-2011 2" xfId="3472"/>
    <cellStyle name="T_Bieu3ODA_1_KH TPCP vung TNB (03-1-2012)" xfId="3473"/>
    <cellStyle name="T_Bieu3ODA_1_KH TPCP vung TNB (03-1-2012) 2" xfId="3474"/>
    <cellStyle name="T_Bieu3ODA_KH TPCP vung TNB (03-1-2012)" xfId="3475"/>
    <cellStyle name="T_Bieu3ODA_KH TPCP vung TNB (03-1-2012) 2" xfId="3476"/>
    <cellStyle name="T_Bieu4HTMT" xfId="3477"/>
    <cellStyle name="T_Bieu4HTMT 2" xfId="3478"/>
    <cellStyle name="T_Bieu4HTMT_!1 1 bao cao giao KH ve HTCMT vung TNB   12-12-2011" xfId="3479"/>
    <cellStyle name="T_Bieu4HTMT_!1 1 bao cao giao KH ve HTCMT vung TNB   12-12-2011 2" xfId="3480"/>
    <cellStyle name="T_Bieu4HTMT_KH TPCP vung TNB (03-1-2012)" xfId="3481"/>
    <cellStyle name="T_Bieu4HTMT_KH TPCP vung TNB (03-1-2012) 2" xfId="3482"/>
    <cellStyle name="T_bo sung von KCH nam 2010 va Du an tre kho khan" xfId="3483"/>
    <cellStyle name="T_bo sung von KCH nam 2010 va Du an tre kho khan 2" xfId="3484"/>
    <cellStyle name="T_bo sung von KCH nam 2010 va Du an tre kho khan_!1 1 bao cao giao KH ve HTCMT vung TNB   12-12-2011" xfId="3485"/>
    <cellStyle name="T_bo sung von KCH nam 2010 va Du an tre kho khan_!1 1 bao cao giao KH ve HTCMT vung TNB   12-12-2011 2" xfId="3486"/>
    <cellStyle name="T_bo sung von KCH nam 2010 va Du an tre kho khan_KH TPCP vung TNB (03-1-2012)" xfId="3487"/>
    <cellStyle name="T_bo sung von KCH nam 2010 va Du an tre kho khan_KH TPCP vung TNB (03-1-2012) 2" xfId="3488"/>
    <cellStyle name="T_Book1" xfId="3489"/>
    <cellStyle name="T_Book1 2" xfId="3490"/>
    <cellStyle name="T_Book1 3" xfId="3491"/>
    <cellStyle name="T_Book1_!1 1 bao cao giao KH ve HTCMT vung TNB   12-12-2011" xfId="3492"/>
    <cellStyle name="T_Book1_!1 1 bao cao giao KH ve HTCMT vung TNB   12-12-2011 2" xfId="3493"/>
    <cellStyle name="T_Book1_1" xfId="3494"/>
    <cellStyle name="T_Book1_1 2" xfId="3495"/>
    <cellStyle name="T_Book1_1_Bieu tong hop nhu cau ung 2011 da chon loc -Mien nui" xfId="3496"/>
    <cellStyle name="T_Book1_1_Bieu tong hop nhu cau ung 2011 da chon loc -Mien nui 2" xfId="3497"/>
    <cellStyle name="T_Book1_1_Bieu tong hop nhu cau ung 2011 da chon loc -Mien nui_!1 1 bao cao giao KH ve HTCMT vung TNB   12-12-2011" xfId="3498"/>
    <cellStyle name="T_Book1_1_Bieu tong hop nhu cau ung 2011 da chon loc -Mien nui_!1 1 bao cao giao KH ve HTCMT vung TNB   12-12-2011 2" xfId="3499"/>
    <cellStyle name="T_Book1_1_Bieu tong hop nhu cau ung 2011 da chon loc -Mien nui_KH TPCP vung TNB (03-1-2012)" xfId="3500"/>
    <cellStyle name="T_Book1_1_Bieu tong hop nhu cau ung 2011 da chon loc -Mien nui_KH TPCP vung TNB (03-1-2012) 2" xfId="3501"/>
    <cellStyle name="T_Book1_1_Bieu3ODA" xfId="3502"/>
    <cellStyle name="T_Book1_1_Bieu3ODA 2" xfId="3503"/>
    <cellStyle name="T_Book1_1_Bieu3ODA_!1 1 bao cao giao KH ve HTCMT vung TNB   12-12-2011" xfId="3504"/>
    <cellStyle name="T_Book1_1_Bieu3ODA_!1 1 bao cao giao KH ve HTCMT vung TNB   12-12-2011 2" xfId="3505"/>
    <cellStyle name="T_Book1_1_Bieu3ODA_KH TPCP vung TNB (03-1-2012)" xfId="3506"/>
    <cellStyle name="T_Book1_1_Bieu3ODA_KH TPCP vung TNB (03-1-2012) 2" xfId="3507"/>
    <cellStyle name="T_Book1_1_CPK" xfId="3508"/>
    <cellStyle name="T_Book1_1_CPK 2" xfId="3509"/>
    <cellStyle name="T_Book1_1_CPK_!1 1 bao cao giao KH ve HTCMT vung TNB   12-12-2011" xfId="3510"/>
    <cellStyle name="T_Book1_1_CPK_!1 1 bao cao giao KH ve HTCMT vung TNB   12-12-2011 2" xfId="3511"/>
    <cellStyle name="T_Book1_1_CPK_Bieu4HTMT" xfId="3512"/>
    <cellStyle name="T_Book1_1_CPK_Bieu4HTMT 2" xfId="3513"/>
    <cellStyle name="T_Book1_1_CPK_Bieu4HTMT_!1 1 bao cao giao KH ve HTCMT vung TNB   12-12-2011" xfId="3514"/>
    <cellStyle name="T_Book1_1_CPK_Bieu4HTMT_!1 1 bao cao giao KH ve HTCMT vung TNB   12-12-2011 2" xfId="3515"/>
    <cellStyle name="T_Book1_1_CPK_Bieu4HTMT_KH TPCP vung TNB (03-1-2012)" xfId="3516"/>
    <cellStyle name="T_Book1_1_CPK_Bieu4HTMT_KH TPCP vung TNB (03-1-2012) 2" xfId="3517"/>
    <cellStyle name="T_Book1_1_CPK_KH TPCP vung TNB (03-1-2012)" xfId="3518"/>
    <cellStyle name="T_Book1_1_CPK_KH TPCP vung TNB (03-1-2012) 2" xfId="3519"/>
    <cellStyle name="T_Book1_1_kien giang 2" xfId="3522"/>
    <cellStyle name="T_Book1_1_kien giang 2 2" xfId="3523"/>
    <cellStyle name="T_Book1_1_KH TPCP vung TNB (03-1-2012)" xfId="3520"/>
    <cellStyle name="T_Book1_1_KH TPCP vung TNB (03-1-2012) 2" xfId="3521"/>
    <cellStyle name="T_Book1_1_Luy ke von ung nam 2011 -Thoa gui ngay 12-8-2012" xfId="3524"/>
    <cellStyle name="T_Book1_1_Luy ke von ung nam 2011 -Thoa gui ngay 12-8-2012 2" xfId="3525"/>
    <cellStyle name="T_Book1_1_Luy ke von ung nam 2011 -Thoa gui ngay 12-8-2012_!1 1 bao cao giao KH ve HTCMT vung TNB   12-12-2011" xfId="3526"/>
    <cellStyle name="T_Book1_1_Luy ke von ung nam 2011 -Thoa gui ngay 12-8-2012_!1 1 bao cao giao KH ve HTCMT vung TNB   12-12-2011 2" xfId="3527"/>
    <cellStyle name="T_Book1_1_Luy ke von ung nam 2011 -Thoa gui ngay 12-8-2012_KH TPCP vung TNB (03-1-2012)" xfId="3528"/>
    <cellStyle name="T_Book1_1_Luy ke von ung nam 2011 -Thoa gui ngay 12-8-2012_KH TPCP vung TNB (03-1-2012) 2" xfId="3529"/>
    <cellStyle name="T_Book1_1_Thiet bi" xfId="3530"/>
    <cellStyle name="T_Book1_1_Thiet bi 2" xfId="3531"/>
    <cellStyle name="T_Book1_1_Thiet bi_!1 1 bao cao giao KH ve HTCMT vung TNB   12-12-2011" xfId="3532"/>
    <cellStyle name="T_Book1_1_Thiet bi_!1 1 bao cao giao KH ve HTCMT vung TNB   12-12-2011 2" xfId="3533"/>
    <cellStyle name="T_Book1_1_Thiet bi_Bieu4HTMT" xfId="3534"/>
    <cellStyle name="T_Book1_1_Thiet bi_Bieu4HTMT 2" xfId="3535"/>
    <cellStyle name="T_Book1_1_Thiet bi_Bieu4HTMT_!1 1 bao cao giao KH ve HTCMT vung TNB   12-12-2011" xfId="3536"/>
    <cellStyle name="T_Book1_1_Thiet bi_Bieu4HTMT_!1 1 bao cao giao KH ve HTCMT vung TNB   12-12-2011 2" xfId="3537"/>
    <cellStyle name="T_Book1_1_Thiet bi_Bieu4HTMT_KH TPCP vung TNB (03-1-2012)" xfId="3538"/>
    <cellStyle name="T_Book1_1_Thiet bi_Bieu4HTMT_KH TPCP vung TNB (03-1-2012) 2" xfId="3539"/>
    <cellStyle name="T_Book1_1_Thiet bi_KH TPCP vung TNB (03-1-2012)" xfId="3540"/>
    <cellStyle name="T_Book1_1_Thiet bi_KH TPCP vung TNB (03-1-2012) 2" xfId="3541"/>
    <cellStyle name="T_Book1_15_10_2013 BC nhu cau von doi ung ODA (2014-2016) ngay 15102013 Sua" xfId="3542"/>
    <cellStyle name="T_Book1_bao cao phan bo KHDT 2011(final)" xfId="3543"/>
    <cellStyle name="T_Book1_bao cao phan bo KHDT 2011(final)_BC nhu cau von doi ung ODA nganh NN (BKH)" xfId="3544"/>
    <cellStyle name="T_Book1_bao cao phan bo KHDT 2011(final)_BC Tai co cau (bieu TH)" xfId="3545"/>
    <cellStyle name="T_Book1_bao cao phan bo KHDT 2011(final)_DK 2014-2015 final" xfId="3546"/>
    <cellStyle name="T_Book1_bao cao phan bo KHDT 2011(final)_DK 2014-2015 new" xfId="3547"/>
    <cellStyle name="T_Book1_bao cao phan bo KHDT 2011(final)_DK KH CBDT 2014 11-11-2013" xfId="3548"/>
    <cellStyle name="T_Book1_bao cao phan bo KHDT 2011(final)_DK KH CBDT 2014 11-11-2013(1)" xfId="3549"/>
    <cellStyle name="T_Book1_bao cao phan bo KHDT 2011(final)_KH 2011-2015" xfId="3550"/>
    <cellStyle name="T_Book1_bao cao phan bo KHDT 2011(final)_tai co cau dau tu (tong hop)1" xfId="3551"/>
    <cellStyle name="T_Book1_BC NQ11-CP - chinh sua lai" xfId="3555"/>
    <cellStyle name="T_Book1_BC NQ11-CP - chinh sua lai 2" xfId="3556"/>
    <cellStyle name="T_Book1_BC NQ11-CP-Quynh sau bieu so3" xfId="3557"/>
    <cellStyle name="T_Book1_BC NQ11-CP-Quynh sau bieu so3 2" xfId="3558"/>
    <cellStyle name="T_Book1_BC nhu cau von doi ung ODA nganh NN (BKH)" xfId="3552"/>
    <cellStyle name="T_Book1_BC nhu cau von doi ung ODA nganh NN (BKH)_05-12  KH trung han 2016-2020 - Liem Thinh edited" xfId="3553"/>
    <cellStyle name="T_Book1_BC nhu cau von doi ung ODA nganh NN (BKH)_Copy of 05-12  KH trung han 2016-2020 - Liem Thinh edited (1)" xfId="3554"/>
    <cellStyle name="T_Book1_BC Tai co cau (bieu TH)" xfId="3559"/>
    <cellStyle name="T_Book1_BC Tai co cau (bieu TH)_05-12  KH trung han 2016-2020 - Liem Thinh edited" xfId="3560"/>
    <cellStyle name="T_Book1_BC Tai co cau (bieu TH)_Copy of 05-12  KH trung han 2016-2020 - Liem Thinh edited (1)" xfId="3561"/>
    <cellStyle name="T_Book1_BC_NQ11-CP_-_Thao_sua_lai" xfId="3562"/>
    <cellStyle name="T_Book1_BC_NQ11-CP_-_Thao_sua_lai 2" xfId="3563"/>
    <cellStyle name="T_Book1_Bieu mau cong trinh khoi cong moi 3-4" xfId="3564"/>
    <cellStyle name="T_Book1_Bieu mau cong trinh khoi cong moi 3-4 2" xfId="3565"/>
    <cellStyle name="T_Book1_Bieu mau cong trinh khoi cong moi 3-4_!1 1 bao cao giao KH ve HTCMT vung TNB   12-12-2011" xfId="3566"/>
    <cellStyle name="T_Book1_Bieu mau cong trinh khoi cong moi 3-4_!1 1 bao cao giao KH ve HTCMT vung TNB   12-12-2011 2" xfId="3567"/>
    <cellStyle name="T_Book1_Bieu mau cong trinh khoi cong moi 3-4_KH TPCP vung TNB (03-1-2012)" xfId="3568"/>
    <cellStyle name="T_Book1_Bieu mau cong trinh khoi cong moi 3-4_KH TPCP vung TNB (03-1-2012) 2" xfId="3569"/>
    <cellStyle name="T_Book1_Bieu mau danh muc du an thuoc CTMTQG nam 2008" xfId="3570"/>
    <cellStyle name="T_Book1_Bieu mau danh muc du an thuoc CTMTQG nam 2008 2" xfId="3571"/>
    <cellStyle name="T_Book1_Bieu mau danh muc du an thuoc CTMTQG nam 2008_!1 1 bao cao giao KH ve HTCMT vung TNB   12-12-2011" xfId="3572"/>
    <cellStyle name="T_Book1_Bieu mau danh muc du an thuoc CTMTQG nam 2008_!1 1 bao cao giao KH ve HTCMT vung TNB   12-12-2011 2" xfId="3573"/>
    <cellStyle name="T_Book1_Bieu mau danh muc du an thuoc CTMTQG nam 2008_KH TPCP vung TNB (03-1-2012)" xfId="3574"/>
    <cellStyle name="T_Book1_Bieu mau danh muc du an thuoc CTMTQG nam 2008_KH TPCP vung TNB (03-1-2012) 2" xfId="3575"/>
    <cellStyle name="T_Book1_Bieu tong hop nhu cau ung 2011 da chon loc -Mien nui" xfId="3576"/>
    <cellStyle name="T_Book1_Bieu tong hop nhu cau ung 2011 da chon loc -Mien nui 2" xfId="3577"/>
    <cellStyle name="T_Book1_Bieu tong hop nhu cau ung 2011 da chon loc -Mien nui_!1 1 bao cao giao KH ve HTCMT vung TNB   12-12-2011" xfId="3578"/>
    <cellStyle name="T_Book1_Bieu tong hop nhu cau ung 2011 da chon loc -Mien nui_!1 1 bao cao giao KH ve HTCMT vung TNB   12-12-2011 2" xfId="3579"/>
    <cellStyle name="T_Book1_Bieu tong hop nhu cau ung 2011 da chon loc -Mien nui_KH TPCP vung TNB (03-1-2012)" xfId="3580"/>
    <cellStyle name="T_Book1_Bieu tong hop nhu cau ung 2011 da chon loc -Mien nui_KH TPCP vung TNB (03-1-2012) 2" xfId="3581"/>
    <cellStyle name="T_Book1_Bieu3ODA" xfId="3582"/>
    <cellStyle name="T_Book1_Bieu3ODA 2" xfId="3583"/>
    <cellStyle name="T_Book1_Bieu3ODA_!1 1 bao cao giao KH ve HTCMT vung TNB   12-12-2011" xfId="3584"/>
    <cellStyle name="T_Book1_Bieu3ODA_!1 1 bao cao giao KH ve HTCMT vung TNB   12-12-2011 2" xfId="3585"/>
    <cellStyle name="T_Book1_Bieu3ODA_1" xfId="3586"/>
    <cellStyle name="T_Book1_Bieu3ODA_1 2" xfId="3587"/>
    <cellStyle name="T_Book1_Bieu3ODA_1_!1 1 bao cao giao KH ve HTCMT vung TNB   12-12-2011" xfId="3588"/>
    <cellStyle name="T_Book1_Bieu3ODA_1_!1 1 bao cao giao KH ve HTCMT vung TNB   12-12-2011 2" xfId="3589"/>
    <cellStyle name="T_Book1_Bieu3ODA_1_KH TPCP vung TNB (03-1-2012)" xfId="3590"/>
    <cellStyle name="T_Book1_Bieu3ODA_1_KH TPCP vung TNB (03-1-2012) 2" xfId="3591"/>
    <cellStyle name="T_Book1_Bieu3ODA_KH TPCP vung TNB (03-1-2012)" xfId="3592"/>
    <cellStyle name="T_Book1_Bieu3ODA_KH TPCP vung TNB (03-1-2012) 2" xfId="3593"/>
    <cellStyle name="T_Book1_Bieu4HTMT" xfId="3594"/>
    <cellStyle name="T_Book1_Bieu4HTMT 2" xfId="3595"/>
    <cellStyle name="T_Book1_Bieu4HTMT_!1 1 bao cao giao KH ve HTCMT vung TNB   12-12-2011" xfId="3596"/>
    <cellStyle name="T_Book1_Bieu4HTMT_!1 1 bao cao giao KH ve HTCMT vung TNB   12-12-2011 2" xfId="3597"/>
    <cellStyle name="T_Book1_Bieu4HTMT_KH TPCP vung TNB (03-1-2012)" xfId="3598"/>
    <cellStyle name="T_Book1_Bieu4HTMT_KH TPCP vung TNB (03-1-2012) 2" xfId="3599"/>
    <cellStyle name="T_Book1_Book1" xfId="3600"/>
    <cellStyle name="T_Book1_Book1 2" xfId="3601"/>
    <cellStyle name="T_Book1_Cong trinh co y kien LD_Dang_NN_2011-Tay nguyen-9-10" xfId="3602"/>
    <cellStyle name="T_Book1_Cong trinh co y kien LD_Dang_NN_2011-Tay nguyen-9-10 2" xfId="3603"/>
    <cellStyle name="T_Book1_Cong trinh co y kien LD_Dang_NN_2011-Tay nguyen-9-10_!1 1 bao cao giao KH ve HTCMT vung TNB   12-12-2011" xfId="3604"/>
    <cellStyle name="T_Book1_Cong trinh co y kien LD_Dang_NN_2011-Tay nguyen-9-10_!1 1 bao cao giao KH ve HTCMT vung TNB   12-12-2011 2" xfId="3605"/>
    <cellStyle name="T_Book1_Cong trinh co y kien LD_Dang_NN_2011-Tay nguyen-9-10_Bieu4HTMT" xfId="3606"/>
    <cellStyle name="T_Book1_Cong trinh co y kien LD_Dang_NN_2011-Tay nguyen-9-10_Bieu4HTMT 2" xfId="3607"/>
    <cellStyle name="T_Book1_Cong trinh co y kien LD_Dang_NN_2011-Tay nguyen-9-10_KH TPCP vung TNB (03-1-2012)" xfId="3608"/>
    <cellStyle name="T_Book1_Cong trinh co y kien LD_Dang_NN_2011-Tay nguyen-9-10_KH TPCP vung TNB (03-1-2012) 2" xfId="3609"/>
    <cellStyle name="T_Book1_CPK" xfId="3610"/>
    <cellStyle name="T_Book1_CPK 2" xfId="3611"/>
    <cellStyle name="T_Book1_danh muc chuan bi dau tu 2011 ngay 07-6-2011" xfId="3612"/>
    <cellStyle name="T_Book1_danh muc chuan bi dau tu 2011 ngay 07-6-2011 2" xfId="3613"/>
    <cellStyle name="T_Book1_dieu chinh KH 2011 ngay 26-5-2011111" xfId="3614"/>
    <cellStyle name="T_Book1_dieu chinh KH 2011 ngay 26-5-2011111 2" xfId="3615"/>
    <cellStyle name="T_Book1_DK 2014-2015 final" xfId="3616"/>
    <cellStyle name="T_Book1_DK 2014-2015 final_05-12  KH trung han 2016-2020 - Liem Thinh edited" xfId="3617"/>
    <cellStyle name="T_Book1_DK 2014-2015 final_Copy of 05-12  KH trung han 2016-2020 - Liem Thinh edited (1)" xfId="3618"/>
    <cellStyle name="T_Book1_DK 2014-2015 new" xfId="3619"/>
    <cellStyle name="T_Book1_DK 2014-2015 new_05-12  KH trung han 2016-2020 - Liem Thinh edited" xfId="3620"/>
    <cellStyle name="T_Book1_DK 2014-2015 new_Copy of 05-12  KH trung han 2016-2020 - Liem Thinh edited (1)" xfId="3621"/>
    <cellStyle name="T_Book1_DK KH CBDT 2014 11-11-2013" xfId="3622"/>
    <cellStyle name="T_Book1_DK KH CBDT 2014 11-11-2013(1)" xfId="3623"/>
    <cellStyle name="T_Book1_DK KH CBDT 2014 11-11-2013(1)_05-12  KH trung han 2016-2020 - Liem Thinh edited" xfId="3624"/>
    <cellStyle name="T_Book1_DK KH CBDT 2014 11-11-2013(1)_Copy of 05-12  KH trung han 2016-2020 - Liem Thinh edited (1)" xfId="3625"/>
    <cellStyle name="T_Book1_DK KH CBDT 2014 11-11-2013_05-12  KH trung han 2016-2020 - Liem Thinh edited" xfId="3626"/>
    <cellStyle name="T_Book1_DK KH CBDT 2014 11-11-2013_Copy of 05-12  KH trung han 2016-2020 - Liem Thinh edited (1)" xfId="3627"/>
    <cellStyle name="T_Book1_Du an khoi cong moi nam 2010" xfId="3628"/>
    <cellStyle name="T_Book1_Du an khoi cong moi nam 2010 2" xfId="3629"/>
    <cellStyle name="T_Book1_Du an khoi cong moi nam 2010_!1 1 bao cao giao KH ve HTCMT vung TNB   12-12-2011" xfId="3630"/>
    <cellStyle name="T_Book1_Du an khoi cong moi nam 2010_!1 1 bao cao giao KH ve HTCMT vung TNB   12-12-2011 2" xfId="3631"/>
    <cellStyle name="T_Book1_Du an khoi cong moi nam 2010_KH TPCP vung TNB (03-1-2012)" xfId="3632"/>
    <cellStyle name="T_Book1_Du an khoi cong moi nam 2010_KH TPCP vung TNB (03-1-2012) 2" xfId="3633"/>
    <cellStyle name="T_Book1_giao KH 2011 ngay 10-12-2010" xfId="3634"/>
    <cellStyle name="T_Book1_giao KH 2011 ngay 10-12-2010 2" xfId="3635"/>
    <cellStyle name="T_Book1_Hang Tom goi9 9-07(Cau 12 sua)" xfId="3636"/>
    <cellStyle name="T_Book1_Hang Tom goi9 9-07(Cau 12 sua) 2" xfId="3637"/>
    <cellStyle name="T_Book1_Ket qua phan bo von nam 2008" xfId="3638"/>
    <cellStyle name="T_Book1_Ket qua phan bo von nam 2008 2" xfId="3639"/>
    <cellStyle name="T_Book1_Ket qua phan bo von nam 2008_!1 1 bao cao giao KH ve HTCMT vung TNB   12-12-2011" xfId="3640"/>
    <cellStyle name="T_Book1_Ket qua phan bo von nam 2008_!1 1 bao cao giao KH ve HTCMT vung TNB   12-12-2011 2" xfId="3641"/>
    <cellStyle name="T_Book1_Ket qua phan bo von nam 2008_KH TPCP vung TNB (03-1-2012)" xfId="3642"/>
    <cellStyle name="T_Book1_Ket qua phan bo von nam 2008_KH TPCP vung TNB (03-1-2012) 2" xfId="3643"/>
    <cellStyle name="T_Book1_kien giang 2" xfId="3654"/>
    <cellStyle name="T_Book1_kien giang 2 2" xfId="3655"/>
    <cellStyle name="T_Book1_KH TPCP vung TNB (03-1-2012)" xfId="3644"/>
    <cellStyle name="T_Book1_KH TPCP vung TNB (03-1-2012) 2" xfId="3645"/>
    <cellStyle name="T_Book1_KH XDCB_2008 lan 2 sua ngay 10-11" xfId="3646"/>
    <cellStyle name="T_Book1_KH XDCB_2008 lan 2 sua ngay 10-11 2" xfId="3647"/>
    <cellStyle name="T_Book1_KH XDCB_2008 lan 2 sua ngay 10-11_!1 1 bao cao giao KH ve HTCMT vung TNB   12-12-2011" xfId="3648"/>
    <cellStyle name="T_Book1_KH XDCB_2008 lan 2 sua ngay 10-11_!1 1 bao cao giao KH ve HTCMT vung TNB   12-12-2011 2" xfId="3649"/>
    <cellStyle name="T_Book1_KH XDCB_2008 lan 2 sua ngay 10-11_KH TPCP vung TNB (03-1-2012)" xfId="3650"/>
    <cellStyle name="T_Book1_KH XDCB_2008 lan 2 sua ngay 10-11_KH TPCP vung TNB (03-1-2012) 2" xfId="3651"/>
    <cellStyle name="T_Book1_Khoi luong chinh Hang Tom" xfId="3652"/>
    <cellStyle name="T_Book1_Khoi luong chinh Hang Tom 2" xfId="3653"/>
    <cellStyle name="T_Book1_Luy ke von ung nam 2011 -Thoa gui ngay 12-8-2012" xfId="3656"/>
    <cellStyle name="T_Book1_Luy ke von ung nam 2011 -Thoa gui ngay 12-8-2012 2" xfId="3657"/>
    <cellStyle name="T_Book1_Luy ke von ung nam 2011 -Thoa gui ngay 12-8-2012_!1 1 bao cao giao KH ve HTCMT vung TNB   12-12-2011" xfId="3658"/>
    <cellStyle name="T_Book1_Luy ke von ung nam 2011 -Thoa gui ngay 12-8-2012_!1 1 bao cao giao KH ve HTCMT vung TNB   12-12-2011 2" xfId="3659"/>
    <cellStyle name="T_Book1_Luy ke von ung nam 2011 -Thoa gui ngay 12-8-2012_KH TPCP vung TNB (03-1-2012)" xfId="3660"/>
    <cellStyle name="T_Book1_Luy ke von ung nam 2011 -Thoa gui ngay 12-8-2012_KH TPCP vung TNB (03-1-2012) 2" xfId="3661"/>
    <cellStyle name="T_Book1_Nhu cau von ung truoc 2011 Tha h Hoa + Nge An gui TW" xfId="3662"/>
    <cellStyle name="T_Book1_Nhu cau von ung truoc 2011 Tha h Hoa + Nge An gui TW 2" xfId="3663"/>
    <cellStyle name="T_Book1_Nhu cau von ung truoc 2011 Tha h Hoa + Nge An gui TW_!1 1 bao cao giao KH ve HTCMT vung TNB   12-12-2011" xfId="3664"/>
    <cellStyle name="T_Book1_Nhu cau von ung truoc 2011 Tha h Hoa + Nge An gui TW_!1 1 bao cao giao KH ve HTCMT vung TNB   12-12-2011 2" xfId="3665"/>
    <cellStyle name="T_Book1_Nhu cau von ung truoc 2011 Tha h Hoa + Nge An gui TW_Bieu4HTMT" xfId="3666"/>
    <cellStyle name="T_Book1_Nhu cau von ung truoc 2011 Tha h Hoa + Nge An gui TW_Bieu4HTMT 2" xfId="3667"/>
    <cellStyle name="T_Book1_Nhu cau von ung truoc 2011 Tha h Hoa + Nge An gui TW_Bieu4HTMT_!1 1 bao cao giao KH ve HTCMT vung TNB   12-12-2011" xfId="3668"/>
    <cellStyle name="T_Book1_Nhu cau von ung truoc 2011 Tha h Hoa + Nge An gui TW_Bieu4HTMT_!1 1 bao cao giao KH ve HTCMT vung TNB   12-12-2011 2" xfId="3669"/>
    <cellStyle name="T_Book1_Nhu cau von ung truoc 2011 Tha h Hoa + Nge An gui TW_Bieu4HTMT_KH TPCP vung TNB (03-1-2012)" xfId="3670"/>
    <cellStyle name="T_Book1_Nhu cau von ung truoc 2011 Tha h Hoa + Nge An gui TW_Bieu4HTMT_KH TPCP vung TNB (03-1-2012) 2" xfId="3671"/>
    <cellStyle name="T_Book1_Nhu cau von ung truoc 2011 Tha h Hoa + Nge An gui TW_KH TPCP vung TNB (03-1-2012)" xfId="3672"/>
    <cellStyle name="T_Book1_Nhu cau von ung truoc 2011 Tha h Hoa + Nge An gui TW_KH TPCP vung TNB (03-1-2012) 2" xfId="3673"/>
    <cellStyle name="T_Book1_phu luc tong ket tinh hinh TH giai doan 03-10 (ngay 30)" xfId="3674"/>
    <cellStyle name="T_Book1_phu luc tong ket tinh hinh TH giai doan 03-10 (ngay 30) 2" xfId="3675"/>
    <cellStyle name="T_Book1_phu luc tong ket tinh hinh TH giai doan 03-10 (ngay 30)_!1 1 bao cao giao KH ve HTCMT vung TNB   12-12-2011" xfId="3676"/>
    <cellStyle name="T_Book1_phu luc tong ket tinh hinh TH giai doan 03-10 (ngay 30)_!1 1 bao cao giao KH ve HTCMT vung TNB   12-12-2011 2" xfId="3677"/>
    <cellStyle name="T_Book1_phu luc tong ket tinh hinh TH giai doan 03-10 (ngay 30)_KH TPCP vung TNB (03-1-2012)" xfId="3678"/>
    <cellStyle name="T_Book1_phu luc tong ket tinh hinh TH giai doan 03-10 (ngay 30)_KH TPCP vung TNB (03-1-2012) 2" xfId="3679"/>
    <cellStyle name="T_Book1_TN - Ho tro khac 2011" xfId="3698"/>
    <cellStyle name="T_Book1_TN - Ho tro khac 2011 2" xfId="3699"/>
    <cellStyle name="T_Book1_TN - Ho tro khac 2011_!1 1 bao cao giao KH ve HTCMT vung TNB   12-12-2011" xfId="3700"/>
    <cellStyle name="T_Book1_TN - Ho tro khac 2011_!1 1 bao cao giao KH ve HTCMT vung TNB   12-12-2011 2" xfId="3701"/>
    <cellStyle name="T_Book1_TN - Ho tro khac 2011_Bieu4HTMT" xfId="3702"/>
    <cellStyle name="T_Book1_TN - Ho tro khac 2011_Bieu4HTMT 2" xfId="3703"/>
    <cellStyle name="T_Book1_TN - Ho tro khac 2011_KH TPCP vung TNB (03-1-2012)" xfId="3704"/>
    <cellStyle name="T_Book1_TN - Ho tro khac 2011_KH TPCP vung TNB (03-1-2012) 2" xfId="3705"/>
    <cellStyle name="T_Book1_TH ung tren 70%-Ra soat phap ly-8-6 (dung de chuyen vao vu TH)" xfId="3680"/>
    <cellStyle name="T_Book1_TH ung tren 70%-Ra soat phap ly-8-6 (dung de chuyen vao vu TH) 2" xfId="3681"/>
    <cellStyle name="T_Book1_TH ung tren 70%-Ra soat phap ly-8-6 (dung de chuyen vao vu TH)_!1 1 bao cao giao KH ve HTCMT vung TNB   12-12-2011" xfId="3682"/>
    <cellStyle name="T_Book1_TH ung tren 70%-Ra soat phap ly-8-6 (dung de chuyen vao vu TH)_!1 1 bao cao giao KH ve HTCMT vung TNB   12-12-2011 2" xfId="3683"/>
    <cellStyle name="T_Book1_TH ung tren 70%-Ra soat phap ly-8-6 (dung de chuyen vao vu TH)_Bieu4HTMT" xfId="3684"/>
    <cellStyle name="T_Book1_TH ung tren 70%-Ra soat phap ly-8-6 (dung de chuyen vao vu TH)_Bieu4HTMT 2" xfId="3685"/>
    <cellStyle name="T_Book1_TH ung tren 70%-Ra soat phap ly-8-6 (dung de chuyen vao vu TH)_KH TPCP vung TNB (03-1-2012)" xfId="3686"/>
    <cellStyle name="T_Book1_TH ung tren 70%-Ra soat phap ly-8-6 (dung de chuyen vao vu TH)_KH TPCP vung TNB (03-1-2012) 2" xfId="3687"/>
    <cellStyle name="T_Book1_TH y kien LD_KH 2010 Ca Nuoc 22-9-2011-Gui ca Vu" xfId="3688"/>
    <cellStyle name="T_Book1_TH y kien LD_KH 2010 Ca Nuoc 22-9-2011-Gui ca Vu 2" xfId="3689"/>
    <cellStyle name="T_Book1_TH y kien LD_KH 2010 Ca Nuoc 22-9-2011-Gui ca Vu_!1 1 bao cao giao KH ve HTCMT vung TNB   12-12-2011" xfId="3690"/>
    <cellStyle name="T_Book1_TH y kien LD_KH 2010 Ca Nuoc 22-9-2011-Gui ca Vu_!1 1 bao cao giao KH ve HTCMT vung TNB   12-12-2011 2" xfId="3691"/>
    <cellStyle name="T_Book1_TH y kien LD_KH 2010 Ca Nuoc 22-9-2011-Gui ca Vu_Bieu4HTMT" xfId="3692"/>
    <cellStyle name="T_Book1_TH y kien LD_KH 2010 Ca Nuoc 22-9-2011-Gui ca Vu_Bieu4HTMT 2" xfId="3693"/>
    <cellStyle name="T_Book1_TH y kien LD_KH 2010 Ca Nuoc 22-9-2011-Gui ca Vu_KH TPCP vung TNB (03-1-2012)" xfId="3694"/>
    <cellStyle name="T_Book1_TH y kien LD_KH 2010 Ca Nuoc 22-9-2011-Gui ca Vu_KH TPCP vung TNB (03-1-2012) 2" xfId="3695"/>
    <cellStyle name="T_Book1_Thiet bi" xfId="3696"/>
    <cellStyle name="T_Book1_Thiet bi 2" xfId="3697"/>
    <cellStyle name="T_Book1_ung truoc 2011 NSTW Thanh Hoa + Nge An gui Thu 12-5" xfId="3706"/>
    <cellStyle name="T_Book1_ung truoc 2011 NSTW Thanh Hoa + Nge An gui Thu 12-5 2" xfId="3707"/>
    <cellStyle name="T_Book1_ung truoc 2011 NSTW Thanh Hoa + Nge An gui Thu 12-5_!1 1 bao cao giao KH ve HTCMT vung TNB   12-12-2011" xfId="3708"/>
    <cellStyle name="T_Book1_ung truoc 2011 NSTW Thanh Hoa + Nge An gui Thu 12-5_!1 1 bao cao giao KH ve HTCMT vung TNB   12-12-2011 2" xfId="3709"/>
    <cellStyle name="T_Book1_ung truoc 2011 NSTW Thanh Hoa + Nge An gui Thu 12-5_Bieu4HTMT" xfId="3710"/>
    <cellStyle name="T_Book1_ung truoc 2011 NSTW Thanh Hoa + Nge An gui Thu 12-5_Bieu4HTMT 2" xfId="3711"/>
    <cellStyle name="T_Book1_ung truoc 2011 NSTW Thanh Hoa + Nge An gui Thu 12-5_Bieu4HTMT_!1 1 bao cao giao KH ve HTCMT vung TNB   12-12-2011" xfId="3712"/>
    <cellStyle name="T_Book1_ung truoc 2011 NSTW Thanh Hoa + Nge An gui Thu 12-5_Bieu4HTMT_!1 1 bao cao giao KH ve HTCMT vung TNB   12-12-2011 2" xfId="3713"/>
    <cellStyle name="T_Book1_ung truoc 2011 NSTW Thanh Hoa + Nge An gui Thu 12-5_Bieu4HTMT_KH TPCP vung TNB (03-1-2012)" xfId="3714"/>
    <cellStyle name="T_Book1_ung truoc 2011 NSTW Thanh Hoa + Nge An gui Thu 12-5_Bieu4HTMT_KH TPCP vung TNB (03-1-2012) 2" xfId="3715"/>
    <cellStyle name="T_Book1_ung truoc 2011 NSTW Thanh Hoa + Nge An gui Thu 12-5_KH TPCP vung TNB (03-1-2012)" xfId="3716"/>
    <cellStyle name="T_Book1_ung truoc 2011 NSTW Thanh Hoa + Nge An gui Thu 12-5_KH TPCP vung TNB (03-1-2012) 2" xfId="3717"/>
    <cellStyle name="T_Book1_ÿÿÿÿÿ" xfId="3718"/>
    <cellStyle name="T_Book1_ÿÿÿÿÿ 2" xfId="3719"/>
    <cellStyle name="T_Copy of Bao cao  XDCB 7 thang nam 2008_So KH&amp;DT SUA" xfId="3726"/>
    <cellStyle name="T_Copy of Bao cao  XDCB 7 thang nam 2008_So KH&amp;DT SUA 2" xfId="3727"/>
    <cellStyle name="T_Copy of Bao cao  XDCB 7 thang nam 2008_So KH&amp;DT SUA_!1 1 bao cao giao KH ve HTCMT vung TNB   12-12-2011" xfId="3728"/>
    <cellStyle name="T_Copy of Bao cao  XDCB 7 thang nam 2008_So KH&amp;DT SUA_!1 1 bao cao giao KH ve HTCMT vung TNB   12-12-2011 2" xfId="3729"/>
    <cellStyle name="T_Copy of Bao cao  XDCB 7 thang nam 2008_So KH&amp;DT SUA_KH TPCP vung TNB (03-1-2012)" xfId="3730"/>
    <cellStyle name="T_Copy of Bao cao  XDCB 7 thang nam 2008_So KH&amp;DT SUA_KH TPCP vung TNB (03-1-2012) 2" xfId="3731"/>
    <cellStyle name="T_CPK" xfId="3732"/>
    <cellStyle name="T_CPK 2" xfId="3733"/>
    <cellStyle name="T_CPK_!1 1 bao cao giao KH ve HTCMT vung TNB   12-12-2011" xfId="3734"/>
    <cellStyle name="T_CPK_!1 1 bao cao giao KH ve HTCMT vung TNB   12-12-2011 2" xfId="3735"/>
    <cellStyle name="T_CPK_Bieu4HTMT" xfId="3736"/>
    <cellStyle name="T_CPK_Bieu4HTMT 2" xfId="3737"/>
    <cellStyle name="T_CPK_Bieu4HTMT_!1 1 bao cao giao KH ve HTCMT vung TNB   12-12-2011" xfId="3738"/>
    <cellStyle name="T_CPK_Bieu4HTMT_!1 1 bao cao giao KH ve HTCMT vung TNB   12-12-2011 2" xfId="3739"/>
    <cellStyle name="T_CPK_Bieu4HTMT_KH TPCP vung TNB (03-1-2012)" xfId="3740"/>
    <cellStyle name="T_CPK_Bieu4HTMT_KH TPCP vung TNB (03-1-2012) 2" xfId="3741"/>
    <cellStyle name="T_CPK_KH TPCP vung TNB (03-1-2012)" xfId="3742"/>
    <cellStyle name="T_CPK_KH TPCP vung TNB (03-1-2012) 2" xfId="3743"/>
    <cellStyle name="T_CTMTQG 2008" xfId="3744"/>
    <cellStyle name="T_CTMTQG 2008 2" xfId="3745"/>
    <cellStyle name="T_CTMTQG 2008_!1 1 bao cao giao KH ve HTCMT vung TNB   12-12-2011" xfId="3746"/>
    <cellStyle name="T_CTMTQG 2008_!1 1 bao cao giao KH ve HTCMT vung TNB   12-12-2011 2" xfId="3747"/>
    <cellStyle name="T_CTMTQG 2008_Bieu mau danh muc du an thuoc CTMTQG nam 2008" xfId="3748"/>
    <cellStyle name="T_CTMTQG 2008_Bieu mau danh muc du an thuoc CTMTQG nam 2008 2" xfId="3749"/>
    <cellStyle name="T_CTMTQG 2008_Bieu mau danh muc du an thuoc CTMTQG nam 2008_!1 1 bao cao giao KH ve HTCMT vung TNB   12-12-2011" xfId="3750"/>
    <cellStyle name="T_CTMTQG 2008_Bieu mau danh muc du an thuoc CTMTQG nam 2008_!1 1 bao cao giao KH ve HTCMT vung TNB   12-12-2011 2" xfId="3751"/>
    <cellStyle name="T_CTMTQG 2008_Bieu mau danh muc du an thuoc CTMTQG nam 2008_KH TPCP vung TNB (03-1-2012)" xfId="3752"/>
    <cellStyle name="T_CTMTQG 2008_Bieu mau danh muc du an thuoc CTMTQG nam 2008_KH TPCP vung TNB (03-1-2012) 2" xfId="3753"/>
    <cellStyle name="T_CTMTQG 2008_Hi-Tong hop KQ phan bo KH nam 08- LD fong giao 15-11-08" xfId="3754"/>
    <cellStyle name="T_CTMTQG 2008_Hi-Tong hop KQ phan bo KH nam 08- LD fong giao 15-11-08 2" xfId="3755"/>
    <cellStyle name="T_CTMTQG 2008_Hi-Tong hop KQ phan bo KH nam 08- LD fong giao 15-11-08_!1 1 bao cao giao KH ve HTCMT vung TNB   12-12-2011" xfId="3756"/>
    <cellStyle name="T_CTMTQG 2008_Hi-Tong hop KQ phan bo KH nam 08- LD fong giao 15-11-08_!1 1 bao cao giao KH ve HTCMT vung TNB   12-12-2011 2" xfId="3757"/>
    <cellStyle name="T_CTMTQG 2008_Hi-Tong hop KQ phan bo KH nam 08- LD fong giao 15-11-08_KH TPCP vung TNB (03-1-2012)" xfId="3758"/>
    <cellStyle name="T_CTMTQG 2008_Hi-Tong hop KQ phan bo KH nam 08- LD fong giao 15-11-08_KH TPCP vung TNB (03-1-2012) 2" xfId="3759"/>
    <cellStyle name="T_CTMTQG 2008_Ket qua thuc hien nam 2008" xfId="3760"/>
    <cellStyle name="T_CTMTQG 2008_Ket qua thuc hien nam 2008 2" xfId="3761"/>
    <cellStyle name="T_CTMTQG 2008_Ket qua thuc hien nam 2008_!1 1 bao cao giao KH ve HTCMT vung TNB   12-12-2011" xfId="3762"/>
    <cellStyle name="T_CTMTQG 2008_Ket qua thuc hien nam 2008_!1 1 bao cao giao KH ve HTCMT vung TNB   12-12-2011 2" xfId="3763"/>
    <cellStyle name="T_CTMTQG 2008_Ket qua thuc hien nam 2008_KH TPCP vung TNB (03-1-2012)" xfId="3764"/>
    <cellStyle name="T_CTMTQG 2008_Ket qua thuc hien nam 2008_KH TPCP vung TNB (03-1-2012) 2" xfId="3765"/>
    <cellStyle name="T_CTMTQG 2008_KH TPCP vung TNB (03-1-2012)" xfId="3766"/>
    <cellStyle name="T_CTMTQG 2008_KH TPCP vung TNB (03-1-2012) 2" xfId="3767"/>
    <cellStyle name="T_CTMTQG 2008_KH XDCB_2008 lan 1" xfId="3768"/>
    <cellStyle name="T_CTMTQG 2008_KH XDCB_2008 lan 1 2" xfId="3769"/>
    <cellStyle name="T_CTMTQG 2008_KH XDCB_2008 lan 1 sua ngay 27-10" xfId="3770"/>
    <cellStyle name="T_CTMTQG 2008_KH XDCB_2008 lan 1 sua ngay 27-10 2" xfId="3771"/>
    <cellStyle name="T_CTMTQG 2008_KH XDCB_2008 lan 1 sua ngay 27-10_!1 1 bao cao giao KH ve HTCMT vung TNB   12-12-2011" xfId="3772"/>
    <cellStyle name="T_CTMTQG 2008_KH XDCB_2008 lan 1 sua ngay 27-10_!1 1 bao cao giao KH ve HTCMT vung TNB   12-12-2011 2" xfId="3773"/>
    <cellStyle name="T_CTMTQG 2008_KH XDCB_2008 lan 1 sua ngay 27-10_KH TPCP vung TNB (03-1-2012)" xfId="3774"/>
    <cellStyle name="T_CTMTQG 2008_KH XDCB_2008 lan 1 sua ngay 27-10_KH TPCP vung TNB (03-1-2012) 2" xfId="3775"/>
    <cellStyle name="T_CTMTQG 2008_KH XDCB_2008 lan 1_!1 1 bao cao giao KH ve HTCMT vung TNB   12-12-2011" xfId="3776"/>
    <cellStyle name="T_CTMTQG 2008_KH XDCB_2008 lan 1_!1 1 bao cao giao KH ve HTCMT vung TNB   12-12-2011 2" xfId="3777"/>
    <cellStyle name="T_CTMTQG 2008_KH XDCB_2008 lan 1_KH TPCP vung TNB (03-1-2012)" xfId="3778"/>
    <cellStyle name="T_CTMTQG 2008_KH XDCB_2008 lan 1_KH TPCP vung TNB (03-1-2012) 2" xfId="3779"/>
    <cellStyle name="T_CTMTQG 2008_KH XDCB_2008 lan 2 sua ngay 10-11" xfId="3780"/>
    <cellStyle name="T_CTMTQG 2008_KH XDCB_2008 lan 2 sua ngay 10-11 2" xfId="3781"/>
    <cellStyle name="T_CTMTQG 2008_KH XDCB_2008 lan 2 sua ngay 10-11_!1 1 bao cao giao KH ve HTCMT vung TNB   12-12-2011" xfId="3782"/>
    <cellStyle name="T_CTMTQG 2008_KH XDCB_2008 lan 2 sua ngay 10-11_!1 1 bao cao giao KH ve HTCMT vung TNB   12-12-2011 2" xfId="3783"/>
    <cellStyle name="T_CTMTQG 2008_KH XDCB_2008 lan 2 sua ngay 10-11_KH TPCP vung TNB (03-1-2012)" xfId="3784"/>
    <cellStyle name="T_CTMTQG 2008_KH XDCB_2008 lan 2 sua ngay 10-11_KH TPCP vung TNB (03-1-2012) 2" xfId="3785"/>
    <cellStyle name="T_Chuan bi dau tu nam 2008" xfId="3720"/>
    <cellStyle name="T_Chuan bi dau tu nam 2008 2" xfId="3721"/>
    <cellStyle name="T_Chuan bi dau tu nam 2008_!1 1 bao cao giao KH ve HTCMT vung TNB   12-12-2011" xfId="3722"/>
    <cellStyle name="T_Chuan bi dau tu nam 2008_!1 1 bao cao giao KH ve HTCMT vung TNB   12-12-2011 2" xfId="3723"/>
    <cellStyle name="T_Chuan bi dau tu nam 2008_KH TPCP vung TNB (03-1-2012)" xfId="3724"/>
    <cellStyle name="T_Chuan bi dau tu nam 2008_KH TPCP vung TNB (03-1-2012) 2" xfId="3725"/>
    <cellStyle name="T_danh muc chuan bi dau tu 2011 ngay 07-6-2011" xfId="3786"/>
    <cellStyle name="T_danh muc chuan bi dau tu 2011 ngay 07-6-2011 2" xfId="3787"/>
    <cellStyle name="T_danh muc chuan bi dau tu 2011 ngay 07-6-2011_!1 1 bao cao giao KH ve HTCMT vung TNB   12-12-2011" xfId="3788"/>
    <cellStyle name="T_danh muc chuan bi dau tu 2011 ngay 07-6-2011_!1 1 bao cao giao KH ve HTCMT vung TNB   12-12-2011 2" xfId="3789"/>
    <cellStyle name="T_danh muc chuan bi dau tu 2011 ngay 07-6-2011_KH TPCP vung TNB (03-1-2012)" xfId="3790"/>
    <cellStyle name="T_danh muc chuan bi dau tu 2011 ngay 07-6-2011_KH TPCP vung TNB (03-1-2012) 2" xfId="3791"/>
    <cellStyle name="T_Danh muc pbo nguon von XSKT, XDCB nam 2009 chuyen qua nam 2010" xfId="3792"/>
    <cellStyle name="T_Danh muc pbo nguon von XSKT, XDCB nam 2009 chuyen qua nam 2010 2" xfId="3793"/>
    <cellStyle name="T_Danh muc pbo nguon von XSKT, XDCB nam 2009 chuyen qua nam 2010_!1 1 bao cao giao KH ve HTCMT vung TNB   12-12-2011" xfId="3794"/>
    <cellStyle name="T_Danh muc pbo nguon von XSKT, XDCB nam 2009 chuyen qua nam 2010_!1 1 bao cao giao KH ve HTCMT vung TNB   12-12-2011 2" xfId="3795"/>
    <cellStyle name="T_Danh muc pbo nguon von XSKT, XDCB nam 2009 chuyen qua nam 2010_KH TPCP vung TNB (03-1-2012)" xfId="3796"/>
    <cellStyle name="T_Danh muc pbo nguon von XSKT, XDCB nam 2009 chuyen qua nam 2010_KH TPCP vung TNB (03-1-2012) 2" xfId="3797"/>
    <cellStyle name="T_dieu chinh KH 2011 ngay 26-5-2011111" xfId="3798"/>
    <cellStyle name="T_dieu chinh KH 2011 ngay 26-5-2011111 2" xfId="3799"/>
    <cellStyle name="T_dieu chinh KH 2011 ngay 26-5-2011111_!1 1 bao cao giao KH ve HTCMT vung TNB   12-12-2011" xfId="3800"/>
    <cellStyle name="T_dieu chinh KH 2011 ngay 26-5-2011111_!1 1 bao cao giao KH ve HTCMT vung TNB   12-12-2011 2" xfId="3801"/>
    <cellStyle name="T_dieu chinh KH 2011 ngay 26-5-2011111_KH TPCP vung TNB (03-1-2012)" xfId="3802"/>
    <cellStyle name="T_dieu chinh KH 2011 ngay 26-5-2011111_KH TPCP vung TNB (03-1-2012) 2" xfId="3803"/>
    <cellStyle name="T_DK 2014-2015 final" xfId="3804"/>
    <cellStyle name="T_DK 2014-2015 final_05-12  KH trung han 2016-2020 - Liem Thinh edited" xfId="3805"/>
    <cellStyle name="T_DK 2014-2015 final_Copy of 05-12  KH trung han 2016-2020 - Liem Thinh edited (1)" xfId="3806"/>
    <cellStyle name="T_DK 2014-2015 new" xfId="3807"/>
    <cellStyle name="T_DK 2014-2015 new_05-12  KH trung han 2016-2020 - Liem Thinh edited" xfId="3808"/>
    <cellStyle name="T_DK 2014-2015 new_Copy of 05-12  KH trung han 2016-2020 - Liem Thinh edited (1)" xfId="3809"/>
    <cellStyle name="T_DK KH CBDT 2014 11-11-2013" xfId="3810"/>
    <cellStyle name="T_DK KH CBDT 2014 11-11-2013(1)" xfId="3811"/>
    <cellStyle name="T_DK KH CBDT 2014 11-11-2013(1)_05-12  KH trung han 2016-2020 - Liem Thinh edited" xfId="3812"/>
    <cellStyle name="T_DK KH CBDT 2014 11-11-2013(1)_Copy of 05-12  KH trung han 2016-2020 - Liem Thinh edited (1)" xfId="3813"/>
    <cellStyle name="T_DK KH CBDT 2014 11-11-2013_05-12  KH trung han 2016-2020 - Liem Thinh edited" xfId="3814"/>
    <cellStyle name="T_DK KH CBDT 2014 11-11-2013_Copy of 05-12  KH trung han 2016-2020 - Liem Thinh edited (1)" xfId="3815"/>
    <cellStyle name="T_DS KCH PHAN BO VON NSDP NAM 2010" xfId="3816"/>
    <cellStyle name="T_DS KCH PHAN BO VON NSDP NAM 2010 2" xfId="3817"/>
    <cellStyle name="T_DS KCH PHAN BO VON NSDP NAM 2010_!1 1 bao cao giao KH ve HTCMT vung TNB   12-12-2011" xfId="3818"/>
    <cellStyle name="T_DS KCH PHAN BO VON NSDP NAM 2010_!1 1 bao cao giao KH ve HTCMT vung TNB   12-12-2011 2" xfId="3819"/>
    <cellStyle name="T_DS KCH PHAN BO VON NSDP NAM 2010_KH TPCP vung TNB (03-1-2012)" xfId="3820"/>
    <cellStyle name="T_DS KCH PHAN BO VON NSDP NAM 2010_KH TPCP vung TNB (03-1-2012) 2" xfId="3821"/>
    <cellStyle name="T_Du an khoi cong moi nam 2010" xfId="3822"/>
    <cellStyle name="T_Du an khoi cong moi nam 2010 2" xfId="3823"/>
    <cellStyle name="T_Du an khoi cong moi nam 2010_!1 1 bao cao giao KH ve HTCMT vung TNB   12-12-2011" xfId="3824"/>
    <cellStyle name="T_Du an khoi cong moi nam 2010_!1 1 bao cao giao KH ve HTCMT vung TNB   12-12-2011 2" xfId="3825"/>
    <cellStyle name="T_Du an khoi cong moi nam 2010_KH TPCP vung TNB (03-1-2012)" xfId="3826"/>
    <cellStyle name="T_Du an khoi cong moi nam 2010_KH TPCP vung TNB (03-1-2012) 2" xfId="3827"/>
    <cellStyle name="T_DU AN TKQH VA CHUAN BI DAU TU NAM 2007 sua ngay 9-11" xfId="3828"/>
    <cellStyle name="T_DU AN TKQH VA CHUAN BI DAU TU NAM 2007 sua ngay 9-11 2" xfId="3829"/>
    <cellStyle name="T_DU AN TKQH VA CHUAN BI DAU TU NAM 2007 sua ngay 9-11_!1 1 bao cao giao KH ve HTCMT vung TNB   12-12-2011" xfId="3830"/>
    <cellStyle name="T_DU AN TKQH VA CHUAN BI DAU TU NAM 2007 sua ngay 9-11_!1 1 bao cao giao KH ve HTCMT vung TNB   12-12-2011 2" xfId="3831"/>
    <cellStyle name="T_DU AN TKQH VA CHUAN BI DAU TU NAM 2007 sua ngay 9-11_Bieu mau danh muc du an thuoc CTMTQG nam 2008" xfId="3832"/>
    <cellStyle name="T_DU AN TKQH VA CHUAN BI DAU TU NAM 2007 sua ngay 9-11_Bieu mau danh muc du an thuoc CTMTQG nam 2008 2" xfId="3833"/>
    <cellStyle name="T_DU AN TKQH VA CHUAN BI DAU TU NAM 2007 sua ngay 9-11_Bieu mau danh muc du an thuoc CTMTQG nam 2008_!1 1 bao cao giao KH ve HTCMT vung TNB   12-12-2011" xfId="3834"/>
    <cellStyle name="T_DU AN TKQH VA CHUAN BI DAU TU NAM 2007 sua ngay 9-11_Bieu mau danh muc du an thuoc CTMTQG nam 2008_!1 1 bao cao giao KH ve HTCMT vung TNB   12-12-2011 2" xfId="3835"/>
    <cellStyle name="T_DU AN TKQH VA CHUAN BI DAU TU NAM 2007 sua ngay 9-11_Bieu mau danh muc du an thuoc CTMTQG nam 2008_KH TPCP vung TNB (03-1-2012)" xfId="3836"/>
    <cellStyle name="T_DU AN TKQH VA CHUAN BI DAU TU NAM 2007 sua ngay 9-11_Bieu mau danh muc du an thuoc CTMTQG nam 2008_KH TPCP vung TNB (03-1-2012) 2" xfId="3837"/>
    <cellStyle name="T_DU AN TKQH VA CHUAN BI DAU TU NAM 2007 sua ngay 9-11_Du an khoi cong moi nam 2010" xfId="3838"/>
    <cellStyle name="T_DU AN TKQH VA CHUAN BI DAU TU NAM 2007 sua ngay 9-11_Du an khoi cong moi nam 2010 2" xfId="3839"/>
    <cellStyle name="T_DU AN TKQH VA CHUAN BI DAU TU NAM 2007 sua ngay 9-11_Du an khoi cong moi nam 2010_!1 1 bao cao giao KH ve HTCMT vung TNB   12-12-2011" xfId="3840"/>
    <cellStyle name="T_DU AN TKQH VA CHUAN BI DAU TU NAM 2007 sua ngay 9-11_Du an khoi cong moi nam 2010_!1 1 bao cao giao KH ve HTCMT vung TNB   12-12-2011 2" xfId="3841"/>
    <cellStyle name="T_DU AN TKQH VA CHUAN BI DAU TU NAM 2007 sua ngay 9-11_Du an khoi cong moi nam 2010_KH TPCP vung TNB (03-1-2012)" xfId="3842"/>
    <cellStyle name="T_DU AN TKQH VA CHUAN BI DAU TU NAM 2007 sua ngay 9-11_Du an khoi cong moi nam 2010_KH TPCP vung TNB (03-1-2012) 2" xfId="3843"/>
    <cellStyle name="T_DU AN TKQH VA CHUAN BI DAU TU NAM 2007 sua ngay 9-11_Ket qua phan bo von nam 2008" xfId="3844"/>
    <cellStyle name="T_DU AN TKQH VA CHUAN BI DAU TU NAM 2007 sua ngay 9-11_Ket qua phan bo von nam 2008 2" xfId="3845"/>
    <cellStyle name="T_DU AN TKQH VA CHUAN BI DAU TU NAM 2007 sua ngay 9-11_Ket qua phan bo von nam 2008_!1 1 bao cao giao KH ve HTCMT vung TNB   12-12-2011" xfId="3846"/>
    <cellStyle name="T_DU AN TKQH VA CHUAN BI DAU TU NAM 2007 sua ngay 9-11_Ket qua phan bo von nam 2008_!1 1 bao cao giao KH ve HTCMT vung TNB   12-12-2011 2" xfId="3847"/>
    <cellStyle name="T_DU AN TKQH VA CHUAN BI DAU TU NAM 2007 sua ngay 9-11_Ket qua phan bo von nam 2008_KH TPCP vung TNB (03-1-2012)" xfId="3848"/>
    <cellStyle name="T_DU AN TKQH VA CHUAN BI DAU TU NAM 2007 sua ngay 9-11_Ket qua phan bo von nam 2008_KH TPCP vung TNB (03-1-2012) 2" xfId="3849"/>
    <cellStyle name="T_DU AN TKQH VA CHUAN BI DAU TU NAM 2007 sua ngay 9-11_KH TPCP vung TNB (03-1-2012)" xfId="3850"/>
    <cellStyle name="T_DU AN TKQH VA CHUAN BI DAU TU NAM 2007 sua ngay 9-11_KH TPCP vung TNB (03-1-2012) 2" xfId="3851"/>
    <cellStyle name="T_DU AN TKQH VA CHUAN BI DAU TU NAM 2007 sua ngay 9-11_KH XDCB_2008 lan 2 sua ngay 10-11" xfId="3852"/>
    <cellStyle name="T_DU AN TKQH VA CHUAN BI DAU TU NAM 2007 sua ngay 9-11_KH XDCB_2008 lan 2 sua ngay 10-11 2" xfId="3853"/>
    <cellStyle name="T_DU AN TKQH VA CHUAN BI DAU TU NAM 2007 sua ngay 9-11_KH XDCB_2008 lan 2 sua ngay 10-11_!1 1 bao cao giao KH ve HTCMT vung TNB   12-12-2011" xfId="3854"/>
    <cellStyle name="T_DU AN TKQH VA CHUAN BI DAU TU NAM 2007 sua ngay 9-11_KH XDCB_2008 lan 2 sua ngay 10-11_!1 1 bao cao giao KH ve HTCMT vung TNB   12-12-2011 2" xfId="3855"/>
    <cellStyle name="T_DU AN TKQH VA CHUAN BI DAU TU NAM 2007 sua ngay 9-11_KH XDCB_2008 lan 2 sua ngay 10-11_KH TPCP vung TNB (03-1-2012)" xfId="3856"/>
    <cellStyle name="T_DU AN TKQH VA CHUAN BI DAU TU NAM 2007 sua ngay 9-11_KH XDCB_2008 lan 2 sua ngay 10-11_KH TPCP vung TNB (03-1-2012) 2" xfId="3857"/>
    <cellStyle name="T_du toan dieu chinh  20-8-2006" xfId="3858"/>
    <cellStyle name="T_du toan dieu chinh  20-8-2006 2" xfId="3859"/>
    <cellStyle name="T_du toan dieu chinh  20-8-2006_!1 1 bao cao giao KH ve HTCMT vung TNB   12-12-2011" xfId="3860"/>
    <cellStyle name="T_du toan dieu chinh  20-8-2006_!1 1 bao cao giao KH ve HTCMT vung TNB   12-12-2011 2" xfId="3861"/>
    <cellStyle name="T_du toan dieu chinh  20-8-2006_Bieu4HTMT" xfId="3862"/>
    <cellStyle name="T_du toan dieu chinh  20-8-2006_Bieu4HTMT 2" xfId="3863"/>
    <cellStyle name="T_du toan dieu chinh  20-8-2006_Bieu4HTMT_!1 1 bao cao giao KH ve HTCMT vung TNB   12-12-2011" xfId="3864"/>
    <cellStyle name="T_du toan dieu chinh  20-8-2006_Bieu4HTMT_!1 1 bao cao giao KH ve HTCMT vung TNB   12-12-2011 2" xfId="3865"/>
    <cellStyle name="T_du toan dieu chinh  20-8-2006_Bieu4HTMT_KH TPCP vung TNB (03-1-2012)" xfId="3866"/>
    <cellStyle name="T_du toan dieu chinh  20-8-2006_Bieu4HTMT_KH TPCP vung TNB (03-1-2012) 2" xfId="3867"/>
    <cellStyle name="T_du toan dieu chinh  20-8-2006_KH TPCP vung TNB (03-1-2012)" xfId="3868"/>
    <cellStyle name="T_du toan dieu chinh  20-8-2006_KH TPCP vung TNB (03-1-2012) 2" xfId="3869"/>
    <cellStyle name="T_giao KH 2011 ngay 10-12-2010" xfId="3870"/>
    <cellStyle name="T_giao KH 2011 ngay 10-12-2010 2" xfId="3871"/>
    <cellStyle name="T_giao KH 2011 ngay 10-12-2010_!1 1 bao cao giao KH ve HTCMT vung TNB   12-12-2011" xfId="3872"/>
    <cellStyle name="T_giao KH 2011 ngay 10-12-2010_!1 1 bao cao giao KH ve HTCMT vung TNB   12-12-2011 2" xfId="3873"/>
    <cellStyle name="T_giao KH 2011 ngay 10-12-2010_KH TPCP vung TNB (03-1-2012)" xfId="3874"/>
    <cellStyle name="T_giao KH 2011 ngay 10-12-2010_KH TPCP vung TNB (03-1-2012) 2" xfId="3875"/>
    <cellStyle name="T_Ht-PTq1-03" xfId="3876"/>
    <cellStyle name="T_Ht-PTq1-03 2" xfId="3877"/>
    <cellStyle name="T_Ht-PTq1-03_!1 1 bao cao giao KH ve HTCMT vung TNB   12-12-2011" xfId="3878"/>
    <cellStyle name="T_Ht-PTq1-03_!1 1 bao cao giao KH ve HTCMT vung TNB   12-12-2011 2" xfId="3879"/>
    <cellStyle name="T_Ht-PTq1-03_kien giang 2" xfId="3880"/>
    <cellStyle name="T_Ht-PTq1-03_kien giang 2 2" xfId="3881"/>
    <cellStyle name="T_Ke hoach KTXH  nam 2009_PKT thang 11 nam 2008" xfId="3882"/>
    <cellStyle name="T_Ke hoach KTXH  nam 2009_PKT thang 11 nam 2008 2" xfId="3883"/>
    <cellStyle name="T_Ke hoach KTXH  nam 2009_PKT thang 11 nam 2008_!1 1 bao cao giao KH ve HTCMT vung TNB   12-12-2011" xfId="3884"/>
    <cellStyle name="T_Ke hoach KTXH  nam 2009_PKT thang 11 nam 2008_!1 1 bao cao giao KH ve HTCMT vung TNB   12-12-2011 2" xfId="3885"/>
    <cellStyle name="T_Ke hoach KTXH  nam 2009_PKT thang 11 nam 2008_KH TPCP vung TNB (03-1-2012)" xfId="3886"/>
    <cellStyle name="T_Ke hoach KTXH  nam 2009_PKT thang 11 nam 2008_KH TPCP vung TNB (03-1-2012) 2" xfId="3887"/>
    <cellStyle name="T_Ket qua dau thau" xfId="3888"/>
    <cellStyle name="T_Ket qua dau thau 2" xfId="3889"/>
    <cellStyle name="T_Ket qua dau thau_!1 1 bao cao giao KH ve HTCMT vung TNB   12-12-2011" xfId="3890"/>
    <cellStyle name="T_Ket qua dau thau_!1 1 bao cao giao KH ve HTCMT vung TNB   12-12-2011 2" xfId="3891"/>
    <cellStyle name="T_Ket qua dau thau_KH TPCP vung TNB (03-1-2012)" xfId="3892"/>
    <cellStyle name="T_Ket qua dau thau_KH TPCP vung TNB (03-1-2012) 2" xfId="3893"/>
    <cellStyle name="T_Ket qua phan bo von nam 2008" xfId="3894"/>
    <cellStyle name="T_Ket qua phan bo von nam 2008 2" xfId="3895"/>
    <cellStyle name="T_Ket qua phan bo von nam 2008_!1 1 bao cao giao KH ve HTCMT vung TNB   12-12-2011" xfId="3896"/>
    <cellStyle name="T_Ket qua phan bo von nam 2008_!1 1 bao cao giao KH ve HTCMT vung TNB   12-12-2011 2" xfId="3897"/>
    <cellStyle name="T_Ket qua phan bo von nam 2008_KH TPCP vung TNB (03-1-2012)" xfId="3898"/>
    <cellStyle name="T_Ket qua phan bo von nam 2008_KH TPCP vung TNB (03-1-2012) 2" xfId="3899"/>
    <cellStyle name="T_kien giang 2" xfId="3909"/>
    <cellStyle name="T_kien giang 2 2" xfId="3910"/>
    <cellStyle name="T_KH 2011-2015" xfId="3900"/>
    <cellStyle name="T_KH TPCP vung TNB (03-1-2012)" xfId="3901"/>
    <cellStyle name="T_KH TPCP vung TNB (03-1-2012) 2" xfId="3902"/>
    <cellStyle name="T_KH XDCB_2008 lan 2 sua ngay 10-11" xfId="3903"/>
    <cellStyle name="T_KH XDCB_2008 lan 2 sua ngay 10-11 2" xfId="3904"/>
    <cellStyle name="T_KH XDCB_2008 lan 2 sua ngay 10-11_!1 1 bao cao giao KH ve HTCMT vung TNB   12-12-2011" xfId="3905"/>
    <cellStyle name="T_KH XDCB_2008 lan 2 sua ngay 10-11_!1 1 bao cao giao KH ve HTCMT vung TNB   12-12-2011 2" xfId="3906"/>
    <cellStyle name="T_KH XDCB_2008 lan 2 sua ngay 10-11_KH TPCP vung TNB (03-1-2012)" xfId="3907"/>
    <cellStyle name="T_KH XDCB_2008 lan 2 sua ngay 10-11_KH TPCP vung TNB (03-1-2012) 2" xfId="3908"/>
    <cellStyle name="T_Me_Tri_6_07" xfId="3911"/>
    <cellStyle name="T_Me_Tri_6_07 2" xfId="3912"/>
    <cellStyle name="T_Me_Tri_6_07_!1 1 bao cao giao KH ve HTCMT vung TNB   12-12-2011" xfId="3913"/>
    <cellStyle name="T_Me_Tri_6_07_!1 1 bao cao giao KH ve HTCMT vung TNB   12-12-2011 2" xfId="3914"/>
    <cellStyle name="T_Me_Tri_6_07_Bieu4HTMT" xfId="3915"/>
    <cellStyle name="T_Me_Tri_6_07_Bieu4HTMT 2" xfId="3916"/>
    <cellStyle name="T_Me_Tri_6_07_Bieu4HTMT_!1 1 bao cao giao KH ve HTCMT vung TNB   12-12-2011" xfId="3917"/>
    <cellStyle name="T_Me_Tri_6_07_Bieu4HTMT_!1 1 bao cao giao KH ve HTCMT vung TNB   12-12-2011 2" xfId="3918"/>
    <cellStyle name="T_Me_Tri_6_07_Bieu4HTMT_KH TPCP vung TNB (03-1-2012)" xfId="3919"/>
    <cellStyle name="T_Me_Tri_6_07_Bieu4HTMT_KH TPCP vung TNB (03-1-2012) 2" xfId="3920"/>
    <cellStyle name="T_Me_Tri_6_07_KH TPCP vung TNB (03-1-2012)" xfId="3921"/>
    <cellStyle name="T_Me_Tri_6_07_KH TPCP vung TNB (03-1-2012) 2" xfId="3922"/>
    <cellStyle name="T_N2 thay dat (N1-1)" xfId="3923"/>
    <cellStyle name="T_N2 thay dat (N1-1) 2" xfId="3924"/>
    <cellStyle name="T_N2 thay dat (N1-1)_!1 1 bao cao giao KH ve HTCMT vung TNB   12-12-2011" xfId="3925"/>
    <cellStyle name="T_N2 thay dat (N1-1)_!1 1 bao cao giao KH ve HTCMT vung TNB   12-12-2011 2" xfId="3926"/>
    <cellStyle name="T_N2 thay dat (N1-1)_Bieu4HTMT" xfId="3927"/>
    <cellStyle name="T_N2 thay dat (N1-1)_Bieu4HTMT 2" xfId="3928"/>
    <cellStyle name="T_N2 thay dat (N1-1)_Bieu4HTMT_!1 1 bao cao giao KH ve HTCMT vung TNB   12-12-2011" xfId="3929"/>
    <cellStyle name="T_N2 thay dat (N1-1)_Bieu4HTMT_!1 1 bao cao giao KH ve HTCMT vung TNB   12-12-2011 2" xfId="3930"/>
    <cellStyle name="T_N2 thay dat (N1-1)_Bieu4HTMT_KH TPCP vung TNB (03-1-2012)" xfId="3931"/>
    <cellStyle name="T_N2 thay dat (N1-1)_Bieu4HTMT_KH TPCP vung TNB (03-1-2012) 2" xfId="3932"/>
    <cellStyle name="T_N2 thay dat (N1-1)_KH TPCP vung TNB (03-1-2012)" xfId="3933"/>
    <cellStyle name="T_N2 thay dat (N1-1)_KH TPCP vung TNB (03-1-2012) 2" xfId="3934"/>
    <cellStyle name="T_Phuong an can doi nam 2008" xfId="3935"/>
    <cellStyle name="T_Phuong an can doi nam 2008 2" xfId="3936"/>
    <cellStyle name="T_Phuong an can doi nam 2008_!1 1 bao cao giao KH ve HTCMT vung TNB   12-12-2011" xfId="3937"/>
    <cellStyle name="T_Phuong an can doi nam 2008_!1 1 bao cao giao KH ve HTCMT vung TNB   12-12-2011 2" xfId="3938"/>
    <cellStyle name="T_Phuong an can doi nam 2008_KH TPCP vung TNB (03-1-2012)" xfId="3939"/>
    <cellStyle name="T_Phuong an can doi nam 2008_KH TPCP vung TNB (03-1-2012) 2" xfId="3940"/>
    <cellStyle name="T_Seagame(BTL)" xfId="3941"/>
    <cellStyle name="T_Seagame(BTL) 2" xfId="3942"/>
    <cellStyle name="T_So GTVT" xfId="3943"/>
    <cellStyle name="T_So GTVT 2" xfId="3944"/>
    <cellStyle name="T_So GTVT_!1 1 bao cao giao KH ve HTCMT vung TNB   12-12-2011" xfId="3945"/>
    <cellStyle name="T_So GTVT_!1 1 bao cao giao KH ve HTCMT vung TNB   12-12-2011 2" xfId="3946"/>
    <cellStyle name="T_So GTVT_KH TPCP vung TNB (03-1-2012)" xfId="3947"/>
    <cellStyle name="T_So GTVT_KH TPCP vung TNB (03-1-2012) 2" xfId="3948"/>
    <cellStyle name="T_tai co cau dau tu (tong hop)1" xfId="3949"/>
    <cellStyle name="T_TDT + duong(8-5-07)" xfId="3950"/>
    <cellStyle name="T_TDT + duong(8-5-07) 2" xfId="3951"/>
    <cellStyle name="T_TDT + duong(8-5-07)_!1 1 bao cao giao KH ve HTCMT vung TNB   12-12-2011" xfId="3952"/>
    <cellStyle name="T_TDT + duong(8-5-07)_!1 1 bao cao giao KH ve HTCMT vung TNB   12-12-2011 2" xfId="3953"/>
    <cellStyle name="T_TDT + duong(8-5-07)_Bieu4HTMT" xfId="3954"/>
    <cellStyle name="T_TDT + duong(8-5-07)_Bieu4HTMT 2" xfId="3955"/>
    <cellStyle name="T_TDT + duong(8-5-07)_Bieu4HTMT_!1 1 bao cao giao KH ve HTCMT vung TNB   12-12-2011" xfId="3956"/>
    <cellStyle name="T_TDT + duong(8-5-07)_Bieu4HTMT_!1 1 bao cao giao KH ve HTCMT vung TNB   12-12-2011 2" xfId="3957"/>
    <cellStyle name="T_TDT + duong(8-5-07)_Bieu4HTMT_KH TPCP vung TNB (03-1-2012)" xfId="3958"/>
    <cellStyle name="T_TDT + duong(8-5-07)_Bieu4HTMT_KH TPCP vung TNB (03-1-2012) 2" xfId="3959"/>
    <cellStyle name="T_TDT + duong(8-5-07)_KH TPCP vung TNB (03-1-2012)" xfId="3960"/>
    <cellStyle name="T_TDT + duong(8-5-07)_KH TPCP vung TNB (03-1-2012) 2" xfId="3961"/>
    <cellStyle name="T_TK_HT" xfId="3986"/>
    <cellStyle name="T_TK_HT 2" xfId="3987"/>
    <cellStyle name="T_tham_tra_du_toan" xfId="3962"/>
    <cellStyle name="T_tham_tra_du_toan 2" xfId="3963"/>
    <cellStyle name="T_tham_tra_du_toan_!1 1 bao cao giao KH ve HTCMT vung TNB   12-12-2011" xfId="3964"/>
    <cellStyle name="T_tham_tra_du_toan_!1 1 bao cao giao KH ve HTCMT vung TNB   12-12-2011 2" xfId="3965"/>
    <cellStyle name="T_tham_tra_du_toan_Bieu4HTMT" xfId="3966"/>
    <cellStyle name="T_tham_tra_du_toan_Bieu4HTMT 2" xfId="3967"/>
    <cellStyle name="T_tham_tra_du_toan_Bieu4HTMT_!1 1 bao cao giao KH ve HTCMT vung TNB   12-12-2011" xfId="3968"/>
    <cellStyle name="T_tham_tra_du_toan_Bieu4HTMT_!1 1 bao cao giao KH ve HTCMT vung TNB   12-12-2011 2" xfId="3969"/>
    <cellStyle name="T_tham_tra_du_toan_Bieu4HTMT_KH TPCP vung TNB (03-1-2012)" xfId="3970"/>
    <cellStyle name="T_tham_tra_du_toan_Bieu4HTMT_KH TPCP vung TNB (03-1-2012) 2" xfId="3971"/>
    <cellStyle name="T_tham_tra_du_toan_KH TPCP vung TNB (03-1-2012)" xfId="3972"/>
    <cellStyle name="T_tham_tra_du_toan_KH TPCP vung TNB (03-1-2012) 2" xfId="3973"/>
    <cellStyle name="T_Thiet bi" xfId="3974"/>
    <cellStyle name="T_Thiet bi 2" xfId="3975"/>
    <cellStyle name="T_Thiet bi_!1 1 bao cao giao KH ve HTCMT vung TNB   12-12-2011" xfId="3976"/>
    <cellStyle name="T_Thiet bi_!1 1 bao cao giao KH ve HTCMT vung TNB   12-12-2011 2" xfId="3977"/>
    <cellStyle name="T_Thiet bi_Bieu4HTMT" xfId="3978"/>
    <cellStyle name="T_Thiet bi_Bieu4HTMT 2" xfId="3979"/>
    <cellStyle name="T_Thiet bi_Bieu4HTMT_!1 1 bao cao giao KH ve HTCMT vung TNB   12-12-2011" xfId="3980"/>
    <cellStyle name="T_Thiet bi_Bieu4HTMT_!1 1 bao cao giao KH ve HTCMT vung TNB   12-12-2011 2" xfId="3981"/>
    <cellStyle name="T_Thiet bi_Bieu4HTMT_KH TPCP vung TNB (03-1-2012)" xfId="3982"/>
    <cellStyle name="T_Thiet bi_Bieu4HTMT_KH TPCP vung TNB (03-1-2012) 2" xfId="3983"/>
    <cellStyle name="T_Thiet bi_KH TPCP vung TNB (03-1-2012)" xfId="3984"/>
    <cellStyle name="T_Thiet bi_KH TPCP vung TNB (03-1-2012) 2" xfId="3985"/>
    <cellStyle name="T_Van Ban 2007" xfId="3988"/>
    <cellStyle name="T_Van Ban 2007_15_10_2013 BC nhu cau von doi ung ODA (2014-2016) ngay 15102013 Sua" xfId="3989"/>
    <cellStyle name="T_Van Ban 2007_bao cao phan bo KHDT 2011(final)" xfId="3990"/>
    <cellStyle name="T_Van Ban 2007_bao cao phan bo KHDT 2011(final)_BC nhu cau von doi ung ODA nganh NN (BKH)" xfId="3991"/>
    <cellStyle name="T_Van Ban 2007_bao cao phan bo KHDT 2011(final)_BC Tai co cau (bieu TH)" xfId="3992"/>
    <cellStyle name="T_Van Ban 2007_bao cao phan bo KHDT 2011(final)_DK 2014-2015 final" xfId="3993"/>
    <cellStyle name="T_Van Ban 2007_bao cao phan bo KHDT 2011(final)_DK 2014-2015 new" xfId="3994"/>
    <cellStyle name="T_Van Ban 2007_bao cao phan bo KHDT 2011(final)_DK KH CBDT 2014 11-11-2013" xfId="3995"/>
    <cellStyle name="T_Van Ban 2007_bao cao phan bo KHDT 2011(final)_DK KH CBDT 2014 11-11-2013(1)" xfId="3996"/>
    <cellStyle name="T_Van Ban 2007_bao cao phan bo KHDT 2011(final)_KH 2011-2015" xfId="3997"/>
    <cellStyle name="T_Van Ban 2007_bao cao phan bo KHDT 2011(final)_tai co cau dau tu (tong hop)1" xfId="3998"/>
    <cellStyle name="T_Van Ban 2007_BC nhu cau von doi ung ODA nganh NN (BKH)" xfId="3999"/>
    <cellStyle name="T_Van Ban 2007_BC nhu cau von doi ung ODA nganh NN (BKH)_05-12  KH trung han 2016-2020 - Liem Thinh edited" xfId="4000"/>
    <cellStyle name="T_Van Ban 2007_BC nhu cau von doi ung ODA nganh NN (BKH)_Copy of 05-12  KH trung han 2016-2020 - Liem Thinh edited (1)" xfId="4001"/>
    <cellStyle name="T_Van Ban 2007_BC Tai co cau (bieu TH)" xfId="4002"/>
    <cellStyle name="T_Van Ban 2007_BC Tai co cau (bieu TH)_05-12  KH trung han 2016-2020 - Liem Thinh edited" xfId="4003"/>
    <cellStyle name="T_Van Ban 2007_BC Tai co cau (bieu TH)_Copy of 05-12  KH trung han 2016-2020 - Liem Thinh edited (1)" xfId="4004"/>
    <cellStyle name="T_Van Ban 2007_DK 2014-2015 final" xfId="4005"/>
    <cellStyle name="T_Van Ban 2007_DK 2014-2015 final_05-12  KH trung han 2016-2020 - Liem Thinh edited" xfId="4006"/>
    <cellStyle name="T_Van Ban 2007_DK 2014-2015 final_Copy of 05-12  KH trung han 2016-2020 - Liem Thinh edited (1)" xfId="4007"/>
    <cellStyle name="T_Van Ban 2007_DK 2014-2015 new" xfId="4008"/>
    <cellStyle name="T_Van Ban 2007_DK 2014-2015 new_05-12  KH trung han 2016-2020 - Liem Thinh edited" xfId="4009"/>
    <cellStyle name="T_Van Ban 2007_DK 2014-2015 new_Copy of 05-12  KH trung han 2016-2020 - Liem Thinh edited (1)" xfId="4010"/>
    <cellStyle name="T_Van Ban 2007_DK KH CBDT 2014 11-11-2013" xfId="4011"/>
    <cellStyle name="T_Van Ban 2007_DK KH CBDT 2014 11-11-2013(1)" xfId="4012"/>
    <cellStyle name="T_Van Ban 2007_DK KH CBDT 2014 11-11-2013(1)_05-12  KH trung han 2016-2020 - Liem Thinh edited" xfId="4013"/>
    <cellStyle name="T_Van Ban 2007_DK KH CBDT 2014 11-11-2013(1)_Copy of 05-12  KH trung han 2016-2020 - Liem Thinh edited (1)" xfId="4014"/>
    <cellStyle name="T_Van Ban 2007_DK KH CBDT 2014 11-11-2013_05-12  KH trung han 2016-2020 - Liem Thinh edited" xfId="4015"/>
    <cellStyle name="T_Van Ban 2007_DK KH CBDT 2014 11-11-2013_Copy of 05-12  KH trung han 2016-2020 - Liem Thinh edited (1)" xfId="4016"/>
    <cellStyle name="T_Van Ban 2008" xfId="4017"/>
    <cellStyle name="T_Van Ban 2008_15_10_2013 BC nhu cau von doi ung ODA (2014-2016) ngay 15102013 Sua" xfId="4018"/>
    <cellStyle name="T_Van Ban 2008_bao cao phan bo KHDT 2011(final)" xfId="4019"/>
    <cellStyle name="T_Van Ban 2008_bao cao phan bo KHDT 2011(final)_BC nhu cau von doi ung ODA nganh NN (BKH)" xfId="4020"/>
    <cellStyle name="T_Van Ban 2008_bao cao phan bo KHDT 2011(final)_BC Tai co cau (bieu TH)" xfId="4021"/>
    <cellStyle name="T_Van Ban 2008_bao cao phan bo KHDT 2011(final)_DK 2014-2015 final" xfId="4022"/>
    <cellStyle name="T_Van Ban 2008_bao cao phan bo KHDT 2011(final)_DK 2014-2015 new" xfId="4023"/>
    <cellStyle name="T_Van Ban 2008_bao cao phan bo KHDT 2011(final)_DK KH CBDT 2014 11-11-2013" xfId="4024"/>
    <cellStyle name="T_Van Ban 2008_bao cao phan bo KHDT 2011(final)_DK KH CBDT 2014 11-11-2013(1)" xfId="4025"/>
    <cellStyle name="T_Van Ban 2008_bao cao phan bo KHDT 2011(final)_KH 2011-2015" xfId="4026"/>
    <cellStyle name="T_Van Ban 2008_bao cao phan bo KHDT 2011(final)_tai co cau dau tu (tong hop)1" xfId="4027"/>
    <cellStyle name="T_Van Ban 2008_BC nhu cau von doi ung ODA nganh NN (BKH)" xfId="4028"/>
    <cellStyle name="T_Van Ban 2008_BC nhu cau von doi ung ODA nganh NN (BKH)_05-12  KH trung han 2016-2020 - Liem Thinh edited" xfId="4029"/>
    <cellStyle name="T_Van Ban 2008_BC nhu cau von doi ung ODA nganh NN (BKH)_Copy of 05-12  KH trung han 2016-2020 - Liem Thinh edited (1)" xfId="4030"/>
    <cellStyle name="T_Van Ban 2008_BC Tai co cau (bieu TH)" xfId="4031"/>
    <cellStyle name="T_Van Ban 2008_BC Tai co cau (bieu TH)_05-12  KH trung han 2016-2020 - Liem Thinh edited" xfId="4032"/>
    <cellStyle name="T_Van Ban 2008_BC Tai co cau (bieu TH)_Copy of 05-12  KH trung han 2016-2020 - Liem Thinh edited (1)" xfId="4033"/>
    <cellStyle name="T_Van Ban 2008_DK 2014-2015 final" xfId="4034"/>
    <cellStyle name="T_Van Ban 2008_DK 2014-2015 final_05-12  KH trung han 2016-2020 - Liem Thinh edited" xfId="4035"/>
    <cellStyle name="T_Van Ban 2008_DK 2014-2015 final_Copy of 05-12  KH trung han 2016-2020 - Liem Thinh edited (1)" xfId="4036"/>
    <cellStyle name="T_Van Ban 2008_DK 2014-2015 new" xfId="4037"/>
    <cellStyle name="T_Van Ban 2008_DK 2014-2015 new_05-12  KH trung han 2016-2020 - Liem Thinh edited" xfId="4038"/>
    <cellStyle name="T_Van Ban 2008_DK 2014-2015 new_Copy of 05-12  KH trung han 2016-2020 - Liem Thinh edited (1)" xfId="4039"/>
    <cellStyle name="T_Van Ban 2008_DK KH CBDT 2014 11-11-2013" xfId="4040"/>
    <cellStyle name="T_Van Ban 2008_DK KH CBDT 2014 11-11-2013(1)" xfId="4041"/>
    <cellStyle name="T_Van Ban 2008_DK KH CBDT 2014 11-11-2013(1)_05-12  KH trung han 2016-2020 - Liem Thinh edited" xfId="4042"/>
    <cellStyle name="T_Van Ban 2008_DK KH CBDT 2014 11-11-2013(1)_Copy of 05-12  KH trung han 2016-2020 - Liem Thinh edited (1)" xfId="4043"/>
    <cellStyle name="T_Van Ban 2008_DK KH CBDT 2014 11-11-2013_05-12  KH trung han 2016-2020 - Liem Thinh edited" xfId="4044"/>
    <cellStyle name="T_Van Ban 2008_DK KH CBDT 2014 11-11-2013_Copy of 05-12  KH trung han 2016-2020 - Liem Thinh edited (1)" xfId="4045"/>
    <cellStyle name="T_XDCB thang 12.2010" xfId="4046"/>
    <cellStyle name="T_XDCB thang 12.2010 2" xfId="4047"/>
    <cellStyle name="T_XDCB thang 12.2010_!1 1 bao cao giao KH ve HTCMT vung TNB   12-12-2011" xfId="4048"/>
    <cellStyle name="T_XDCB thang 12.2010_!1 1 bao cao giao KH ve HTCMT vung TNB   12-12-2011 2" xfId="4049"/>
    <cellStyle name="T_XDCB thang 12.2010_KH TPCP vung TNB (03-1-2012)" xfId="4050"/>
    <cellStyle name="T_XDCB thang 12.2010_KH TPCP vung TNB (03-1-2012) 2" xfId="4051"/>
    <cellStyle name="T_ÿÿÿÿÿ" xfId="4052"/>
    <cellStyle name="T_ÿÿÿÿÿ 2" xfId="4053"/>
    <cellStyle name="T_ÿÿÿÿÿ_!1 1 bao cao giao KH ve HTCMT vung TNB   12-12-2011" xfId="4054"/>
    <cellStyle name="T_ÿÿÿÿÿ_!1 1 bao cao giao KH ve HTCMT vung TNB   12-12-2011 2" xfId="4055"/>
    <cellStyle name="T_ÿÿÿÿÿ_Bieu mau cong trinh khoi cong moi 3-4" xfId="4056"/>
    <cellStyle name="T_ÿÿÿÿÿ_Bieu mau cong trinh khoi cong moi 3-4 2" xfId="4057"/>
    <cellStyle name="T_ÿÿÿÿÿ_Bieu mau cong trinh khoi cong moi 3-4_!1 1 bao cao giao KH ve HTCMT vung TNB   12-12-2011" xfId="4058"/>
    <cellStyle name="T_ÿÿÿÿÿ_Bieu mau cong trinh khoi cong moi 3-4_!1 1 bao cao giao KH ve HTCMT vung TNB   12-12-2011 2" xfId="4059"/>
    <cellStyle name="T_ÿÿÿÿÿ_Bieu mau cong trinh khoi cong moi 3-4_KH TPCP vung TNB (03-1-2012)" xfId="4060"/>
    <cellStyle name="T_ÿÿÿÿÿ_Bieu mau cong trinh khoi cong moi 3-4_KH TPCP vung TNB (03-1-2012) 2" xfId="4061"/>
    <cellStyle name="T_ÿÿÿÿÿ_Bieu3ODA" xfId="4062"/>
    <cellStyle name="T_ÿÿÿÿÿ_Bieu3ODA 2" xfId="4063"/>
    <cellStyle name="T_ÿÿÿÿÿ_Bieu3ODA_!1 1 bao cao giao KH ve HTCMT vung TNB   12-12-2011" xfId="4064"/>
    <cellStyle name="T_ÿÿÿÿÿ_Bieu3ODA_!1 1 bao cao giao KH ve HTCMT vung TNB   12-12-2011 2" xfId="4065"/>
    <cellStyle name="T_ÿÿÿÿÿ_Bieu3ODA_KH TPCP vung TNB (03-1-2012)" xfId="4066"/>
    <cellStyle name="T_ÿÿÿÿÿ_Bieu3ODA_KH TPCP vung TNB (03-1-2012) 2" xfId="4067"/>
    <cellStyle name="T_ÿÿÿÿÿ_Bieu4HTMT" xfId="4068"/>
    <cellStyle name="T_ÿÿÿÿÿ_Bieu4HTMT 2" xfId="4069"/>
    <cellStyle name="T_ÿÿÿÿÿ_Bieu4HTMT_!1 1 bao cao giao KH ve HTCMT vung TNB   12-12-2011" xfId="4070"/>
    <cellStyle name="T_ÿÿÿÿÿ_Bieu4HTMT_!1 1 bao cao giao KH ve HTCMT vung TNB   12-12-2011 2" xfId="4071"/>
    <cellStyle name="T_ÿÿÿÿÿ_Bieu4HTMT_KH TPCP vung TNB (03-1-2012)" xfId="4072"/>
    <cellStyle name="T_ÿÿÿÿÿ_Bieu4HTMT_KH TPCP vung TNB (03-1-2012) 2" xfId="4073"/>
    <cellStyle name="T_ÿÿÿÿÿ_kien giang 2" xfId="4076"/>
    <cellStyle name="T_ÿÿÿÿÿ_kien giang 2 2" xfId="4077"/>
    <cellStyle name="T_ÿÿÿÿÿ_KH TPCP vung TNB (03-1-2012)" xfId="4074"/>
    <cellStyle name="T_ÿÿÿÿÿ_KH TPCP vung TNB (03-1-2012) 2" xfId="4075"/>
    <cellStyle name="Text Indent A" xfId="4078"/>
    <cellStyle name="Text Indent B" xfId="4079"/>
    <cellStyle name="Text Indent B 10" xfId="4080"/>
    <cellStyle name="Text Indent B 11" xfId="4081"/>
    <cellStyle name="Text Indent B 12" xfId="4082"/>
    <cellStyle name="Text Indent B 13" xfId="4083"/>
    <cellStyle name="Text Indent B 14" xfId="4084"/>
    <cellStyle name="Text Indent B 15" xfId="4085"/>
    <cellStyle name="Text Indent B 16" xfId="4086"/>
    <cellStyle name="Text Indent B 2" xfId="4087"/>
    <cellStyle name="Text Indent B 3" xfId="4088"/>
    <cellStyle name="Text Indent B 4" xfId="4089"/>
    <cellStyle name="Text Indent B 5" xfId="4090"/>
    <cellStyle name="Text Indent B 6" xfId="4091"/>
    <cellStyle name="Text Indent B 7" xfId="4092"/>
    <cellStyle name="Text Indent B 8" xfId="4093"/>
    <cellStyle name="Text Indent B 9" xfId="4094"/>
    <cellStyle name="Text Indent C" xfId="4095"/>
    <cellStyle name="Text Indent C 10" xfId="4096"/>
    <cellStyle name="Text Indent C 11" xfId="4097"/>
    <cellStyle name="Text Indent C 12" xfId="4098"/>
    <cellStyle name="Text Indent C 13" xfId="4099"/>
    <cellStyle name="Text Indent C 14" xfId="4100"/>
    <cellStyle name="Text Indent C 15" xfId="4101"/>
    <cellStyle name="Text Indent C 16" xfId="4102"/>
    <cellStyle name="Text Indent C 2" xfId="4103"/>
    <cellStyle name="Text Indent C 3" xfId="4104"/>
    <cellStyle name="Text Indent C 4" xfId="4105"/>
    <cellStyle name="Text Indent C 5" xfId="4106"/>
    <cellStyle name="Text Indent C 6" xfId="4107"/>
    <cellStyle name="Text Indent C 7" xfId="4108"/>
    <cellStyle name="Text Indent C 8" xfId="4109"/>
    <cellStyle name="Text Indent C 9" xfId="4110"/>
    <cellStyle name="Tickmark" xfId="4134"/>
    <cellStyle name="Tien1" xfId="4135"/>
    <cellStyle name="Tieu_de_2" xfId="4136"/>
    <cellStyle name="Times New Roman" xfId="4137"/>
    <cellStyle name="tit1" xfId="4138"/>
    <cellStyle name="tit2" xfId="4139"/>
    <cellStyle name="tit2 2" xfId="4140"/>
    <cellStyle name="tit3" xfId="4141"/>
    <cellStyle name="tit4" xfId="4142"/>
    <cellStyle name="Title 2" xfId="4143"/>
    <cellStyle name="Tong so" xfId="4144"/>
    <cellStyle name="tong so 1" xfId="4145"/>
    <cellStyle name="Tong so_Bieu KHPTLN 2016-2020" xfId="4146"/>
    <cellStyle name="Tongcong" xfId="4147"/>
    <cellStyle name="Total 2" xfId="4148"/>
    <cellStyle name="tt1" xfId="4150"/>
    <cellStyle name="Tusental (0)_pldt" xfId="4151"/>
    <cellStyle name="Tusental_pldt" xfId="4152"/>
    <cellStyle name="th" xfId="4111"/>
    <cellStyle name="th 2" xfId="4112"/>
    <cellStyle name="þ_x005f_x001d_ð¤_x005f_x000c_¯þ_x005f_x0014__x005f_x000d_¨þU_x005f_x0001_À_x005f_x0004_ _x005f_x0015__x005f_x000f__x005f_x0001__x005f_x0001_" xfId="4113"/>
    <cellStyle name="þ_x005f_x001d_ð·_x005f_x000c_æþ'_x005f_x000d_ßþU_x005f_x0001_Ø_x005f_x0005_ü_x005f_x0014__x005f_x0007__x005f_x0001__x005f_x0001_" xfId="4114"/>
    <cellStyle name="þ_x005f_x001d_ðÇ%Uý—&amp;Hý9_x005f_x0008_Ÿ s_x005f_x000a__x005f_x0007__x005f_x0001__x005f_x0001_" xfId="4115"/>
    <cellStyle name="þ_x005f_x001d_ðK_x005f_x000c_Fý_x005f_x001b__x005f_x000d_9ýU_x005f_x0001_Ð_x005f_x0008_¦)_x005f_x0007__x005f_x0001__x005f_x0001_" xfId="411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7"/>
    <cellStyle name="þ_x005f_x005f_x005f_x001d_ð·_x005f_x005f_x005f_x000c_æþ'_x005f_x005f_x005f_x000d_ßþU_x005f_x005f_x005f_x0001_Ø_x005f_x005f_x005f_x0005_ü_x005f_x005f_x005f_x0014__x005f_x005f_x005f_x0007__x005f_x005f_x005f_x0001__x005f_x005f_x005f_x0001_" xfId="4118"/>
    <cellStyle name="þ_x005f_x005f_x005f_x001d_ðÇ%Uý—&amp;Hý9_x005f_x005f_x005f_x0008_Ÿ s_x005f_x005f_x005f_x000a__x005f_x005f_x005f_x0007__x005f_x005f_x005f_x0001__x005f_x005f_x005f_x0001_" xfId="4119"/>
    <cellStyle name="þ_x005f_x005f_x005f_x001d_ðK_x005f_x005f_x005f_x000c_Fý_x005f_x005f_x005f_x001b__x005f_x005f_x005f_x000d_9ýU_x005f_x005f_x005f_x0001_Ð_x005f_x005f_x005f_x0008_¦)_x005f_x005f_x005f_x0007__x005f_x005f_x005f_x0001__x005f_x005f_x005f_x0001_" xfId="4120"/>
    <cellStyle name="than" xfId="4121"/>
    <cellStyle name="Thanh" xfId="4122"/>
    <cellStyle name="þ_x001d_ð¤_x000c_¯þ_x0014__x000a_¨þU_x0001_À_x0004_ _x0015__x000f__x0001__x0001_" xfId="4123"/>
    <cellStyle name="þ_x001d_ð¤_x000c_¯þ_x0014__x000d_¨þU_x0001_À_x0004_ _x0015__x000f__x0001__x0001_" xfId="4124"/>
    <cellStyle name="þ_x001d_ð·_x000c_æþ'_x000a_ßþU_x0001_Ø_x0005_ü_x0014__x0007__x0001__x0001_" xfId="4125"/>
    <cellStyle name="þ_x001d_ð·_x000c_æþ'_x000d_ßþU_x0001_Ø_x0005_ü_x0014__x0007__x0001__x0001_" xfId="4126"/>
    <cellStyle name="þ_x001d_ðÇ%Uý—&amp;Hý9_x0008_Ÿ s_x000a__x0007__x0001__x0001_" xfId="4127"/>
    <cellStyle name="þ_x001d_ðK_x000c_Fý_x001b__x000a_9ýU_x0001_Ð_x0008_¦)_x0007__x0001__x0001_" xfId="4128"/>
    <cellStyle name="þ_x001d_ðK_x000c_Fý_x001b__x000d_9ýU_x0001_Ð_x0008_¦)_x0007__x0001__x0001_" xfId="4129"/>
    <cellStyle name="thuong-10" xfId="4130"/>
    <cellStyle name="thuong-11" xfId="4131"/>
    <cellStyle name="thuong-11 2" xfId="4132"/>
    <cellStyle name="Thuyet minh" xfId="4133"/>
    <cellStyle name="trang" xfId="4149"/>
    <cellStyle name="ux_3_¼­¿ï-¾È»ê" xfId="4153"/>
    <cellStyle name="Valuta (0)_pldt" xfId="4154"/>
    <cellStyle name="Valuta_pldt" xfId="4155"/>
    <cellStyle name="VANG1" xfId="4156"/>
    <cellStyle name="VANG1 2" xfId="4157"/>
    <cellStyle name="viet" xfId="4158"/>
    <cellStyle name="viet2" xfId="4159"/>
    <cellStyle name="viet2 2" xfId="4160"/>
    <cellStyle name="VN new romanNormal" xfId="4161"/>
    <cellStyle name="VN new romanNormal 2" xfId="4162"/>
    <cellStyle name="VN new romanNormal 2 2" xfId="4163"/>
    <cellStyle name="VN new romanNormal 3" xfId="4164"/>
    <cellStyle name="VN new romanNormal_05-12  KH trung han 2016-2020 - Liem Thinh edited" xfId="4165"/>
    <cellStyle name="Vn Time 13" xfId="4166"/>
    <cellStyle name="Vn Time 14" xfId="4167"/>
    <cellStyle name="Vn Time 14 2" xfId="4168"/>
    <cellStyle name="Vn Time 14 3" xfId="4169"/>
    <cellStyle name="VN time new roman" xfId="4170"/>
    <cellStyle name="VN time new roman 2" xfId="4171"/>
    <cellStyle name="VN time new roman 2 2" xfId="4172"/>
    <cellStyle name="VN time new roman 3" xfId="4173"/>
    <cellStyle name="VN time new roman_05-12  KH trung han 2016-2020 - Liem Thinh edited" xfId="4174"/>
    <cellStyle name="vn_time" xfId="4175"/>
    <cellStyle name="vnbo" xfId="4176"/>
    <cellStyle name="vnbo 2" xfId="4177"/>
    <cellStyle name="vnbo 3" xfId="4178"/>
    <cellStyle name="vntxt1" xfId="4188"/>
    <cellStyle name="vntxt1 10" xfId="4189"/>
    <cellStyle name="vntxt1 11" xfId="4190"/>
    <cellStyle name="vntxt1 12" xfId="4191"/>
    <cellStyle name="vntxt1 13" xfId="4192"/>
    <cellStyle name="vntxt1 14" xfId="4193"/>
    <cellStyle name="vntxt1 15" xfId="4194"/>
    <cellStyle name="vntxt1 16" xfId="4195"/>
    <cellStyle name="vntxt1 2" xfId="4196"/>
    <cellStyle name="vntxt1 3" xfId="4197"/>
    <cellStyle name="vntxt1 4" xfId="4198"/>
    <cellStyle name="vntxt1 5" xfId="4199"/>
    <cellStyle name="vntxt1 6" xfId="4200"/>
    <cellStyle name="vntxt1 7" xfId="4201"/>
    <cellStyle name="vntxt1 8" xfId="4202"/>
    <cellStyle name="vntxt1 9" xfId="4203"/>
    <cellStyle name="vntxt1_05-12  KH trung han 2016-2020 - Liem Thinh edited" xfId="4204"/>
    <cellStyle name="vntxt2" xfId="4205"/>
    <cellStyle name="vnhead1" xfId="4179"/>
    <cellStyle name="vnhead1 2" xfId="4180"/>
    <cellStyle name="vnhead2" xfId="4181"/>
    <cellStyle name="vnhead2 2" xfId="4182"/>
    <cellStyle name="vnhead2 3" xfId="4183"/>
    <cellStyle name="vnhead3" xfId="4184"/>
    <cellStyle name="vnhead3 2" xfId="4185"/>
    <cellStyle name="vnhead3 3" xfId="4186"/>
    <cellStyle name="vnhead4" xfId="4187"/>
    <cellStyle name="W?hrung [0]_35ERI8T2gbIEMixb4v26icuOo" xfId="4206"/>
    <cellStyle name="W?hrung_35ERI8T2gbIEMixb4v26icuOo" xfId="4207"/>
    <cellStyle name="Währung [0]_68574_Materialbedarfsliste" xfId="4208"/>
    <cellStyle name="Währung_68574_Materialbedarfsliste" xfId="4209"/>
    <cellStyle name="Walutowy [0]_Invoices2001Slovakia" xfId="4210"/>
    <cellStyle name="Walutowy_Invoices2001Slovakia" xfId="4211"/>
    <cellStyle name="Warning Text 2" xfId="4212"/>
    <cellStyle name="wrap" xfId="4213"/>
    <cellStyle name="Wไhrung [0]_35ERI8T2gbIEMixb4v26icuOo" xfId="4214"/>
    <cellStyle name="Wไhrung_35ERI8T2gbIEMixb4v26icuOo" xfId="4215"/>
    <cellStyle name="xan1" xfId="4216"/>
    <cellStyle name="xuan" xfId="4217"/>
    <cellStyle name="y" xfId="4218"/>
    <cellStyle name="y 2" xfId="4219"/>
    <cellStyle name="Ý kh¸c_B¶ng 1 (2)" xfId="4220"/>
    <cellStyle name="เครื่องหมายสกุลเงิน [0]_FTC_OFFER" xfId="4221"/>
    <cellStyle name="เครื่องหมายสกุลเงิน_FTC_OFFER" xfId="4222"/>
    <cellStyle name="ปกติ_FTC_OFFER" xfId="4223"/>
    <cellStyle name=" [0.00]_ Att. 1- Cover" xfId="4224"/>
    <cellStyle name="_ Att. 1- Cover" xfId="4225"/>
    <cellStyle name="?_ Att. 1- Cover" xfId="4226"/>
    <cellStyle name="똿뗦먛귟 [0.00]_PRODUCT DETAIL Q1" xfId="4227"/>
    <cellStyle name="똿뗦먛귟_PRODUCT DETAIL Q1" xfId="4228"/>
    <cellStyle name="믅됞 [0.00]_PRODUCT DETAIL Q1" xfId="4229"/>
    <cellStyle name="믅됞_PRODUCT DETAIL Q1" xfId="4230"/>
    <cellStyle name="백분율_††††† " xfId="4231"/>
    <cellStyle name="뷭?_BOOKSHIP" xfId="4232"/>
    <cellStyle name="안건회계법인" xfId="4233"/>
    <cellStyle name="콤맀_Sheet1_총괄표 (수출입) (2)" xfId="4234"/>
    <cellStyle name="콤마 [ - 유형1" xfId="4235"/>
    <cellStyle name="콤마 [ - 유형2" xfId="4236"/>
    <cellStyle name="콤마 [ - 유형3" xfId="4237"/>
    <cellStyle name="콤마 [ - 유형4" xfId="4238"/>
    <cellStyle name="콤마 [ - 유형5" xfId="4239"/>
    <cellStyle name="콤마 [ - 유형6" xfId="4240"/>
    <cellStyle name="콤마 [ - 유형7" xfId="4241"/>
    <cellStyle name="콤마 [ - 유형8" xfId="4242"/>
    <cellStyle name="콤마 [0]_ 비목별 월별기술 " xfId="4243"/>
    <cellStyle name="콤마_ 비목별 월별기술 " xfId="4244"/>
    <cellStyle name="통화 [0]_††††† " xfId="4245"/>
    <cellStyle name="통화_††††† " xfId="4246"/>
    <cellStyle name="표섀_변경(최종)" xfId="4247"/>
    <cellStyle name="표준_ 97년 경영분석(안)" xfId="4248"/>
    <cellStyle name="표줠_Sheet1_1_총괄표 (수출입) (2)" xfId="4249"/>
    <cellStyle name="一般_00Q3902REV.1" xfId="4250"/>
    <cellStyle name="千分位[0]_00Q3902REV.1" xfId="4251"/>
    <cellStyle name="千分位_00Q3902REV.1" xfId="4252"/>
    <cellStyle name="桁区切り [0.00]_BE-BQ" xfId="4253"/>
    <cellStyle name="桁区切り_BE-BQ" xfId="4254"/>
    <cellStyle name="標準_(A1)BOQ " xfId="4255"/>
    <cellStyle name="貨幣 [0]_00Q3902REV.1" xfId="4256"/>
    <cellStyle name="貨幣[0]_BRE" xfId="4257"/>
    <cellStyle name="貨幣_00Q3902REV.1" xfId="4258"/>
    <cellStyle name="通貨 [0.00]_BE-BQ" xfId="4259"/>
    <cellStyle name="通貨_BE-BQ" xfId="4260"/>
  </cellStyles>
  <dxfs count="0"/>
  <tableStyles count="0" defaultTableStyle="TableStyleMedium2" defaultPivotStyle="PivotStyleLight16"/>
  <colors>
    <mruColors>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3 Vốn ĐP"/>
      <sheetName val="vlieu"/>
      <sheetName val="XL4Poppy"/>
      <sheetName val="#REF"/>
      <sheetName val="Dt 2001"/>
      <sheetName val="DI-ESTI"/>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_x0003_"/>
      <sheetName val="BU13-_x0003_"/>
      <sheetName val="0_x0000_Ԁ_x0000_가"/>
      <sheetName val="JanÐ"/>
      <sheetName val="Check C"/>
      <sheetName val="tph AAHSTOT27"/>
      <sheetName val="TPH10x20"/>
      <sheetName val="TPH5x10"/>
      <sheetName val="TPH0x5"/>
      <sheetName val="TPHCVang"/>
      <sheetName val="TPHBDa"/>
      <sheetName val="TH VL, NC, DDHT Thanhphuoc"/>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_N_MGT-DRT_MGT-IMPR_MGT-SC@_BA0"/>
      <sheetName val="_PIPE-03E.XLSÝ26+960-27+150.4(k"/>
      <sheetName val="PNT-QUOT-#3"/>
      <sheetName val="??-BLDG"/>
      <sheetName val="0"/>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K"/>
      <sheetName val="Analysis"/>
      <sheetName val="C-C"/>
      <sheetName val="D-D"/>
      <sheetName val="QG"/>
      <sheetName val="Bang luong _x0011_"/>
      <sheetName val="ၔonghop"/>
      <sheetName val="Sheet2 (&quot;)"/>
      <sheetName val="THV CHI 6"/>
      <sheetName val="27+500-700.4(k85)"/>
      <sheetName val="n`nh"/>
      <sheetName val="kinh phí XD"/>
      <sheetName val="DGXDC_x0008_"/>
      <sheetName val="Nguồn"/>
      <sheetName val="KHOA 27"/>
      <sheetName val="KHOA 28"/>
      <sheetName val="KHOA 29"/>
      <sheetName val="B"/>
      <sheetName val="Dchinh(chinhthuc)"/>
      <sheetName val="klctiet"/>
      <sheetName val="VC MONG"/>
      <sheetName val="LUONG NC"/>
      <sheetName val="30000000"/>
      <sheetName val="S`eet7"/>
      <sheetName val="GTCL"/>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NGAY THANG"/>
      <sheetName val="TIEN MAT"/>
      <sheetName val="BCDPS T05"/>
      <sheetName val="danh sach cty"/>
      <sheetName val="MD 1-&quot;"/>
      <sheetName val="HTSD6Lþ"/>
      <sheetName val="T1(T1)0_x0000_"/>
      <sheetName val="CBR"/>
      <sheetName val="Caod_x0000_"/>
      <sheetName val="Caod_x0005_"/>
      <sheetName val="Caodþ"/>
      <sheetName val="datacot"/>
      <sheetName val="datamong"/>
      <sheetName val="CT xþ"/>
      <sheetName val="THDGþ"/>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A6,MAY"/>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Janp"/>
      <sheetName val="Jan°"/>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Menu qly"/>
      <sheetName val="BQ1"/>
      <sheetName val="VTD-TLANG"/>
      <sheetName val="TNHAT-N.PHUOC"/>
      <sheetName val="KPhong - ap3PTTA"/>
      <sheetName val="Q1"/>
      <sheetName val="Q2"/>
      <sheetName val="6 thang dau nam"/>
      <sheetName val="Q3"/>
      <sheetName val="Q4"/>
      <sheetName val="2007"/>
      <sheetName val=" 4"/>
      <sheetName val="253 K98"/>
      <sheetName val="PL03"/>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C.TIE-"/>
      <sheetName val="K"/>
      <sheetName val="TLR"/>
      <sheetName val="공내역"/>
      <sheetName val="THU _x0005__x0000__x0000__x0000__x0002_"/>
      <sheetName val="THU "/>
      <sheetName val="Section(All)"/>
      <sheetName val="Ranh ࡤoc"/>
      <sheetName val="Đầu vào"/>
      <sheetName val="REMUNERASISTANDAR"/>
      <sheetName val="TABEL-DETASIR"/>
      <sheetName val="CT_033"/>
      <sheetName val="TH_033"/>
      <sheetName val="Chenh_lech3"/>
      <sheetName val="Kinh_phí3"/>
      <sheetName val="VAT_TU_NHAN_TXQN2"/>
      <sheetName val="bang_tong_ke_khoi_luong_vat_tu2"/>
      <sheetName val="hcong_tkhe2"/>
      <sheetName val="VAT_TU_NHAN_TKHE2"/>
      <sheetName val="hcong_qn2"/>
      <sheetName val="VAT_TU_NHAN_(2)2"/>
      <sheetName val="Co_quan_TCT3"/>
      <sheetName val="BOT_(PA_chon)3"/>
      <sheetName val="Yaly_&amp;_Ri_Ninh3"/>
      <sheetName val="Thuy_dien_Na_Loi3"/>
      <sheetName val="bang_so_sanh_tong_hop3"/>
      <sheetName val="bang_so_sanh_tong_hop_(ty_le)3"/>
      <sheetName val="thu_nhap_binh_quan_(2)3"/>
      <sheetName val="dang_huong3"/>
      <sheetName val="phuong_an_13"/>
      <sheetName val="phuong_an_1_(2)3"/>
      <sheetName val="phuong_an23"/>
      <sheetName val="tong_hop_BQ3"/>
      <sheetName val="tong_hop_BQ-13"/>
      <sheetName val="phuong_an_chon3"/>
      <sheetName val="bang_so_sanh_tong_hop_(_PA_cho3"/>
      <sheetName val="dang_ap_dung3"/>
      <sheetName val="bang_tong_hop_(dang_huong)3"/>
      <sheetName val="TH_du_toan_3"/>
      <sheetName val="Du_toan_3"/>
      <sheetName val="C_Tinh3"/>
      <sheetName val="Tien_ung3"/>
      <sheetName val="phi_luong33"/>
      <sheetName val="XE_DAU3"/>
      <sheetName val="XE_XANG3"/>
      <sheetName val="huy_dong_von3"/>
      <sheetName val="Lai_vayxd3"/>
      <sheetName val="Lai_vayphaitra3"/>
      <sheetName val="Lai_vay_3"/>
      <sheetName val="tra_von3"/>
      <sheetName val="KH_chi_tiet3"/>
      <sheetName val="nguyen_lieu3"/>
      <sheetName val="soi_tho_soi_det3"/>
      <sheetName val="soi_thuong3"/>
      <sheetName val="vai_det3"/>
      <sheetName val="chi_phi_1tan3"/>
      <sheetName val="von_luu_dong3"/>
      <sheetName val="thue_VAT3"/>
      <sheetName val="doanh_thu3"/>
      <sheetName val="THKL_H93"/>
      <sheetName val="THKL_H43"/>
      <sheetName val="THVT_T53"/>
      <sheetName val="XL1_t53"/>
      <sheetName val="XL2_T53"/>
      <sheetName val="XL3_T53"/>
      <sheetName val="XL5_T53"/>
      <sheetName val="CC_XL13"/>
      <sheetName val="Tong_Thu2"/>
      <sheetName val="Tong_Chi2"/>
      <sheetName val="Truong_hoc2"/>
      <sheetName val="Cty_CP2"/>
      <sheetName val="G_thau_3B2"/>
      <sheetName val="T_Hop_Thu-chi2"/>
      <sheetName val="TH_mau_moi_tu_T102"/>
      <sheetName val="Tong_hop_Quy_IV2"/>
      <sheetName val="KKTS_043"/>
      <sheetName val="nha_kct3"/>
      <sheetName val="NAM_20043"/>
      <sheetName val="CO_SO_DU_LIEU_PTVL3"/>
      <sheetName val="DG_SOC3"/>
      <sheetName val="DG_HQ3"/>
      <sheetName val="Bot_Giat_C3"/>
      <sheetName val="Bot_Giat_P_3"/>
      <sheetName val="THAY_THUNG_H3"/>
      <sheetName val="thi_nghiem3"/>
      <sheetName val="BLR_12"/>
      <sheetName val="gia_phan_mong2"/>
      <sheetName val="Cau_2(3)3"/>
      <sheetName val="Hat_13"/>
      <sheetName val="_H8_duong3"/>
      <sheetName val="Hat_7dg3"/>
      <sheetName val="TH_duong_1B3"/>
      <sheetName val="TH_cau_1B3"/>
      <sheetName val="cau_H13"/>
      <sheetName val="Son_dg3"/>
      <sheetName val="congtac_vien-uy3"/>
      <sheetName val="Nhan_luc20013"/>
      <sheetName val="KH_200³_(moi_max)3"/>
      <sheetName val="B_T_HOP2"/>
      <sheetName val="HT_HE_DUONG2"/>
      <sheetName val="DH_D1,22"/>
      <sheetName val="Tro_giup2"/>
      <sheetName val="doanh_thu_loi_nhuan3"/>
      <sheetName val="dong_tien3"/>
      <sheetName val="thu_hoi_von3"/>
      <sheetName val="MTO_REV_02"/>
      <sheetName val="Thang_123"/>
      <sheetName val="Bang_gia_NC2"/>
      <sheetName val="TH_DZ352"/>
      <sheetName val="hoan_von3"/>
      <sheetName val="dothi_npv3"/>
      <sheetName val="diem_hoa_von3"/>
      <sheetName val="nop_ngan_sach3"/>
      <sheetName val="chi_tieu3"/>
      <sheetName val="Du_toan2"/>
      <sheetName val="Phan_tich_vat_tu2"/>
      <sheetName val="Tong_hop_vat_tu2"/>
      <sheetName val="Tong_hop_gia2"/>
      <sheetName val="Thang_14"/>
      <sheetName val="Thang_12_(2)3"/>
      <sheetName val="Thang_013"/>
      <sheetName val="TK_331c12"/>
      <sheetName val="cong_bien_t1&lt;2"/>
      <sheetName val="Bang_2B2"/>
      <sheetName val="Dgia_vat_tu2"/>
      <sheetName val="Don_gia_III2"/>
      <sheetName val="Dgia_VT2"/>
      <sheetName val="TSCD_ko_dung2"/>
      <sheetName val="Tong_vat_tu2"/>
      <sheetName val="VT_luu2"/>
      <sheetName val="Vtu_u_dong2"/>
      <sheetName val="TSLD_khac2"/>
      <sheetName val="CC_da_pbo_het2"/>
      <sheetName val="Chenh_lech_vat_tu2"/>
      <sheetName val="Gia_tri_vat_tu2"/>
      <sheetName val="Chi_phi_van_chuyen2"/>
      <sheetName val="Don_gia_chi_tiet2"/>
      <sheetName val="Du_thau2"/>
      <sheetName val="Tong_hop_kinh_phi2"/>
      <sheetName val="Tu_van_Thiet_ke2"/>
      <sheetName val="Tien_do_thi_cong2"/>
      <sheetName val="Bia_du_toan2"/>
      <sheetName val="Phan_tich_don_gia_(doc)2"/>
      <sheetName val="L_D17042"/>
      <sheetName val="THV_CHI_62"/>
      <sheetName val="27+500-700_4(k85)2"/>
      <sheetName val="D_Da02"/>
      <sheetName val="26+960-27+050_92"/>
      <sheetName val="CT_3312"/>
      <sheetName val="CT_1312"/>
      <sheetName val="28+!60-28+420_5K952"/>
      <sheetName val="Thi_sinh2"/>
      <sheetName val="Cham_cong2"/>
      <sheetName val="Bang_luong2"/>
      <sheetName val="STH_1522"/>
      <sheetName val="CN_3312"/>
      <sheetName val="VC_MONG2"/>
      <sheetName val="LUONG_NC2"/>
      <sheetName val="BKE_CT_GOC2"/>
      <sheetName val="BKE_CT_GOC_(2)2"/>
      <sheetName val="CTGS10_(2)2"/>
      <sheetName val="PIPE-03E_XLS2"/>
      <sheetName val="B9_SCL_(2)2"/>
      <sheetName val="Thang_7-052"/>
      <sheetName val="Bia_dvi2"/>
      <sheetName val="B3_Tonghop_thang2"/>
      <sheetName val="Liệt_kê1"/>
      <sheetName val="BB_NT_GD_H-thanh2"/>
      <sheetName val="BB_NT_KL2"/>
      <sheetName val="CL_PP2"/>
      <sheetName val="TH_DgPP2"/>
      <sheetName val="Dg_PP2"/>
      <sheetName val="CL_DgPP2"/>
      <sheetName val="TH_DDau2"/>
      <sheetName val="TH_DVu2"/>
      <sheetName val="CL_Dvu2"/>
      <sheetName val="TH_DgDvu2"/>
      <sheetName val="Dg_DV2"/>
      <sheetName val="C_O2"/>
      <sheetName val="TH_dg_OC2"/>
      <sheetName val="CL_CatOng2"/>
      <sheetName val="Bang_qui_cach_Vtu2"/>
      <sheetName val="Div__A2"/>
      <sheetName val="luong_thang_102"/>
      <sheetName val="tong_hop_thang_102"/>
      <sheetName val="TH_112"/>
      <sheetName val="px_khai_thac_22"/>
      <sheetName val="dao_lo_so_22"/>
      <sheetName val="luong_vp_thang_102"/>
      <sheetName val="CHIET_TINH_TBA2"/>
      <sheetName val="CHIET_TINH_DZ_0,42"/>
      <sheetName val="CHIET_TINH_CCT2"/>
      <sheetName val="Cong_doan2"/>
      <sheetName val="VËt_liÖu1"/>
      <sheetName val="K_L­¬ng_1"/>
      <sheetName val="GTDT_1"/>
      <sheetName val="Bï_VL_1"/>
      <sheetName val="Tæng_Hîp1"/>
      <sheetName val="Kinh_PhÝ1"/>
      <sheetName val="T_kÕ1"/>
      <sheetName val="tÝnh_VL1"/>
      <sheetName val="KL_®Ëp1"/>
      <sheetName val="Lµng_Lµ1"/>
      <sheetName val="ND13-1+334"/>
      <sheetName val="26+960-27+150_5(k95!1"/>
      <sheetName val="TH_du_toanþ1"/>
      <sheetName val="THDN_MBA_phu_tai1"/>
      <sheetName val="TBA_CC1"/>
      <sheetName val="Purchase_Order1"/>
      <sheetName val="Customize_Your_Purchase_Order1"/>
      <sheetName val="A__Building__1"/>
      <sheetName val="Qty-(Arc_)1"/>
      <sheetName val="TH_K_II1"/>
      <sheetName val="TH_K_I1"/>
      <sheetName val="Electrical_Breakdown1"/>
      <sheetName val="CT_032"/>
      <sheetName val="TH_032"/>
      <sheetName val="Chenh_lech2"/>
      <sheetName val="Kinh_phí2"/>
      <sheetName val="VAT_TU_NHAN_TXQN1"/>
      <sheetName val="bang_tong_ke_khoi_luong_vat_tu1"/>
      <sheetName val="hcong_tkhe1"/>
      <sheetName val="VAT_TU_NHAN_TKHE1"/>
      <sheetName val="hcong_qn1"/>
      <sheetName val="VAT_TU_NHAN_(2)1"/>
      <sheetName val="Co_quan_TCT2"/>
      <sheetName val="BOT_(PA_chon)2"/>
      <sheetName val="Yaly_&amp;_Ri_Ninh2"/>
      <sheetName val="Thuy_dien_Na_Loi2"/>
      <sheetName val="bang_so_sanh_tong_hop2"/>
      <sheetName val="bang_so_sanh_tong_hop_(ty_le)2"/>
      <sheetName val="thu_nhap_binh_quan_(2)2"/>
      <sheetName val="dang_huong2"/>
      <sheetName val="phuong_an_12"/>
      <sheetName val="phuong_an_1_(2)2"/>
      <sheetName val="phuong_an22"/>
      <sheetName val="tong_hop_BQ2"/>
      <sheetName val="tong_hop_BQ-12"/>
      <sheetName val="phuong_an_chon2"/>
      <sheetName val="bang_so_sanh_tong_hop_(_PA_cho2"/>
      <sheetName val="dang_ap_dung2"/>
      <sheetName val="bang_tong_hop_(dang_huong)2"/>
      <sheetName val="TH_du_toan_2"/>
      <sheetName val="Du_toan_2"/>
      <sheetName val="C_Tinh2"/>
      <sheetName val="Tien_ung2"/>
      <sheetName val="phi_luong32"/>
      <sheetName val="XE_DAU2"/>
      <sheetName val="XE_XANG2"/>
      <sheetName val="huy_dong_von2"/>
      <sheetName val="Lai_vayxd2"/>
      <sheetName val="Lai_vayphaitra2"/>
      <sheetName val="Lai_vay_2"/>
      <sheetName val="tra_von2"/>
      <sheetName val="KH_chi_tiet2"/>
      <sheetName val="nguyen_lieu2"/>
      <sheetName val="soi_tho_soi_det2"/>
      <sheetName val="soi_thuong2"/>
      <sheetName val="vai_det2"/>
      <sheetName val="chi_phi_1tan2"/>
      <sheetName val="von_luu_dong2"/>
      <sheetName val="thue_VAT2"/>
      <sheetName val="doanh_thu2"/>
      <sheetName val="THKL_H92"/>
      <sheetName val="THKL_H42"/>
      <sheetName val="THVT_T52"/>
      <sheetName val="XL1_t52"/>
      <sheetName val="XL2_T52"/>
      <sheetName val="XL3_T52"/>
      <sheetName val="XL5_T52"/>
      <sheetName val="CC_XL12"/>
      <sheetName val="Tong_Thu1"/>
      <sheetName val="Tong_Chi1"/>
      <sheetName val="Truong_hoc1"/>
      <sheetName val="Cty_CP1"/>
      <sheetName val="G_thau_3B1"/>
      <sheetName val="T_Hop_Thu-chi1"/>
      <sheetName val="TH_mau_moi_tu_T101"/>
      <sheetName val="Tong_hop_Quy_IV1"/>
      <sheetName val="KKTS_042"/>
      <sheetName val="nha_kct2"/>
      <sheetName val="NAM_20042"/>
      <sheetName val="CO_SO_DU_LIEU_PTVL2"/>
      <sheetName val="DG_SOC2"/>
      <sheetName val="DG_HQ2"/>
      <sheetName val="Bot_Giat_C2"/>
      <sheetName val="Bot_Giat_P_2"/>
      <sheetName val="THAY_THUNG_H2"/>
      <sheetName val="thi_nghiem2"/>
      <sheetName val="BLR_11"/>
      <sheetName val="gia_phan_mong1"/>
      <sheetName val="Cau_2(3)2"/>
      <sheetName val="Hat_12"/>
      <sheetName val="_H8_duong2"/>
      <sheetName val="Hat_7dg2"/>
      <sheetName val="TH_duong_1B2"/>
      <sheetName val="TH_cau_1B2"/>
      <sheetName val="cau_H12"/>
      <sheetName val="Son_dg2"/>
      <sheetName val="congtac_vien-uy2"/>
      <sheetName val="Nhan_luc20012"/>
      <sheetName val="KH_200³_(moi_max)2"/>
      <sheetName val="B_T_HOP1"/>
      <sheetName val="HT_HE_DUONG1"/>
      <sheetName val="DH_D1,21"/>
      <sheetName val="Tro_giup1"/>
      <sheetName val="doanh_thu_loi_nhuan2"/>
      <sheetName val="dong_tien2"/>
      <sheetName val="thu_hoi_von2"/>
      <sheetName val="MTO_REV_01"/>
      <sheetName val="Thang_122"/>
      <sheetName val="Bang_gia_NC1"/>
      <sheetName val="TH_DZ351"/>
      <sheetName val="hoan_von2"/>
      <sheetName val="dothi_npv2"/>
      <sheetName val="diem_hoa_von2"/>
      <sheetName val="nop_ngan_sach2"/>
      <sheetName val="chi_tieu2"/>
      <sheetName val="Du_toan1"/>
      <sheetName val="Phan_tich_vat_tu1"/>
      <sheetName val="Tong_hop_vat_tu1"/>
      <sheetName val="Tong_hop_gia1"/>
      <sheetName val="Thang_13"/>
      <sheetName val="Thang_12_(2)2"/>
      <sheetName val="Thang_012"/>
      <sheetName val="TK_331c11"/>
      <sheetName val="cong_bien_t1&lt;1"/>
      <sheetName val="Bang_2B1"/>
      <sheetName val="Dgia_vat_tu1"/>
      <sheetName val="Don_gia_III1"/>
      <sheetName val="Dgia_VT1"/>
      <sheetName val="TSCD_ko_dung1"/>
      <sheetName val="Tong_vat_tu1"/>
      <sheetName val="VT_luu1"/>
      <sheetName val="Vtu_u_dong1"/>
      <sheetName val="TSLD_khac1"/>
      <sheetName val="CC_da_pbo_het1"/>
      <sheetName val="Chenh_lech_vat_tu1"/>
      <sheetName val="Gia_tri_vat_tu1"/>
      <sheetName val="Chi_phi_van_chuyen1"/>
      <sheetName val="Don_gia_chi_tiet1"/>
      <sheetName val="Du_thau1"/>
      <sheetName val="Tong_hop_kinh_phi1"/>
      <sheetName val="Tu_van_Thiet_ke1"/>
      <sheetName val="Tien_do_thi_cong1"/>
      <sheetName val="Bia_du_toan1"/>
      <sheetName val="Phan_tich_don_gia_(doc)1"/>
      <sheetName val="L_D17041"/>
      <sheetName val="THV_CHI_61"/>
      <sheetName val="27+500-700_4(k85)1"/>
      <sheetName val="D_Da01"/>
      <sheetName val="26+960-27+050_91"/>
      <sheetName val="CT_3311"/>
      <sheetName val="CT_1311"/>
      <sheetName val="28+!60-28+420_5K951"/>
      <sheetName val="Thi_sinh1"/>
      <sheetName val="Cham_cong1"/>
      <sheetName val="Bang_luong1"/>
      <sheetName val="STH_1521"/>
      <sheetName val="CN_3311"/>
      <sheetName val="VC_MONG1"/>
      <sheetName val="LUONG_NC1"/>
      <sheetName val="BKE_CT_GOC1"/>
      <sheetName val="BKE_CT_GOC_(2)1"/>
      <sheetName val="CTGS10_(2)1"/>
      <sheetName val="PIPE-03E_XLS1"/>
      <sheetName val="B9_SCL_(2)1"/>
      <sheetName val="Thang_7-051"/>
      <sheetName val="Bia_dvi1"/>
      <sheetName val="B3_Tonghop_thang1"/>
      <sheetName val="Liệt_kê"/>
      <sheetName val="BB_NT_GD_H-thanh1"/>
      <sheetName val="BB_NT_KL1"/>
      <sheetName val="CL_PP1"/>
      <sheetName val="TH_DgPP1"/>
      <sheetName val="Dg_PP1"/>
      <sheetName val="CL_DgPP1"/>
      <sheetName val="TH_DDau1"/>
      <sheetName val="TH_DVu1"/>
      <sheetName val="CL_Dvu1"/>
      <sheetName val="TH_DgDvu1"/>
      <sheetName val="Dg_DV1"/>
      <sheetName val="C_O1"/>
      <sheetName val="TH_dg_OC1"/>
      <sheetName val="CL_CatOng1"/>
      <sheetName val="Bang_qui_cach_Vtu1"/>
      <sheetName val="Div__A1"/>
      <sheetName val="luong_thang_101"/>
      <sheetName val="tong_hop_thang_101"/>
      <sheetName val="TH_111"/>
      <sheetName val="px_khai_thac_21"/>
      <sheetName val="dao_lo_so_21"/>
      <sheetName val="luong_vp_thang_101"/>
      <sheetName val="CHIET_TINH_TBA1"/>
      <sheetName val="CHIET_TINH_DZ_0,41"/>
      <sheetName val="CHIET_TINH_CCT1"/>
      <sheetName val="Cong_doan1"/>
      <sheetName val="VËt_liÖu"/>
      <sheetName val="K_L­¬ng_"/>
      <sheetName val="GTDT_"/>
      <sheetName val="Bï_VL_"/>
      <sheetName val="Tæng_Hîp"/>
      <sheetName val="Kinh_PhÝ"/>
      <sheetName val="T_kÕ"/>
      <sheetName val="tÝnh_VL"/>
      <sheetName val="KL_®Ëp"/>
      <sheetName val="Lµng_Lµ"/>
      <sheetName val="26+960-27+150_5(k95!"/>
      <sheetName val="TH_du_toanþ"/>
      <sheetName val="THDN_MBA_phu_tai"/>
      <sheetName val="TBA_CC"/>
      <sheetName val="Purchase_Order"/>
      <sheetName val="Customize_Your_Purchase_Order"/>
      <sheetName val="A__Building__"/>
      <sheetName val="Qty-(Arc_)"/>
      <sheetName val="TH_K_II"/>
      <sheetName val="TH_K_I"/>
      <sheetName val="Electrical_Breakdown"/>
      <sheetName val="bANG_THANH_TOAN_LUONG_SC"/>
      <sheetName val="DON_GIA_TIEN_LUONG_SXCB"/>
      <sheetName val="bang_ke_luong_sc"/>
      <sheetName val="DICH_VU"/>
      <sheetName val="BD_LE_TET"/>
      <sheetName val="BANG_THANH_TOAN_LUONG_TO_SO_CHE"/>
      <sheetName val="BANG_TONG_HOP_LUONG_SP"/>
      <sheetName val="Bang_ke_tien_luong_O_phong"/>
      <sheetName val="bang_ke_luong_SP"/>
      <sheetName val="tam_ung_luong_ky_I"/>
      <sheetName val="bao_cao_BHXH_6_thang"/>
      <sheetName val="TH_du_toan¸"/>
      <sheetName val="TH_du_toann"/>
      <sheetName val="XXXXXXX"/>
      <sheetName val="DGchitiet_"/>
      <sheetName val="DTcojg_4-5"/>
      <sheetName val="P_LIST"/>
      <sheetName val="MAKING_BILL"/>
      <sheetName val="CO_FORM_A"/>
      <sheetName val="HOI_PHIEU"/>
      <sheetName val="YEU_CAU_TT_TECH_(LC)"/>
      <sheetName val="shipping_advice"/>
      <sheetName val="May_thi_cong"/>
      <sheetName val="Chi_phi_chung"/>
      <sheetName val="20_9_05"/>
      <sheetName val="Thanh_toan"/>
      <sheetName val="B_11D_"/>
      <sheetName val="Gia_tr?"/>
      <sheetName val="Ki??m_tra_DS_thue_GTGT"/>
      <sheetName val="Thuong_dip_nhan_danh_hieu_AHL?"/>
      <sheetName val="bANG_THANH_TOAN_LUONG_SC1"/>
      <sheetName val="DON_GIA_TIEN_LUONG_SXCB1"/>
      <sheetName val="bang_ke_luong_sc1"/>
      <sheetName val="DICH_VU1"/>
      <sheetName val="BD_LE_TET1"/>
      <sheetName val="BANG_THANH_TOAN_LUONG_TO_SO_CH1"/>
      <sheetName val="BANG_TONG_HOP_LUONG_SP1"/>
      <sheetName val="Bang_ke_tien_luong_O_phong1"/>
      <sheetName val="bang_ke_luong_SP1"/>
      <sheetName val="tam_ung_luong_ky_I1"/>
      <sheetName val="bao_cao_BHXH_6_thang1"/>
      <sheetName val="TH_du_toan¸1"/>
      <sheetName val="TH_du_toann1"/>
      <sheetName val="DGchitiet_1"/>
      <sheetName val="DTcojg_4-51"/>
      <sheetName val="P_LIST1"/>
      <sheetName val="MAKING_BILL1"/>
      <sheetName val="CO_FORM_A1"/>
      <sheetName val="HOI_PHIEU1"/>
      <sheetName val="YEU_CAU_TT_TECH_(LC)1"/>
      <sheetName val="shipping_advice1"/>
      <sheetName val="May_thi_cong1"/>
      <sheetName val="Chi_phi_chung1"/>
      <sheetName val="ITB_COST1"/>
      <sheetName val="TIEN_GOI1"/>
      <sheetName val="NHAT_KY_THU_TIEN_T_GOI1"/>
      <sheetName val="LUONG_GIAN_TIEP1"/>
      <sheetName val="NHAT_KY_THU_TIEN_TM1"/>
      <sheetName val="UOC_THUC_HIEN_THUE_TNDN1"/>
      <sheetName val="QUY_TM1"/>
      <sheetName val="NKCT_-_011"/>
      <sheetName val="w't_table1"/>
      <sheetName val="LAI_-_LO1"/>
      <sheetName val="TO_KHAI_CHI_TIET1"/>
      <sheetName val="THUE_PII1"/>
      <sheetName val="THUE_PIII1"/>
      <sheetName val="QUYET_TOAN_THUE_TNDN1"/>
      <sheetName val="BANG_CAN_DOI_RUT_GON1"/>
      <sheetName val="BANG_CAN_DOI1"/>
      <sheetName val="NHAT_KY_CHI_TIEN1"/>
      <sheetName val="LAI_LO1"/>
      <sheetName val="TO_KHAI_THUE_DT_-TNDN-_CP1"/>
      <sheetName val="QUYET_TOAN_THUE-_CAC_KHOAN1"/>
      <sheetName val="GIA_THANH1"/>
      <sheetName val="BAI_DUNG_1"/>
      <sheetName val="BIA_NAM1"/>
      <sheetName val="TM_BAO_CAO1"/>
      <sheetName val="20_9_051"/>
      <sheetName val="Thanh_toan1"/>
      <sheetName val="B_11D_1"/>
      <sheetName val="Gia_tr?1"/>
      <sheetName val="Ki??m_tra_DS_thue_GTGT1"/>
      <sheetName val="Thuong_dip_nhan_danh_hieu_AHL?1"/>
      <sheetName val="CT_034"/>
      <sheetName val="TH_034"/>
      <sheetName val="Chenh_lech4"/>
      <sheetName val="Kinh_phí4"/>
      <sheetName val="VAT_TU_NHAN_TXQN3"/>
      <sheetName val="bang_tong_ke_khoi_luong_vat_tu3"/>
      <sheetName val="hcong_tkhe3"/>
      <sheetName val="VAT_TU_NHAN_TKHE3"/>
      <sheetName val="hcong_qn3"/>
      <sheetName val="VAT_TU_NHAN_(2)3"/>
      <sheetName val="Co_quan_TCT4"/>
      <sheetName val="BOT_(PA_chon)4"/>
      <sheetName val="Yaly_&amp;_Ri_Ninh4"/>
      <sheetName val="Thuy_dien_Na_Loi4"/>
      <sheetName val="bang_so_sanh_tong_hop4"/>
      <sheetName val="bang_so_sanh_tong_hop_(ty_le)4"/>
      <sheetName val="thu_nhap_binh_quan_(2)4"/>
      <sheetName val="dang_huong4"/>
      <sheetName val="phuong_an_14"/>
      <sheetName val="phuong_an_1_(2)4"/>
      <sheetName val="phuong_an24"/>
      <sheetName val="tong_hop_BQ4"/>
      <sheetName val="tong_hop_BQ-14"/>
      <sheetName val="phuong_an_chon4"/>
      <sheetName val="bang_so_sanh_tong_hop_(_PA_cho4"/>
      <sheetName val="dang_ap_dung4"/>
      <sheetName val="bang_tong_hop_(dang_huong)4"/>
      <sheetName val="TH_du_toan_4"/>
      <sheetName val="Du_toan_4"/>
      <sheetName val="C_Tinh4"/>
      <sheetName val="Tien_ung4"/>
      <sheetName val="phi_luong34"/>
      <sheetName val="XE_DAU4"/>
      <sheetName val="XE_XANG4"/>
      <sheetName val="huy_dong_von4"/>
      <sheetName val="Lai_vayxd4"/>
      <sheetName val="Lai_vayphaitra4"/>
      <sheetName val="Lai_vay_4"/>
      <sheetName val="tra_von4"/>
      <sheetName val="KH_chi_tiet4"/>
      <sheetName val="nguyen_lieu4"/>
      <sheetName val="soi_tho_soi_det4"/>
      <sheetName val="soi_thuong4"/>
      <sheetName val="vai_det4"/>
      <sheetName val="chi_phi_1tan4"/>
      <sheetName val="von_luu_dong4"/>
      <sheetName val="thue_VAT4"/>
      <sheetName val="doanh_thu4"/>
      <sheetName val="THKL_H94"/>
      <sheetName val="THKL_H44"/>
      <sheetName val="THVT_T54"/>
      <sheetName val="XL1_t54"/>
      <sheetName val="XL2_T54"/>
      <sheetName val="XL3_T54"/>
      <sheetName val="XL5_T54"/>
      <sheetName val="CC_XL14"/>
      <sheetName val="Tong_Thu3"/>
      <sheetName val="Tong_Chi3"/>
      <sheetName val="Truong_hoc3"/>
      <sheetName val="Cty_CP3"/>
      <sheetName val="G_thau_3B3"/>
      <sheetName val="T_Hop_Thu-chi3"/>
      <sheetName val="TH_mau_moi_tu_T103"/>
      <sheetName val="Tong_hop_Quy_IV3"/>
      <sheetName val="KKTS_044"/>
      <sheetName val="nha_kct4"/>
      <sheetName val="NAM_20044"/>
      <sheetName val="CO_SO_DU_LIEU_PTVL4"/>
      <sheetName val="DG_SOC4"/>
      <sheetName val="DG_HQ4"/>
      <sheetName val="Bot_Giat_C4"/>
      <sheetName val="Bot_Giat_P_4"/>
      <sheetName val="THAY_THUNG_H4"/>
      <sheetName val="thi_nghiem4"/>
      <sheetName val="BLR_13"/>
      <sheetName val="gia_phan_mong3"/>
      <sheetName val="Cau_2(3)4"/>
      <sheetName val="Hat_14"/>
      <sheetName val="_H8_duong4"/>
      <sheetName val="Hat_7dg4"/>
      <sheetName val="TH_duong_1B4"/>
      <sheetName val="TH_cau_1B4"/>
      <sheetName val="cau_H14"/>
      <sheetName val="Son_dg4"/>
      <sheetName val="congtac_vien-uy4"/>
      <sheetName val="Nhan_luc20014"/>
      <sheetName val="KH_200³_(moi_max)4"/>
      <sheetName val="B_T_HOP3"/>
      <sheetName val="HT_HE_DUONG3"/>
      <sheetName val="DH_D1,23"/>
      <sheetName val="Tro_giup3"/>
      <sheetName val="doanh_thu_loi_nhuan4"/>
      <sheetName val="dong_tien4"/>
      <sheetName val="thu_hoi_von4"/>
      <sheetName val="MTO_REV_03"/>
      <sheetName val="Thang_124"/>
      <sheetName val="Bang_gia_NC3"/>
      <sheetName val="TH_DZ353"/>
      <sheetName val="hoan_von4"/>
      <sheetName val="dothi_npv4"/>
      <sheetName val="diem_hoa_von4"/>
      <sheetName val="nop_ngan_sach4"/>
      <sheetName val="chi_tieu4"/>
      <sheetName val="Du_toan3"/>
      <sheetName val="Phan_tich_vat_tu3"/>
      <sheetName val="Tong_hop_vat_tu3"/>
      <sheetName val="Tong_hop_gia3"/>
      <sheetName val="Thang_15"/>
      <sheetName val="Thang_12_(2)4"/>
      <sheetName val="Thang_014"/>
      <sheetName val="TK_331c13"/>
      <sheetName val="cong_bien_t1&lt;3"/>
      <sheetName val="Bang_2B3"/>
      <sheetName val="Dgia_vat_tu3"/>
      <sheetName val="Don_gia_III3"/>
      <sheetName val="Dgia_VT3"/>
      <sheetName val="TSCD_ko_dung3"/>
      <sheetName val="Tong_vat_tu3"/>
      <sheetName val="VT_luu3"/>
      <sheetName val="Vtu_u_dong3"/>
      <sheetName val="TSLD_khac3"/>
      <sheetName val="CC_da_pbo_het3"/>
      <sheetName val="Chenh_lech_vat_tu3"/>
      <sheetName val="Gia_tri_vat_tu3"/>
      <sheetName val="Chi_phi_van_chuyen3"/>
      <sheetName val="Don_gia_chi_tiet3"/>
      <sheetName val="Du_thau3"/>
      <sheetName val="Tong_hop_kinh_phi3"/>
      <sheetName val="Tu_van_Thiet_ke3"/>
      <sheetName val="Tien_do_thi_cong3"/>
      <sheetName val="Bia_du_toan3"/>
      <sheetName val="Phan_tich_don_gia_(doc)3"/>
      <sheetName val="L_D17043"/>
      <sheetName val="THV_CHI_63"/>
      <sheetName val="27+500-700_4(k85)3"/>
      <sheetName val="D_Da03"/>
      <sheetName val="26+960-27+050_93"/>
      <sheetName val="CT_3313"/>
      <sheetName val="CT_1313"/>
      <sheetName val="28+!60-28+420_5K953"/>
      <sheetName val="Thi_sinh3"/>
      <sheetName val="Cham_cong3"/>
      <sheetName val="Bang_luong3"/>
      <sheetName val="STH_1523"/>
      <sheetName val="CN_3313"/>
      <sheetName val="VC_MONG3"/>
      <sheetName val="LUONG_NC3"/>
      <sheetName val="BKE_CT_GOC3"/>
      <sheetName val="BKE_CT_GOC_(2)3"/>
      <sheetName val="CTGS10_(2)3"/>
      <sheetName val="PIPE-03E_XLS3"/>
      <sheetName val="B9_SCL_(2)3"/>
      <sheetName val="Thang_7-053"/>
      <sheetName val="Bia_dvi3"/>
      <sheetName val="B3_Tonghop_thang3"/>
      <sheetName val="Liệt_kê2"/>
      <sheetName val="BB_NT_GD_H-thanh3"/>
      <sheetName val="BB_NT_KL3"/>
      <sheetName val="CL_PP3"/>
      <sheetName val="TH_DgPP3"/>
      <sheetName val="Dg_PP3"/>
      <sheetName val="CL_DgPP3"/>
      <sheetName val="TH_DDau3"/>
      <sheetName val="TH_DVu3"/>
      <sheetName val="CL_Dvu3"/>
      <sheetName val="TH_DgDvu3"/>
      <sheetName val="Dg_DV3"/>
      <sheetName val="C_O3"/>
      <sheetName val="TH_dg_OC3"/>
      <sheetName val="CL_CatOng3"/>
      <sheetName val="Bang_qui_cach_Vtu3"/>
      <sheetName val="Div__A3"/>
      <sheetName val="luong_thang_103"/>
      <sheetName val="tong_hop_thang_103"/>
      <sheetName val="TH_113"/>
      <sheetName val="px_khai_thac_23"/>
      <sheetName val="dao_lo_so_23"/>
      <sheetName val="luong_vp_thang_103"/>
      <sheetName val="CHIET_TINH_TBA3"/>
      <sheetName val="CHIET_TINH_DZ_0,43"/>
      <sheetName val="CHIET_TINH_CCT3"/>
      <sheetName val="Cong_doan3"/>
      <sheetName val="VËt_liÖu2"/>
      <sheetName val="K_L­¬ng_2"/>
      <sheetName val="GTDT_2"/>
      <sheetName val="Bï_VL_2"/>
      <sheetName val="Tæng_Hîp2"/>
      <sheetName val="Kinh_PhÝ2"/>
      <sheetName val="T_kÕ2"/>
      <sheetName val="tÝnh_VL2"/>
      <sheetName val="KL_®Ëp2"/>
      <sheetName val="Lµng_Lµ2"/>
      <sheetName val="26+960-27+150_5(k95!2"/>
      <sheetName val="TH_du_toanþ2"/>
      <sheetName val="THDN_MBA_phu_tai2"/>
      <sheetName val="TBA_CC2"/>
      <sheetName val="Purchase_Order2"/>
      <sheetName val="Customize_Your_Purchase_Order2"/>
      <sheetName val="A__Building__2"/>
      <sheetName val="Qty-(Arc_)2"/>
      <sheetName val="TH_K_II2"/>
      <sheetName val="TH_K_I2"/>
      <sheetName val="Electrical_Breakdown2"/>
      <sheetName val="bANG_THANH_TOAN_LUONG_SC2"/>
      <sheetName val="DON_GIA_TIEN_LUONG_SXCB2"/>
      <sheetName val="bang_ke_luong_sc2"/>
      <sheetName val="DICH_VU2"/>
      <sheetName val="BD_LE_TET2"/>
      <sheetName val="BANG_THANH_TOAN_LUONG_TO_SO_CH2"/>
      <sheetName val="BANG_TONG_HOP_LUONG_SP2"/>
      <sheetName val="Bang_ke_tien_luong_O_phong2"/>
      <sheetName val="bang_ke_luong_SP2"/>
      <sheetName val="tam_ung_luong_ky_I2"/>
      <sheetName val="bao_cao_BHXH_6_thang2"/>
      <sheetName val="TH_du_toan¸2"/>
      <sheetName val="TH_du_toann2"/>
      <sheetName val="DGchitiet_2"/>
      <sheetName val="DTcojg_4-52"/>
      <sheetName val="P_LIST2"/>
      <sheetName val="MAKING_BILL2"/>
      <sheetName val="CO_FORM_A2"/>
      <sheetName val="HOI_PHIEU2"/>
      <sheetName val="YEU_CAU_TT_TECH_(LC)2"/>
      <sheetName val="shipping_advice2"/>
      <sheetName val="May_thi_cong2"/>
      <sheetName val="Chi_phi_chung2"/>
      <sheetName val="ITB_COST2"/>
      <sheetName val="TIEN_GOI2"/>
      <sheetName val="NHAT_KY_THU_TIEN_T_GOI2"/>
      <sheetName val="LUONG_GIAN_TIEP2"/>
      <sheetName val="NHAT_KY_THU_TIEN_TM2"/>
      <sheetName val="UOC_THUC_HIEN_THUE_TNDN2"/>
      <sheetName val="QUY_TM2"/>
      <sheetName val="NKCT_-_012"/>
      <sheetName val="w't_table2"/>
      <sheetName val="LAI_-_LO2"/>
      <sheetName val="TO_KHAI_CHI_TIET2"/>
      <sheetName val="THUE_PII2"/>
      <sheetName val="THUE_PIII2"/>
      <sheetName val="QUYET_TOAN_THUE_TNDN2"/>
      <sheetName val="BANG_CAN_DOI_RUT_GON2"/>
      <sheetName val="BANG_CAN_DOI2"/>
      <sheetName val="NHAT_KY_CHI_TIEN2"/>
      <sheetName val="LAI_LO2"/>
      <sheetName val="TO_KHAI_THUE_DT_-TNDN-_CP2"/>
      <sheetName val="QUYET_TOAN_THUE-_CAC_KHOAN2"/>
      <sheetName val="GIA_THANH2"/>
      <sheetName val="BAI_DUNG_2"/>
      <sheetName val="BIA_NAM2"/>
      <sheetName val="TM_BAO_CAO2"/>
      <sheetName val="20_9_052"/>
      <sheetName val="Thanh_toan2"/>
      <sheetName val="B_11D_2"/>
      <sheetName val="Gia_tr?2"/>
      <sheetName val="Ki??m_tra_DS_thue_GTGT2"/>
      <sheetName val="Thuong_dip_nhan_danh_hieu_AHL?2"/>
      <sheetName val="뜃맟뭁돽띿ᘀ᨜԰"/>
      <sheetName val="_ｹ-ﾌﾞﾙ1"/>
      <sheetName val="General_Data1"/>
      <sheetName val="내역서_1"/>
      <sheetName val="Form_A_1_III1"/>
      <sheetName val="Form_A_11"/>
      <sheetName val="Form_A_1_11"/>
      <sheetName val="BOM_Indirect1"/>
      <sheetName val="Form_A_1_II_11"/>
      <sheetName val="Form_A_1_II_21"/>
      <sheetName val="Rekap-Base_Price1"/>
      <sheetName val="D_&amp;_B_Summary1"/>
      <sheetName val="Summary_Sheets1"/>
      <sheetName val="Data_-_Codes1"/>
      <sheetName val="CAL_1"/>
      <sheetName val="Architecture_Work1"/>
      <sheetName val="Cable_Data_CP52"/>
      <sheetName val="sc0314_Index"/>
      <sheetName val="4_주별물량Table1"/>
      <sheetName val="2_2_띠장의_설계1"/>
      <sheetName val="Cover_Sheet"/>
      <sheetName val="BREAK_DOWN"/>
      <sheetName val="THDG"/>
      <sheetName val="CBL_Termination"/>
      <sheetName val="Uhde_Equip_List"/>
      <sheetName val="Pengalaman_Per"/>
      <sheetName val="Engineering_Forecast"/>
      <sheetName val="GM_000"/>
      <sheetName val="Code_02"/>
      <sheetName val="Code_03"/>
      <sheetName val="Code_04"/>
      <sheetName val="Code_05"/>
      <sheetName val="Code_06"/>
      <sheetName val="Code_07"/>
      <sheetName val="Code_09"/>
      <sheetName val="PO_Contabilizado_31-12-041"/>
      <sheetName val="HRSG_PRINT1"/>
      <sheetName val="&lt;&lt;380V&gt;&gt;_1"/>
      <sheetName val="_Est_1"/>
      <sheetName val="tank_list"/>
      <sheetName val="공사비_내역_(가)1"/>
      <sheetName val="Resumen_Prestamos1"/>
      <sheetName val="Price_Sheet1"/>
      <sheetName val="REF_ONLY"/>
      <sheetName val="BQ_List"/>
      <sheetName val="Block#1-DVU_CDU"/>
      <sheetName val="Append__4_1__Cash_Flow_Input"/>
      <sheetName val="Append_5_1__Costing_Sheet"/>
      <sheetName val="Append_5_5__Labour_Cost_"/>
      <sheetName val="Append_5_1__Unit_Rates"/>
      <sheetName val="Append_5_4__Site_Staff_"/>
      <sheetName val="Append__5_3__SiteEstablishment"/>
      <sheetName val="Append_3__Investments"/>
      <sheetName val="Append_5_2__Material_Summary_"/>
      <sheetName val="CAU_1"/>
      <sheetName val="CAU5_A_Thu"/>
      <sheetName val="yen_lenh"/>
      <sheetName val="CAU5_(1+2)"/>
      <sheetName val="co-no_2"/>
      <sheetName val="CAL(1)_"/>
      <sheetName val="Articoli_da_prezziario"/>
      <sheetName val="Gravel_in_pond"/>
      <sheetName val="PRECAST_lightconc-II"/>
      <sheetName val="ﾄﾞﾊﾞｲFUEL_GAS追見"/>
      <sheetName val="BASE_MET"/>
      <sheetName val="PO_List"/>
      <sheetName val="Subcon_Status_-_Sum_New_Format"/>
      <sheetName val="Subcontract_Status_-_Sum_all_$"/>
      <sheetName val="SD_(1)"/>
      <sheetName val="COST_SUMM"/>
      <sheetName val="CC_Down_load_0716"/>
      <sheetName val="전차선로_물량표"/>
      <sheetName val="DESIGN_CRITERIA"/>
      <sheetName val="Repo_Date"/>
      <sheetName val="HELP項目"/>
      <sheetName val="Para"/>
      <sheetName val="C253"/>
      <sheetName val="AC_equipment"/>
      <sheetName val="Chung_tu"/>
      <sheetName val="So_cai"/>
      <sheetName val="Can_doi"/>
      <sheetName val="Phat_sinh"/>
      <sheetName val="[PIPE-03E_XLSÝ26+960-27+150_4(k"/>
      <sheetName val="DMVT1_(2)"/>
      <sheetName val="Chiet_tinh_6at_lieu_"/>
      <sheetName val="gia_vat_,ieu"/>
      <sheetName val="Ki泺m_tra_DS_thue_GTGT"/>
      <sheetName val="27+740-820_3(k95)"/>
      <sheetName val="Bang_luong_"/>
      <sheetName val="Tojg_hop_thep"/>
      <sheetName val="tph_AAHSTOT27"/>
      <sheetName val="Van_chtyen"/>
      <sheetName val="DS_dang_ky_thi_dua_2005"/>
      <sheetName val="DS_khen_thuong2004"/>
      <sheetName val="quy_bao_lu_05"/>
      <sheetName val="VT_co_phuong"/>
      <sheetName val="Da_hai"/>
      <sheetName val="VT_A_ma"/>
      <sheetName val="VT_van_ho"/>
      <sheetName val="Son_A_Ma"/>
      <sheetName val="Son_Co_Ph"/>
      <sheetName val="Mau_giao"/>
      <sheetName val="TT_TH"/>
      <sheetName val="vat_lieu_tan_hoat"/>
      <sheetName val="KL_tonࡧ"/>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Ca_D"/>
      <sheetName val="bang_ke_nop`thue"/>
      <sheetName val="TK_911"/>
      <sheetName val="H_long"/>
      <sheetName val="C_Mong"/>
      <sheetName val="M_Phu"/>
      <sheetName val="T_Son"/>
      <sheetName val="V_Don"/>
      <sheetName val="Y_Kien"/>
      <sheetName val="V_Quang"/>
      <sheetName val="Q_Lam"/>
      <sheetName val="P_Thu"/>
      <sheetName val="T_Coc"/>
      <sheetName val="D_Nghia"/>
      <sheetName val="TT_DH"/>
      <sheetName val="P_Phu"/>
      <sheetName val="P_Lai"/>
      <sheetName val="N_Xuyen"/>
      <sheetName val="H_quan"/>
      <sheetName val="S_Dang"/>
      <sheetName val="N_Quan"/>
      <sheetName val="C_Dam"/>
      <sheetName val="B_luan"/>
      <sheetName val="M_Luong"/>
      <sheetName val="B_Doan"/>
      <sheetName val="H_Do"/>
      <sheetName val="D_Khe"/>
      <sheetName val="P_Trung"/>
      <sheetName val="V_du"/>
      <sheetName val="TK_711"/>
      <sheetName val="TK_632"/>
      <sheetName val="Chi_tiet_511"/>
      <sheetName val="TK_511"/>
      <sheetName val="TK_342_(_thue_T_C_)"/>
      <sheetName val="Phat_sinh_2005"/>
      <sheetName val="TK_341vay_dai_han_"/>
      <sheetName val="TK_214"/>
      <sheetName val="TK_212"/>
      <sheetName val="Chi_tiet_TK_211"/>
      <sheetName val="TK_211"/>
      <sheetName val="TK_154"/>
      <sheetName val="Chi_tiet_TK_152"/>
      <sheetName val="TK_152"/>
      <sheetName val="Chung_tu_ghi_so_"/>
      <sheetName val="TK_142"/>
      <sheetName val="TK_141"/>
      <sheetName val="TK_133"/>
      <sheetName val="Chi_tiet_TK131"/>
      <sheetName val="TK_131"/>
      <sheetName val="TK_112"/>
      <sheetName val="TK_111"/>
      <sheetName val="Phieu_thu"/>
      <sheetName val="Phieu_chi_"/>
      <sheetName val="Phieu_nhap_VTu_"/>
      <sheetName val="Phieu_xuat_VTu"/>
      <sheetName val="Can_doi_vat_tu_nhap_xuat_"/>
      <sheetName val="Vat_tu_nhapxuat_nam_2005"/>
      <sheetName val="Ca_may_can_dung_nam_2005"/>
      <sheetName val="Vat_Tu_can_cho_CT_nam_2005"/>
      <sheetName val="HD_thu_mua_hang_NLS_"/>
      <sheetName val="HD_thu_mua_cat_soi_"/>
      <sheetName val="TLy_HD_mua_ban_"/>
      <sheetName val="CAU_7_(O_Hien)"/>
      <sheetName val="CAU_7"/>
      <sheetName val="TCCG_(_NH)"/>
      <sheetName val="Cau_9"/>
      <sheetName val="Cau_11"/>
      <sheetName val="Chi_tieu_KT-KT"/>
      <sheetName val="BGDO_Sdong"/>
      <sheetName val="BBtrang_SD"/>
      <sheetName val="Vuong_do_l2_sd_17"/>
      <sheetName val="Vuong_do_SD17"/>
      <sheetName val="BG_T_SD17"/>
      <sheetName val="SD_17"/>
      <sheetName val="dn_x"/>
      <sheetName val="dn_xay"/>
      <sheetName val="TONG_HOP_VL-NC"/>
      <sheetName val="DM_67"/>
      <sheetName val="gia_vt,nc,may"/>
      <sheetName val="To_declare"/>
      <sheetName val="MAIN_GATE_HOUSE"/>
      <sheetName val="CT_Thang_Mo"/>
      <sheetName val="CT__PL"/>
      <sheetName val="Summary_(1)"/>
      <sheetName val="List_of_Houses"/>
      <sheetName val="B2_SITE_WORKS"/>
      <sheetName val="B3_CONCRETE_WORKS"/>
      <sheetName val="B4_MASONRY_WORKS"/>
      <sheetName val="B5_METAL_WORKS"/>
      <sheetName val="B6_THERMAL&amp;MOITURE"/>
      <sheetName val="B7_ALU_GLASS_D&amp;W"/>
      <sheetName val="B8_FINISHING_WORKS"/>
      <sheetName val="B12_EXTERNAL_WORKS"/>
      <sheetName val="DMVT_-_2"/>
      <sheetName val="B__Additional_items"/>
      <sheetName val="C__VE_items_Add1"/>
      <sheetName val="F__VE_items_Updated_Add1"/>
      <sheetName val="G__Duplicated_items"/>
      <sheetName val="AC_equipment1"/>
      <sheetName val="Chung_tu1"/>
      <sheetName val="So_cai1"/>
      <sheetName val="Can_doi1"/>
      <sheetName val="Phat_sinh1"/>
      <sheetName val="[PIPE-03E_XLSÝ26+960-27+150_4(1"/>
      <sheetName val="DMVT1_(2)1"/>
      <sheetName val="Chiet_tinh_6at_lieu_1"/>
      <sheetName val="gia_vat_,ieu1"/>
      <sheetName val="Ki泺m_tra_DS_thue_GTGT1"/>
      <sheetName val="27+740-820_3(k95)1"/>
      <sheetName val="Tojg_hop_thep1"/>
      <sheetName val="tph_AAHSTOT271"/>
      <sheetName val="Van_chtyen1"/>
      <sheetName val="DS_dang_ky_thi_dua_20051"/>
      <sheetName val="DS_khen_thuong20041"/>
      <sheetName val="quy_bao_lu_051"/>
      <sheetName val="VT_co_phuong1"/>
      <sheetName val="Da_hai1"/>
      <sheetName val="VT_A_ma1"/>
      <sheetName val="VT_van_ho1"/>
      <sheetName val="Son_A_Ma1"/>
      <sheetName val="Son_Co_Ph1"/>
      <sheetName val="Mau_giao1"/>
      <sheetName val="TT_TH1"/>
      <sheetName val="vat_lieu_tan_hoat1"/>
      <sheetName val="KL_tonࡧ1"/>
      <sheetName val="QUY_TM_2004_(3)1"/>
      <sheetName val="QUY_TM_2004_(2)1"/>
      <sheetName val="SO_CAI_2004_TK_111_(2)1"/>
      <sheetName val="CTGS_N111_(2)1"/>
      <sheetName val="Can_doi_TK_(2)1"/>
      <sheetName val="CTGS_Co_1111"/>
      <sheetName val="Bang_1"/>
      <sheetName val="So_TGNH__(2)1"/>
      <sheetName val="N_1111"/>
      <sheetName val="Sheet1_(3)1"/>
      <sheetName val="C_1111"/>
      <sheetName val="KD_Theo_YTo1"/>
      <sheetName val="Tang_giam_TSCD1"/>
      <sheetName val="TK_Ngoai_bang1"/>
      <sheetName val="TMinh_BC_TC1"/>
      <sheetName val="Can_doi_TK1"/>
      <sheetName val="BCD_KToan1"/>
      <sheetName val="So_TGNH_1"/>
      <sheetName val="SO_CAI_TK_1121"/>
      <sheetName val="SO_CAI_2004_TK_1111"/>
      <sheetName val="Tien_Vay_3111"/>
      <sheetName val="DT_BH1"/>
      <sheetName val="So_QTM_20051"/>
      <sheetName val="QUY_TM_20041"/>
      <sheetName val="Ca_D1"/>
      <sheetName val="bang_ke_nop`thue1"/>
      <sheetName val="TK_9111"/>
      <sheetName val="H_long1"/>
      <sheetName val="C_Mong1"/>
      <sheetName val="M_Phu1"/>
      <sheetName val="T_Son1"/>
      <sheetName val="V_Don1"/>
      <sheetName val="Y_Kien1"/>
      <sheetName val="V_Quang1"/>
      <sheetName val="Q_Lam1"/>
      <sheetName val="P_Thu1"/>
      <sheetName val="T_Coc1"/>
      <sheetName val="D_Nghia1"/>
      <sheetName val="TT_DH1"/>
      <sheetName val="P_Phu1"/>
      <sheetName val="P_Lai1"/>
      <sheetName val="N_Xuyen1"/>
      <sheetName val="H_quan1"/>
      <sheetName val="S_Dang1"/>
      <sheetName val="N_Quan1"/>
      <sheetName val="C_Dam1"/>
      <sheetName val="B_luan1"/>
      <sheetName val="M_Luong1"/>
      <sheetName val="B_Doan1"/>
      <sheetName val="H_Do1"/>
      <sheetName val="D_Khe1"/>
      <sheetName val="P_Trung1"/>
      <sheetName val="V_du1"/>
      <sheetName val="TK_7111"/>
      <sheetName val="TK_6321"/>
      <sheetName val="Chi_tiet_5111"/>
      <sheetName val="TK_5111"/>
      <sheetName val="TK_342_(_thue_T_C_)1"/>
      <sheetName val="Phat_sinh_20051"/>
      <sheetName val="TK_341vay_dai_han_1"/>
      <sheetName val="TK_2141"/>
      <sheetName val="TK_2121"/>
      <sheetName val="Chi_tiet_TK_2111"/>
      <sheetName val="TK_2111"/>
      <sheetName val="TK_1541"/>
      <sheetName val="Chi_tiet_TK_1521"/>
      <sheetName val="TK_1521"/>
      <sheetName val="Chung_tu_ghi_so_1"/>
      <sheetName val="TK_1421"/>
      <sheetName val="TK_1411"/>
      <sheetName val="TK_1331"/>
      <sheetName val="Chi_tiet_TK1311"/>
      <sheetName val="TK_1311"/>
      <sheetName val="TK_1121"/>
      <sheetName val="TK_1111"/>
      <sheetName val="Phieu_thu1"/>
      <sheetName val="Phieu_chi_1"/>
      <sheetName val="Phieu_nhap_VTu_1"/>
      <sheetName val="Phieu_xuat_VTu1"/>
      <sheetName val="Can_doi_vat_tu_nhap_xuat_1"/>
      <sheetName val="Vat_tu_nhapxuat_nam_20051"/>
      <sheetName val="Ca_may_can_dung_nam_20051"/>
      <sheetName val="Vat_Tu_can_cho_CT_nam_20051"/>
      <sheetName val="HD_thu_mua_hang_NLS_1"/>
      <sheetName val="HD_thu_mua_cat_soi_1"/>
      <sheetName val="TLy_HD_mua_ban_1"/>
      <sheetName val="CAU5_A_Thu1"/>
      <sheetName val="yen_lenh1"/>
      <sheetName val="CAU5_(1+2)1"/>
      <sheetName val="CAU_7_(O_Hien)1"/>
      <sheetName val="CAU_71"/>
      <sheetName val="TCCG_(_NH)1"/>
      <sheetName val="Cau_91"/>
      <sheetName val="Cau_111"/>
      <sheetName val="Chi_tieu_KT-KT1"/>
      <sheetName val="BGDO_Sdong1"/>
      <sheetName val="BBtrang_SD1"/>
      <sheetName val="Vuong_do_l2_sd_171"/>
      <sheetName val="Vuong_do_SD171"/>
      <sheetName val="BG_T_SD171"/>
      <sheetName val="SD_171"/>
      <sheetName val="dn_x1"/>
      <sheetName val="dn_xay1"/>
      <sheetName val="TONG_HOP_VL-NC1"/>
      <sheetName val="DM_671"/>
      <sheetName val="gia_vt,nc,may1"/>
      <sheetName val="To_declare1"/>
      <sheetName val="MAIN_GATE_HOUSE1"/>
      <sheetName val="CT_Thang_Mo1"/>
      <sheetName val="CT__PL1"/>
      <sheetName val="Summary_(1)1"/>
      <sheetName val="List_of_Houses1"/>
      <sheetName val="B2_SITE_WORKS1"/>
      <sheetName val="B3_CONCRETE_WORKS1"/>
      <sheetName val="B4_MASONRY_WORKS1"/>
      <sheetName val="B5_METAL_WORKS1"/>
      <sheetName val="B6_THERMAL&amp;MOITURE1"/>
      <sheetName val="B7_ALU_GLASS_D&amp;W1"/>
      <sheetName val="B8_FINISHING_WORKS1"/>
      <sheetName val="B12_EXTERNAL_WORKS1"/>
      <sheetName val="DMVT_-_21"/>
      <sheetName val="B__Additional_items1"/>
      <sheetName val="C__VE_items_Add11"/>
      <sheetName val="F__VE_items_Updated_Add11"/>
      <sheetName val="G__Duplicated_items1"/>
      <sheetName val="Corewall Rb-Mezz"/>
      <sheetName val="집계표"/>
      <sheetName val="실행철강하도"/>
      <sheetName val="149-2"/>
      <sheetName val="Pr- AC"/>
      <sheetName val="dongia (2)"/>
      <sheetName val="Temp&amp;Site"/>
      <sheetName val="FitOutConfCentre"/>
      <sheetName val="B3A - TOWER A"/>
      <sheetName val="Budget E"/>
      <sheetName val="연령현황"/>
      <sheetName val="총무"/>
      <sheetName val="고객별 담당자"/>
      <sheetName val="chitimc"/>
      <sheetName val="BX T7"/>
      <sheetName val="Giai trinh"/>
      <sheetName val="Đon gia"/>
      <sheetName val="Rates"/>
      <sheetName val="NKC6"/>
      <sheetName val="01. KHO A-&gt;E"/>
      <sheetName val="RAB AR&amp;STR"/>
      <sheetName val="SITE-E"/>
      <sheetName val="날개벽(시점좌측)"/>
      <sheetName val="설계조건"/>
      <sheetName val="안정계산"/>
      <sheetName val="단면검토"/>
      <sheetName val="마산방향철근집계"/>
      <sheetName val="진주방향"/>
      <sheetName val="마산방향"/>
      <sheetName val="ABUT수량-A1"/>
      <sheetName val="GAEYO"/>
      <sheetName val="sub struc-Omission"/>
      <sheetName val="BQ-E20-02(Rp)"/>
      <sheetName val="alpha1"/>
      <sheetName val="Gia_GC_Satthep"/>
      <sheetName val="一発シート"/>
      <sheetName val="LB020A(月)"/>
      <sheetName val="完成工事"/>
      <sheetName val="未成工事"/>
      <sheetName val="外気負荷"/>
      <sheetName val="FI"/>
      <sheetName val="工事名、社内ﾚｰﾄ"/>
      <sheetName val="電気設備表"/>
      <sheetName val="AG原単位"/>
      <sheetName val="社内ﾚｰﾄ"/>
      <sheetName val="当初予算"/>
      <sheetName val="4月分"/>
      <sheetName val="6月分"/>
      <sheetName val="8月分"/>
      <sheetName val="#REF!"/>
      <sheetName val="設備Pe"/>
      <sheetName val="p1016-p1069(Aｻｲﾄ内訳) "/>
      <sheetName val="MOTO"/>
      <sheetName val="AUTOMATIC SELECT"/>
      <sheetName val="Page 3"/>
      <sheetName val="K260 BßGe"/>
      <sheetName val="見積原稿99831"/>
      <sheetName val="Packing type 2"/>
      <sheetName val="CNKH"/>
      <sheetName val="Data.T8"/>
      <sheetName val="Transaction"/>
      <sheetName val="HTTK"/>
      <sheetName val="THCP198"/>
      <sheetName val="DataSheet"/>
      <sheetName val="Income Statement1"/>
      <sheetName val="Original"/>
      <sheetName val="TB Grouping"/>
      <sheetName val="OAR-FS"/>
      <sheetName val="Summary ( No use) "/>
      <sheetName val="Income Statement 1"/>
      <sheetName val="CT_LCGT"/>
      <sheetName val="CT_LCTT"/>
      <sheetName val="TM_ChenhLechCT"/>
      <sheetName val="Dieu_chinh"/>
      <sheetName val="Danh_muc"/>
      <sheetName val="Phan_bo"/>
      <sheetName val="Thong_tin"/>
      <sheetName val="bcth.Hoang"/>
      <sheetName val="bcth.Nhung"/>
      <sheetName val="bcth.Ngoc"/>
      <sheetName val="bcth.Vu"/>
      <sheetName val="CDQDT"/>
      <sheetName val=" 10 ngày"/>
      <sheetName val="20ngay"/>
      <sheetName val="31 ngày"/>
      <sheetName val="bcthang"/>
      <sheetName val="báo cáo thang11 mới"/>
      <sheetName val="AC_DATA"/>
      <sheetName val="qhlk"/>
      <sheetName val="Trang mở đầu"/>
      <sheetName val="TransIn"/>
      <sheetName val="RAB"/>
      <sheetName val="WT-LIST"/>
      <sheetName val="Dbase"/>
      <sheetName val="custom check"/>
      <sheetName val="atap"/>
      <sheetName val="harga"/>
      <sheetName val="Sensitivitas"/>
      <sheetName val="Mau nha DD"/>
      <sheetName val="경비2내역"/>
      <sheetName val="tifico"/>
      <sheetName val="C.S.A"/>
      <sheetName val="CONSOIDATE 4"/>
      <sheetName val="CONSOIDATE 2"/>
      <sheetName val="1CT-CAUTHANG-TT-T13(TRIU)&lt;16&gt;16"/>
      <sheetName val="3,CT-CAUTHANG-T23-24&gt;50"/>
      <sheetName val="ATS Report"/>
      <sheetName val="Doc Count"/>
      <sheetName val="Electrical"/>
      <sheetName val="Instrument"/>
      <sheetName val="Structural"/>
      <sheetName val="Mechanical"/>
      <sheetName val="Process"/>
      <sheetName val="Safety"/>
      <sheetName val="Telecoms"/>
      <sheetName val="Pipeline"/>
      <sheetName val="DATA ENTRY"/>
      <sheetName val="PEDESB"/>
      <sheetName val="Cham cong T8 "/>
      <sheetName val="K5-1"/>
      <sheetName val="기안"/>
      <sheetName val="BechLab"/>
      <sheetName val="個案9411"/>
      <sheetName val="IBASE"/>
      <sheetName val="van_phong_Quy_1"/>
      <sheetName val="Cong_ty_Quy_1"/>
      <sheetName val="Buy_vs__Lease_Car"/>
      <sheetName val="CP_Khac_cuoc_VC"/>
      <sheetName val="T_KE_CP1"/>
      <sheetName val="Phieu_NX"/>
      <sheetName val="THEKHO"/>
      <sheetName val="SCOPE OF WORK"/>
      <sheetName val="Ref"/>
      <sheetName val="THONG KE CAU KIEN"/>
      <sheetName val="PRE (E)"/>
      <sheetName val="6PILE  (돌출)"/>
      <sheetName val="공사개요-C"/>
      <sheetName val="Div26 - Elect"/>
      <sheetName val="총원가계산서(요율)"/>
      <sheetName val="Thoat nuoc"/>
      <sheetName val="FD"/>
      <sheetName val="GI"/>
      <sheetName val="EE (3)"/>
      <sheetName val="PAVEMENT"/>
      <sheetName val="TRAFFIC"/>
      <sheetName val="Planning"/>
      <sheetName val="대비"/>
      <sheetName val="hinhhoc"/>
      <sheetName val="공사개요"/>
      <sheetName val="매부"/>
      <sheetName val="현관"/>
      <sheetName val="breakdown"/>
      <sheetName val="Duc_bk"/>
      <sheetName val="B15"/>
      <sheetName val="B16"/>
      <sheetName val="B17"/>
      <sheetName val="B4-D3"/>
      <sheetName val="B8"/>
      <sheetName val="VTu nam"/>
      <sheetName val="CFNlieu"/>
      <sheetName val="CFDien"/>
      <sheetName val="Nuoc"/>
      <sheetName val="SPTDoi"/>
      <sheetName val="KH SClon"/>
      <sheetName val="KH DTtapchung"/>
      <sheetName val="KLSCTX"/>
      <sheetName val="NSL"/>
      <sheetName val="san "/>
      <sheetName val="Casting"/>
      <sheetName val="THU _x0005_"/>
      <sheetName val="Ts"/>
      <sheetName val="発注"/>
      <sheetName val="Ty trong phan A"/>
      <sheetName val="Details"/>
      <sheetName val="SLCB"/>
      <sheetName val="STRU-4"/>
      <sheetName val="Balance Sheet"/>
      <sheetName val="DM 285"/>
      <sheetName val="Request"/>
      <sheetName val="前期_BS"/>
      <sheetName val="Tong_Thu4"/>
      <sheetName val="Tong_Chi4"/>
      <sheetName val="Truong_hoc4"/>
      <sheetName val="Cty_CP4"/>
      <sheetName val="G_thau_3B4"/>
      <sheetName val="T_Hop_Thu-chi4"/>
      <sheetName val="DG_SOC5"/>
      <sheetName val="DG_HQ5"/>
      <sheetName val="Bot_Giat_C5"/>
      <sheetName val="Bot_Giat_P_5"/>
      <sheetName val="THAY_THUNG_H5"/>
      <sheetName val="thi_nghiem5"/>
      <sheetName val="Tong_Thu5"/>
      <sheetName val="Tong_Chi5"/>
      <sheetName val="Truong_hoc5"/>
      <sheetName val="Cty_CP5"/>
      <sheetName val="G_thau_3B5"/>
      <sheetName val="T_Hop_Thu-chi5"/>
      <sheetName val="DG_SOC6"/>
      <sheetName val="DG_HQ6"/>
      <sheetName val="Bot_Giat_C6"/>
      <sheetName val="Bot_Giat_P_6"/>
      <sheetName val="THAY_THUNG_H6"/>
      <sheetName val="thi_nghiem6"/>
      <sheetName val="Tong_Thu6"/>
      <sheetName val="Tong_Chi6"/>
      <sheetName val="Truong_hoc6"/>
      <sheetName val="Cty_CP6"/>
      <sheetName val="G_thau_3B6"/>
      <sheetName val="T_Hop_Thu-chi6"/>
      <sheetName val="Tien_ung5"/>
      <sheetName val="phi_luong35"/>
      <sheetName val="THVT_T55"/>
      <sheetName val="XL1_t55"/>
      <sheetName val="XL2_T55"/>
      <sheetName val="XL3_T55"/>
      <sheetName val="XL5_T55"/>
      <sheetName val="CC_XL15"/>
      <sheetName val="KKTS_045"/>
      <sheetName val="nha_kct5"/>
      <sheetName val="VAT_TU_NHAN_TXQN4"/>
      <sheetName val="bang_tong_ke_khoi_luong_vat_tu4"/>
      <sheetName val="hcong_tkhe4"/>
      <sheetName val="VAT_TU_NHAN_TKHE4"/>
      <sheetName val="hcong_qn4"/>
      <sheetName val="VAT_TU_NHAN_(2)4"/>
      <sheetName val="TH_mau_moi_tu_T104"/>
      <sheetName val="Tong_hop_Quy_IV4"/>
      <sheetName val="TH_du_toan_5"/>
      <sheetName val="Du_toan_5"/>
      <sheetName val="C_Tinh5"/>
      <sheetName val="congtac_vien-uy5"/>
      <sheetName val="Nhan_luc20015"/>
      <sheetName val="huy_dong_von5"/>
      <sheetName val="Lai_vayxd5"/>
      <sheetName val="Lai_vayphaitra5"/>
      <sheetName val="Lai_vay_5"/>
      <sheetName val="tra_von5"/>
      <sheetName val="KH_chi_tiet5"/>
      <sheetName val="XE_DAU5"/>
      <sheetName val="XE_XANG5"/>
      <sheetName val="Hat_15"/>
      <sheetName val="_H8_duong5"/>
      <sheetName val="Hat_7dg5"/>
      <sheetName val="TH_duong_1B5"/>
      <sheetName val="TH_cau_1B5"/>
      <sheetName val="cau_H15"/>
      <sheetName val="Son_dg5"/>
      <sheetName val="THKL_H95"/>
      <sheetName val="VAT_TU_NHAN_TXQN5"/>
      <sheetName val="bang_tong_ke_khoi_luong_vat_tu5"/>
      <sheetName val="hcong_tkhe5"/>
      <sheetName val="VAT_TU_NHAN_TKHE5"/>
      <sheetName val="hcong_qn5"/>
      <sheetName val="VAT_TU_NHAN_(2)5"/>
      <sheetName val="CO_SO_DU_LIEU_PTVL5"/>
      <sheetName val="Thang_125"/>
      <sheetName val="Thang_16"/>
      <sheetName val="Thang_12_(2)5"/>
      <sheetName val="Thang_015"/>
      <sheetName val="TH_mau_moi_tu_T105"/>
      <sheetName val="Tong_hop_Quy_IV5"/>
      <sheetName val="DG_SOC7"/>
      <sheetName val="DG_HQ7"/>
      <sheetName val="Bot_Giat_C7"/>
      <sheetName val="Bot_Giat_P_7"/>
      <sheetName val="THAY_THUNG_H7"/>
      <sheetName val="thi_nghiem7"/>
      <sheetName val="Tong_Thu7"/>
      <sheetName val="Tong_Chi7"/>
      <sheetName val="Truong_hoc7"/>
      <sheetName val="Cty_CP7"/>
      <sheetName val="G_thau_3B7"/>
      <sheetName val="T_Hop_Thu-chi7"/>
      <sheetName val="Tien_ung6"/>
      <sheetName val="phi_luong36"/>
      <sheetName val="THVT_T56"/>
      <sheetName val="XL1_t56"/>
      <sheetName val="XL2_T56"/>
      <sheetName val="XL3_T56"/>
      <sheetName val="XL5_T56"/>
      <sheetName val="CC_XL16"/>
      <sheetName val="KKTS_046"/>
      <sheetName val="nha_kct6"/>
      <sheetName val="TH_du_toan_6"/>
      <sheetName val="Du_toan_6"/>
      <sheetName val="C_Tinh6"/>
      <sheetName val="congtac_vien-uy6"/>
      <sheetName val="Nhan_luc20016"/>
      <sheetName val="huy_dong_von6"/>
      <sheetName val="Lai_vayxd6"/>
      <sheetName val="Lai_vayphaitra6"/>
      <sheetName val="Lai_vay_6"/>
      <sheetName val="tra_von6"/>
      <sheetName val="KH_chi_tiet6"/>
      <sheetName val="XE_DAU6"/>
      <sheetName val="XE_XANG6"/>
      <sheetName val="Hat_16"/>
      <sheetName val="_H8_duong6"/>
      <sheetName val="Hat_7dg6"/>
      <sheetName val="TH_duong_1B6"/>
      <sheetName val="TH_cau_1B6"/>
      <sheetName val="cau_H16"/>
      <sheetName val="Son_dg6"/>
      <sheetName val="THKL_H96"/>
      <sheetName val="VAT_TU_NHAN_TXQN6"/>
      <sheetName val="bang_tong_ke_khoi_luong_vat_tu6"/>
      <sheetName val="hcong_tkhe6"/>
      <sheetName val="VAT_TU_NHAN_TKHE6"/>
      <sheetName val="hcong_qn6"/>
      <sheetName val="VAT_TU_NHAN_(2)6"/>
      <sheetName val="CO_SO_DU_LIEU_PTVL6"/>
      <sheetName val="Thang_126"/>
      <sheetName val="Thang_17"/>
      <sheetName val="Thang_12_(2)6"/>
      <sheetName val="Thang_016"/>
      <sheetName val="TH_mau_moi_tu_T106"/>
      <sheetName val="Tong_hop_Quy_IV6"/>
      <sheetName val="DG_SOC8"/>
      <sheetName val="DG_HQ8"/>
      <sheetName val="Bot_Giat_C8"/>
      <sheetName val="Bot_Giat_P_8"/>
      <sheetName val="THAY_THUNG_H8"/>
      <sheetName val="thi_nghiem8"/>
      <sheetName val="Tong_Thu8"/>
      <sheetName val="Tong_Chi8"/>
      <sheetName val="Truong_hoc8"/>
      <sheetName val="Cty_CP8"/>
      <sheetName val="G_thau_3B8"/>
      <sheetName val="T_Hop_Thu-chi8"/>
      <sheetName val="Tien_ung7"/>
      <sheetName val="phi_luong37"/>
      <sheetName val="THVT_T57"/>
      <sheetName val="XL1_t57"/>
      <sheetName val="XL2_T57"/>
      <sheetName val="XL3_T57"/>
      <sheetName val="XL5_T57"/>
      <sheetName val="CC_XL17"/>
      <sheetName val="KKTS_047"/>
      <sheetName val="nha_kct7"/>
      <sheetName val="TH_du_toan_7"/>
      <sheetName val="Du_toan_7"/>
      <sheetName val="C_Tinh7"/>
      <sheetName val="congtac_vien-uy7"/>
      <sheetName val="Nhan_luc20017"/>
      <sheetName val="huy_dong_von7"/>
      <sheetName val="Lai_vayxd7"/>
      <sheetName val="Lai_vayphaitra7"/>
      <sheetName val="Lai_vay_7"/>
      <sheetName val="tra_von7"/>
      <sheetName val="KH_chi_tiet7"/>
      <sheetName val="XE_DAU7"/>
      <sheetName val="XE_XANG7"/>
      <sheetName val="Hat_17"/>
      <sheetName val="_H8_duong7"/>
      <sheetName val="Hat_7dg7"/>
      <sheetName val="TH_duong_1B7"/>
      <sheetName val="TH_cau_1B7"/>
      <sheetName val="cau_H17"/>
      <sheetName val="Son_dg7"/>
      <sheetName val="THKL_H97"/>
      <sheetName val="VAT_TU_NHAN_TXQN7"/>
      <sheetName val="bang_tong_ke_khoi_luong_vat_tu7"/>
      <sheetName val="hcong_tkhe7"/>
      <sheetName val="VAT_TU_NHAN_TKHE7"/>
      <sheetName val="hcong_qn7"/>
      <sheetName val="VAT_TU_NHAN_(2)7"/>
      <sheetName val="CO_SO_DU_LIEU_PTVL7"/>
      <sheetName val="Thang_127"/>
      <sheetName val="Thang_18"/>
      <sheetName val="Thang_12_(2)7"/>
      <sheetName val="Thang_017"/>
      <sheetName val="TH_mau_moi_tu_T107"/>
      <sheetName val="Tong_hop_Quy_IV7"/>
      <sheetName val="DG_SOC9"/>
      <sheetName val="DG_HQ9"/>
      <sheetName val="Bot_Giat_C9"/>
      <sheetName val="Bot_Giat_P_9"/>
      <sheetName val="THAY_THUNG_H9"/>
      <sheetName val="thi_nghiem9"/>
      <sheetName val="Tong_Thu9"/>
      <sheetName val="Tong_Chi9"/>
      <sheetName val="Truong_hoc9"/>
      <sheetName val="Cty_CP9"/>
      <sheetName val="G_thau_3B9"/>
      <sheetName val="T_Hop_Thu-chi9"/>
      <sheetName val="DG_SOC11"/>
      <sheetName val="DG_HQ11"/>
      <sheetName val="Bot_Giat_C11"/>
      <sheetName val="Bot_Giat_P_11"/>
      <sheetName val="THAY_THUNG_H11"/>
      <sheetName val="thi_nghiem11"/>
      <sheetName val="Tong_Thu11"/>
      <sheetName val="Tong_Chi11"/>
      <sheetName val="Truong_hoc11"/>
      <sheetName val="Cty_CP11"/>
      <sheetName val="G_thau_3B11"/>
      <sheetName val="T_Hop_Thu-chi11"/>
      <sheetName val="Tien_ung9"/>
      <sheetName val="phi_luong39"/>
      <sheetName val="THVT_T59"/>
      <sheetName val="XL1_t59"/>
      <sheetName val="XL2_T59"/>
      <sheetName val="XL3_T59"/>
      <sheetName val="XL5_T59"/>
      <sheetName val="CC_XL19"/>
      <sheetName val="KKTS_049"/>
      <sheetName val="nha_kct9"/>
      <sheetName val="TH_du_toan_9"/>
      <sheetName val="Du_toan_9"/>
      <sheetName val="C_Tinh9"/>
      <sheetName val="congtac_vien-uy9"/>
      <sheetName val="Nhan_luc20019"/>
      <sheetName val="huy_dong_von9"/>
      <sheetName val="Lai_vayxd9"/>
      <sheetName val="Lai_vayphaitra9"/>
      <sheetName val="Lai_vay_9"/>
      <sheetName val="tra_von9"/>
      <sheetName val="KH_chi_tiet9"/>
      <sheetName val="XE_DAU9"/>
      <sheetName val="XE_XANG9"/>
      <sheetName val="Hat_19"/>
      <sheetName val="_H8_duong9"/>
      <sheetName val="Hat_7dg9"/>
      <sheetName val="TH_duong_1B9"/>
      <sheetName val="TH_cau_1B9"/>
      <sheetName val="cau_H19"/>
      <sheetName val="Son_dg9"/>
      <sheetName val="THKL_H99"/>
      <sheetName val="VAT_TU_NHAN_TXQN9"/>
      <sheetName val="bang_tong_ke_khoi_luong_vat_tu9"/>
      <sheetName val="hcong_tkhe9"/>
      <sheetName val="VAT_TU_NHAN_TKHE9"/>
      <sheetName val="hcong_qn9"/>
      <sheetName val="VAT_TU_NHAN_(2)9"/>
      <sheetName val="CO_SO_DU_LIEU_PTVL9"/>
      <sheetName val="Thang_129"/>
      <sheetName val="Thang_110"/>
      <sheetName val="Thang_12_(2)9"/>
      <sheetName val="Thang_019"/>
      <sheetName val="TH_mau_moi_tu_T109"/>
      <sheetName val="Tong_hop_Quy_IV9"/>
      <sheetName val="DG_SOC10"/>
      <sheetName val="DG_HQ10"/>
      <sheetName val="Bot_Giat_C10"/>
      <sheetName val="Bot_Giat_P_10"/>
      <sheetName val="THAY_THUNG_H10"/>
      <sheetName val="thi_nghiem10"/>
      <sheetName val="Tong_Thu10"/>
      <sheetName val="Tong_Chi10"/>
      <sheetName val="Truong_hoc10"/>
      <sheetName val="Cty_CP10"/>
      <sheetName val="G_thau_3B10"/>
      <sheetName val="T_Hop_Thu-chi10"/>
      <sheetName val="Tien_ung8"/>
      <sheetName val="phi_luong38"/>
      <sheetName val="THVT_T58"/>
      <sheetName val="XL1_t58"/>
      <sheetName val="XL2_T58"/>
      <sheetName val="XL3_T58"/>
      <sheetName val="XL5_T58"/>
      <sheetName val="CC_XL18"/>
      <sheetName val="KKTS_048"/>
      <sheetName val="nha_kct8"/>
      <sheetName val="TH_du_toan_8"/>
      <sheetName val="Du_toan_8"/>
      <sheetName val="C_Tinh8"/>
      <sheetName val="congtac_vien-uy8"/>
      <sheetName val="Nhan_luc20018"/>
      <sheetName val="huy_dong_von8"/>
      <sheetName val="Lai_vayxd8"/>
      <sheetName val="Lai_vayphaitra8"/>
      <sheetName val="Lai_vay_8"/>
      <sheetName val="tra_von8"/>
      <sheetName val="KH_chi_tiet8"/>
      <sheetName val="XE_DAU8"/>
      <sheetName val="XE_XANG8"/>
      <sheetName val="Hat_18"/>
      <sheetName val="_H8_duong8"/>
      <sheetName val="Hat_7dg8"/>
      <sheetName val="TH_duong_1B8"/>
      <sheetName val="TH_cau_1B8"/>
      <sheetName val="cau_H18"/>
      <sheetName val="Son_dg8"/>
      <sheetName val="THKL_H98"/>
      <sheetName val="VAT_TU_NHAN_TXQN8"/>
      <sheetName val="bang_tong_ke_khoi_luong_vat_tu8"/>
      <sheetName val="hcong_tkhe8"/>
      <sheetName val="VAT_TU_NHAN_TKHE8"/>
      <sheetName val="hcong_qn8"/>
      <sheetName val="VAT_TU_NHAN_(2)8"/>
      <sheetName val="CO_SO_DU_LIEU_PTVL8"/>
      <sheetName val="Thang_128"/>
      <sheetName val="Thang_19"/>
      <sheetName val="Thang_12_(2)8"/>
      <sheetName val="Thang_018"/>
      <sheetName val="TH_mau_moi_tu_T108"/>
      <sheetName val="Tong_hop_Quy_IV8"/>
      <sheetName val="DG_SOC12"/>
      <sheetName val="DG_HQ12"/>
      <sheetName val="Bot_Giat_C12"/>
      <sheetName val="Bot_Giat_P_12"/>
      <sheetName val="THAY_THUNG_H12"/>
      <sheetName val="thi_nghiem12"/>
      <sheetName val="Tong_Thu12"/>
      <sheetName val="Tong_Chi12"/>
      <sheetName val="Truong_hoc12"/>
      <sheetName val="Cty_CP12"/>
      <sheetName val="G_thau_3B12"/>
      <sheetName val="T_Hop_Thu-chi12"/>
      <sheetName val="Tien_ung10"/>
      <sheetName val="phi_luong310"/>
      <sheetName val="THVT_T510"/>
      <sheetName val="XL1_t510"/>
      <sheetName val="XL2_T510"/>
      <sheetName val="XL3_T510"/>
      <sheetName val="XL5_T510"/>
      <sheetName val="CC_XL110"/>
      <sheetName val="KKTS_0410"/>
      <sheetName val="nha_kct10"/>
      <sheetName val="TH_du_toan_10"/>
      <sheetName val="Du_toan_10"/>
      <sheetName val="C_Tinh10"/>
      <sheetName val="congtac_vien-uy10"/>
      <sheetName val="Nhan_luc200110"/>
      <sheetName val="huy_dong_von10"/>
      <sheetName val="Lai_vayxd10"/>
      <sheetName val="Lai_vayphaitra10"/>
      <sheetName val="Lai_vay_10"/>
      <sheetName val="tra_von10"/>
      <sheetName val="KH_chi_tiet10"/>
      <sheetName val="XE_DAU10"/>
      <sheetName val="XE_XANG10"/>
      <sheetName val="Hat_110"/>
      <sheetName val="_H8_duong10"/>
      <sheetName val="Hat_7dg10"/>
      <sheetName val="TH_duong_1B10"/>
      <sheetName val="TH_cau_1B10"/>
      <sheetName val="cau_H110"/>
      <sheetName val="Son_dg10"/>
      <sheetName val="THKL_H910"/>
      <sheetName val="VAT_TU_NHAN_TXQN10"/>
      <sheetName val="bang_tong_ke_khoi_luong_vat_t10"/>
      <sheetName val="hcong_tkhe10"/>
      <sheetName val="VAT_TU_NHAN_TKHE10"/>
      <sheetName val="hcong_qn10"/>
      <sheetName val="VAT_TU_NHAN_(2)10"/>
      <sheetName val="CO_SO_DU_LIEU_PTVL10"/>
      <sheetName val="Thang_1210"/>
      <sheetName val="Thang_111"/>
      <sheetName val="Thang_12_(2)10"/>
      <sheetName val="Thang_0110"/>
      <sheetName val="TH_mau_moi_tu_T1010"/>
      <sheetName val="Tong_hop_Quy_IV10"/>
      <sheetName val="DG_SOC13"/>
      <sheetName val="DG_HQ13"/>
      <sheetName val="Bot_Giat_C13"/>
      <sheetName val="Bot_Giat_P_13"/>
      <sheetName val="THAY_THUNG_H13"/>
      <sheetName val="thi_nghiem13"/>
      <sheetName val="Tong_Thu13"/>
      <sheetName val="Tong_Chi13"/>
      <sheetName val="Truong_hoc13"/>
      <sheetName val="Cty_CP13"/>
      <sheetName val="G_thau_3B13"/>
      <sheetName val="T_Hop_Thu-chi13"/>
      <sheetName val="Tien_ung11"/>
      <sheetName val="phi_luong311"/>
      <sheetName val="THVT_T511"/>
      <sheetName val="XL1_t511"/>
      <sheetName val="XL2_T511"/>
      <sheetName val="XL3_T511"/>
      <sheetName val="XL5_T511"/>
      <sheetName val="CC_XL111"/>
      <sheetName val="KKTS_0411"/>
      <sheetName val="nha_kct11"/>
      <sheetName val="TH_du_toan_11"/>
      <sheetName val="Du_toan_11"/>
      <sheetName val="C_Tinh11"/>
      <sheetName val="congtac_vien-uy11"/>
      <sheetName val="Nhan_luc200111"/>
      <sheetName val="huy_dong_von11"/>
      <sheetName val="Lai_vayxd11"/>
      <sheetName val="Lai_vayphaitra11"/>
      <sheetName val="Lai_vay_11"/>
      <sheetName val="tra_von11"/>
      <sheetName val="KH_chi_tiet11"/>
      <sheetName val="XE_DAU11"/>
      <sheetName val="XE_XANG11"/>
      <sheetName val="Hat_111"/>
      <sheetName val="_H8_duong11"/>
      <sheetName val="Hat_7dg11"/>
      <sheetName val="TH_duong_1B11"/>
      <sheetName val="TH_cau_1B11"/>
      <sheetName val="cau_H111"/>
      <sheetName val="Son_dg11"/>
      <sheetName val="THKL_H911"/>
      <sheetName val="VAT_TU_NHAN_TXQN11"/>
      <sheetName val="bang_tong_ke_khoi_luong_vat_t11"/>
      <sheetName val="hcong_tkhe11"/>
      <sheetName val="VAT_TU_NHAN_TKHE11"/>
      <sheetName val="hcong_qn11"/>
      <sheetName val="VAT_TU_NHAN_(2)11"/>
      <sheetName val="CO_SO_DU_LIEU_PTVL11"/>
      <sheetName val="Thang_1211"/>
      <sheetName val="Thang_112"/>
      <sheetName val="Thang_12_(2)11"/>
      <sheetName val="Thang_0111"/>
      <sheetName val="TH_mau_moi_tu_T1011"/>
      <sheetName val="Tong_hop_Quy_IV11"/>
      <sheetName val="DG_SOC14"/>
      <sheetName val="DG_HQ14"/>
      <sheetName val="Bot_Giat_C14"/>
      <sheetName val="Bot_Giat_P_14"/>
      <sheetName val="THAY_THUNG_H14"/>
      <sheetName val="thi_nghiem14"/>
      <sheetName val="Tong_Thu14"/>
      <sheetName val="Tong_Chi14"/>
      <sheetName val="Truong_hoc14"/>
      <sheetName val="Cty_CP14"/>
      <sheetName val="G_thau_3B14"/>
      <sheetName val="T_Hop_Thu-chi14"/>
      <sheetName val="Tien_ung12"/>
      <sheetName val="phi_luong312"/>
      <sheetName val="THVT_T512"/>
      <sheetName val="XL1_t512"/>
      <sheetName val="XL2_T512"/>
      <sheetName val="XL3_T512"/>
      <sheetName val="XL5_T512"/>
      <sheetName val="CC_XL112"/>
      <sheetName val="KKTS_0412"/>
      <sheetName val="nha_kct12"/>
      <sheetName val="TH_du_toan_12"/>
      <sheetName val="Du_toan_12"/>
      <sheetName val="C_Tinh12"/>
      <sheetName val="congtac_vien-uy12"/>
      <sheetName val="Nhan_luc200112"/>
      <sheetName val="huy_dong_von12"/>
      <sheetName val="Lai_vayxd12"/>
      <sheetName val="Lai_vayphaitra12"/>
      <sheetName val="Lai_vay_12"/>
      <sheetName val="tra_von12"/>
      <sheetName val="KH_chi_tiet12"/>
      <sheetName val="XE_DAU12"/>
      <sheetName val="XE_XANG12"/>
      <sheetName val="Hat_112"/>
      <sheetName val="_H8_duong12"/>
      <sheetName val="Hat_7dg12"/>
      <sheetName val="TH_duong_1B12"/>
      <sheetName val="TH_cau_1B12"/>
      <sheetName val="cau_H112"/>
      <sheetName val="Son_dg12"/>
      <sheetName val="THKL_H912"/>
      <sheetName val="VAT_TU_NHAN_TXQN12"/>
      <sheetName val="bang_tong_ke_khoi_luong_vat_t12"/>
      <sheetName val="hcong_tkhe12"/>
      <sheetName val="VAT_TU_NHAN_TKHE12"/>
      <sheetName val="hcong_qn12"/>
      <sheetName val="VAT_TU_NHAN_(2)12"/>
      <sheetName val="CO_SO_DU_LIEU_PTVL12"/>
      <sheetName val="Thang_1212"/>
      <sheetName val="Thang_113"/>
      <sheetName val="Thang_12_(2)12"/>
      <sheetName val="Thang_0112"/>
      <sheetName val="TH_mau_moi_tu_T1012"/>
      <sheetName val="Tong_hop_Quy_IV12"/>
      <sheetName val="DG_SOC15"/>
      <sheetName val="DG_HQ15"/>
      <sheetName val="Bot_Giat_C15"/>
      <sheetName val="Bot_Giat_P_15"/>
      <sheetName val="THAY_THUNG_H15"/>
      <sheetName val="thi_nghiem15"/>
      <sheetName val="Tong_Thu15"/>
      <sheetName val="Tong_Chi15"/>
      <sheetName val="Truong_hoc15"/>
      <sheetName val="Cty_CP15"/>
      <sheetName val="G_thau_3B15"/>
      <sheetName val="T_Hop_Thu-chi15"/>
      <sheetName val="Tien_ung13"/>
      <sheetName val="phi_luong313"/>
      <sheetName val="THVT_T513"/>
      <sheetName val="XL1_t513"/>
      <sheetName val="XL2_T513"/>
      <sheetName val="XL3_T513"/>
      <sheetName val="XL5_T513"/>
      <sheetName val="CC_XL113"/>
      <sheetName val="KKTS_0413"/>
      <sheetName val="nha_kct13"/>
      <sheetName val="TH_du_toan_13"/>
      <sheetName val="Du_toan_13"/>
      <sheetName val="C_Tinh13"/>
      <sheetName val="congtac_vien-uy13"/>
      <sheetName val="Nhan_luc200113"/>
      <sheetName val="huy_dong_von13"/>
      <sheetName val="Lai_vayxd13"/>
      <sheetName val="Lai_vayphaitra13"/>
      <sheetName val="Lai_vay_13"/>
      <sheetName val="tra_von13"/>
      <sheetName val="KH_chi_tiet13"/>
      <sheetName val="XE_DAU13"/>
      <sheetName val="XE_XANG13"/>
      <sheetName val="Hat_113"/>
      <sheetName val="_H8_duong13"/>
      <sheetName val="Hat_7dg13"/>
      <sheetName val="TH_duong_1B13"/>
      <sheetName val="TH_cau_1B13"/>
      <sheetName val="cau_H113"/>
      <sheetName val="Son_dg13"/>
      <sheetName val="THKL_H913"/>
      <sheetName val="VAT_TU_NHAN_TXQN13"/>
      <sheetName val="bang_tong_ke_khoi_luong_vat_t13"/>
      <sheetName val="hcong_tkhe13"/>
      <sheetName val="VAT_TU_NHAN_TKHE13"/>
      <sheetName val="hcong_qn13"/>
      <sheetName val="VAT_TU_NHAN_(2)13"/>
      <sheetName val="CO_SO_DU_LIEU_PTVL13"/>
      <sheetName val="Thang_1213"/>
      <sheetName val="Thang_114"/>
      <sheetName val="Thang_12_(2)13"/>
      <sheetName val="Thang_0113"/>
      <sheetName val="TH_mau_moi_tu_T1013"/>
      <sheetName val="Tong_hop_Quy_IV13"/>
      <sheetName val="DG_SOC16"/>
      <sheetName val="DG_HQ16"/>
      <sheetName val="Bot_Giat_C16"/>
      <sheetName val="Bot_Giat_P_16"/>
      <sheetName val="THAY_THUNG_H16"/>
      <sheetName val="thi_nghiem16"/>
      <sheetName val="Tong_Thu16"/>
      <sheetName val="Tong_Chi16"/>
      <sheetName val="Truong_hoc16"/>
      <sheetName val="Cty_CP16"/>
      <sheetName val="G_thau_3B16"/>
      <sheetName val="T_Hop_Thu-chi16"/>
      <sheetName val="Tien_ung14"/>
      <sheetName val="phi_luong314"/>
      <sheetName val="THVT_T514"/>
      <sheetName val="XL1_t514"/>
      <sheetName val="XL2_T514"/>
      <sheetName val="XL3_T514"/>
      <sheetName val="XL5_T514"/>
      <sheetName val="CC_XL114"/>
      <sheetName val="KKTS_0414"/>
      <sheetName val="nha_kct14"/>
      <sheetName val="TH_du_toan_14"/>
      <sheetName val="Du_toan_14"/>
      <sheetName val="C_Tinh14"/>
      <sheetName val="congtac_vien-uy14"/>
      <sheetName val="Nhan_luc200114"/>
      <sheetName val="huy_dong_von14"/>
      <sheetName val="Lai_vayxd14"/>
      <sheetName val="Lai_vayphaitra14"/>
      <sheetName val="Lai_vay_14"/>
      <sheetName val="tra_von14"/>
      <sheetName val="KH_chi_tiet14"/>
      <sheetName val="XE_DAU14"/>
      <sheetName val="XE_XANG14"/>
      <sheetName val="Hat_114"/>
      <sheetName val="_H8_duong14"/>
      <sheetName val="Hat_7dg14"/>
      <sheetName val="TH_duong_1B14"/>
      <sheetName val="TH_cau_1B14"/>
      <sheetName val="cau_H114"/>
      <sheetName val="Son_dg14"/>
      <sheetName val="THKL_H914"/>
      <sheetName val="VAT_TU_NHAN_TXQN14"/>
      <sheetName val="bang_tong_ke_khoi_luong_vat_t14"/>
      <sheetName val="hcong_tkhe14"/>
      <sheetName val="VAT_TU_NHAN_TKHE14"/>
      <sheetName val="hcong_qn14"/>
      <sheetName val="VAT_TU_NHAN_(2)14"/>
      <sheetName val="CO_SO_DU_LIEU_PTVL14"/>
      <sheetName val="Thang_1214"/>
      <sheetName val="Thang_115"/>
      <sheetName val="Thang_12_(2)14"/>
      <sheetName val="Thang_0114"/>
      <sheetName val="TH_mau_moi_tu_T1014"/>
      <sheetName val="Tong_hop_Quy_IV14"/>
      <sheetName val="data07fib"/>
      <sheetName val="data08fib"/>
      <sheetName val="data09fib"/>
      <sheetName val="Package1"/>
      <sheetName val="Dept code"/>
      <sheetName val="docket"/>
      <sheetName val="Line code"/>
      <sheetName val="PSB.TB"/>
      <sheetName val="Weekly"/>
      <sheetName val="transfer"/>
      <sheetName val="X"/>
      <sheetName val="è"/>
      <sheetName val="2012"/>
      <sheetName val="DS_10"/>
      <sheetName val="TK11_x0018_"/>
      <sheetName val="Sprachelemente"/>
      <sheetName val="theo doi sach T11"/>
      <sheetName val="Record CR"/>
      <sheetName val="U102-U104 Detail"/>
      <sheetName val="TB"/>
      <sheetName val="TB_220"/>
      <sheetName val="ctdz10"/>
      <sheetName val="Phuc loi׮"/>
      <sheetName val="Phuc loiԼ"/>
      <sheetName val="Phuc loiע_x0000__x0000__x0000_Ꮆ最"/>
      <sheetName val="DATA10"/>
      <sheetName val="DATA1"/>
      <sheetName val="t_x0005_"/>
      <sheetName val="t&lt;"/>
      <sheetName val="t_x001c_"/>
      <sheetName val="CPLT"/>
      <sheetName val="BAL42"/>
      <sheetName val="Breakeven Analysis"/>
      <sheetName val="CST1198"/>
      <sheetName val="Daily Record"/>
      <sheetName val="gene0402AMT&gt;0"/>
      <sheetName val="대구"/>
      <sheetName val="GTGT2004"/>
      <sheetName val="TNDN2004"/>
      <sheetName val="ChitietTNDN"/>
      <sheetName val="Dukien2005"/>
      <sheetName val="Dangkyluong05"/>
      <sheetName val="99원가원판"/>
      <sheetName val="Allocation-out"/>
      <sheetName val="kh(r)"/>
      <sheetName val="Справочник статей ОРЕХ"/>
      <sheetName val="Справочник МВЗ-ЦФО "/>
      <sheetName val="справочники разные"/>
      <sheetName val="справоч САРЕХ 2 уровень"/>
      <sheetName val="справочн САРЕХ 1 уровень"/>
      <sheetName val="Блоки"/>
      <sheetName val="Справочник ОРЕХ I и II уровни"/>
      <sheetName val="Справочник Блоки"/>
      <sheetName val="Справочник структ. предп.ЦФО"/>
      <sheetName val="vs"/>
      <sheetName val="HD"/>
      <sheetName val="VB"/>
      <sheetName val="DGTH_CT"/>
      <sheetName val="1-TH"/>
      <sheetName val="KHAI THAC"/>
      <sheetName val="XN XAY LAP"/>
      <sheetName val="CO DIEN"/>
      <sheetName val="Y TE"/>
      <sheetName val="T.T"/>
      <sheetName val="XN KHOAN"/>
      <sheetName val="NI PI"/>
      <sheetName val="CONG TAC"/>
      <sheetName val="THBCOM 12-03"/>
      <sheetName val="BEST FOODS"/>
      <sheetName val="6.0 DGCT"/>
      <sheetName val="Parameters"/>
      <sheetName val="Rev domes 17"/>
      <sheetName val="Control"/>
      <sheetName val="5%"/>
      <sheetName val="Project Data"/>
      <sheetName val="bo ma"/>
      <sheetName val="TH06"/>
      <sheetName val="SLTB PT T06"/>
      <sheetName val="VT Nhap - Xuat T06"/>
      <sheetName val="Hướng dẫn"/>
      <sheetName val="Nhap_VT_oto1"/>
      <sheetName val="Don_gia1"/>
      <sheetName val="Project_Data1"/>
      <sheetName val="Check_C1"/>
      <sheetName val="bo_ma1"/>
      <sheetName val="SLTB_PT_T061"/>
      <sheetName val="VT_Nhap_-_Xuat_T061"/>
      <sheetName val="Hướng_dẫn1"/>
      <sheetName val="Nhap_VT_oto"/>
      <sheetName val="Don_gia"/>
      <sheetName val="Project_Data"/>
      <sheetName val="Check_C"/>
      <sheetName val="bo_ma"/>
      <sheetName val="SLTB_PT_T06"/>
      <sheetName val="VT_Nhap_-_Xuat_T06"/>
      <sheetName val="Hướng_dẫn"/>
      <sheetName val="PTMQT"/>
      <sheetName val="Q1-0_x0000_"/>
      <sheetName val="ESTI."/>
      <sheetName val="Gr"/>
      <sheetName val="P7_HO Termination 07"/>
      <sheetName val="Aging"/>
      <sheetName val="Credit"/>
      <sheetName val="CustList"/>
      <sheetName val="Info"/>
      <sheetName val="Tool"/>
      <sheetName val="ton"/>
      <sheetName val="Thông tin"/>
      <sheetName val="IBs"/>
      <sheetName val="BJ1"/>
      <sheetName val="BJ0"/>
      <sheetName val="BJc"/>
      <sheetName val="Bang CDTK"/>
      <sheetName val="FF-2"/>
      <sheetName val="LUþ"/>
      <sheetName val="NKY"/>
      <sheetName val="dongiaTH "/>
      <sheetName val="dongiaTH_"/>
      <sheetName val="CompanyValTable"/>
      <sheetName val="CTNX"/>
      <sheetName val="Data2013"/>
      <sheetName val="CDKT01"/>
      <sheetName val="TC01"/>
      <sheetName val="TC nguon"/>
      <sheetName val="NV01"/>
      <sheetName val="CNo"/>
      <sheetName val="BC Tai san"/>
      <sheetName val="Xac nhan kho bac"/>
      <sheetName val="SOE - USD"/>
      <sheetName val="SOE-EUR"/>
      <sheetName val="BC TKTU-ADB"/>
      <sheetName val="BC TKTU-AFD"/>
      <sheetName val="Bao cao GT KL XDCB thuc hien"/>
      <sheetName val="KL datdaolap "/>
      <sheetName val="Chi tiet ma"/>
      <sheetName val="BU9-10_x0000__x0000__x0000__x0015_[PIPE-03E.XLS]BU10-11"/>
      <sheetName val="Nnh1-2+80_x0000__x0000__x0000__x0000__x0019_[PIPE-03E.XLS]MD1"/>
      <sheetName val="Mnh0-1_x0000__x0000__x0000__x0014_[PIPE-03E.XLS]Nnh0-1_x0000_"/>
      <sheetName val="EDITPAGE"/>
      <sheetName val="ton T1"/>
      <sheetName val="thang 2"/>
      <sheetName val="Thang1"/>
      <sheetName val="loai cd"/>
      <sheetName val="loai khac"/>
      <sheetName val="26+180-000.2"/>
      <sheetName val="26+180.Sub0"/>
      <sheetName val="26+960-23+150.12"/>
      <sheetName val="BangkeNX"/>
      <sheetName val="SoTHVT"/>
      <sheetName val="設備仕様一覧"/>
      <sheetName val="新ｶﾞｽ設計"/>
      <sheetName val="Quotation(Ref)byPOLYCO"/>
      <sheetName val="CDV"/>
      <sheetName val="HSXL"/>
      <sheetName val="cuoc13"/>
      <sheetName val="Đơn giá kết cấu"/>
      <sheetName val="Elec LG"/>
      <sheetName val="Doi so"/>
      <sheetName val="BMS"/>
      <sheetName val="20110731수금"/>
      <sheetName val="상세"/>
      <sheetName val="외상매출금시산"/>
      <sheetName val="Reference"/>
      <sheetName val="table"/>
      <sheetName val="Dec3_x0000_"/>
      <sheetName val="T진도"/>
      <sheetName val="Report_WH"/>
      <sheetName val="JANTB"/>
      <sheetName val="Report KPI "/>
      <sheetName val="Sau do~g"/>
      <sheetName val="detial TSA"/>
      <sheetName val="K242 K98"/>
      <sheetName val="Chh tiet - Dv lap"/>
      <sheetName val="Phuc loiע"/>
      <sheetName val="P&amp;L"/>
      <sheetName val="Data-creditor"/>
      <sheetName val="GS"/>
      <sheetName val="FF-50"/>
      <sheetName val="PL"/>
      <sheetName val="Lban"/>
      <sheetName val="Parameter"/>
      <sheetName val="conbs"/>
      <sheetName val="Tinh KH"/>
      <sheetName val="수입"/>
      <sheetName val="DM Dân tộc"/>
      <sheetName val="DM Tỉnh thành"/>
      <sheetName val="DM Tôn giáo"/>
      <sheetName val="DS NHAN VIEN NMHM"/>
      <sheetName val="M201"/>
      <sheetName val="Deferred Sales Aug04"/>
      <sheetName val="Deferred Sales Dec04"/>
      <sheetName val="[PIPE-03E.XLS]__Kaefer_delhi__2"/>
      <sheetName val="Quotation AREA"/>
      <sheetName val="Tra Cứu"/>
      <sheetName val="Tai khoan"/>
      <sheetName val="KH-200"/>
      <sheetName val="Caod"/>
      <sheetName val="CaodÈ"/>
      <sheetName val="DaÈ"/>
      <sheetName val="Daþ"/>
      <sheetName val="CTTra"/>
      <sheetName val="dg285"/>
      <sheetName val="NC"/>
      <sheetName val="nphꗃ〒_x0005_"/>
      <sheetName val="DG "/>
      <sheetName val="II.5.B"/>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sheetData sheetId="842"/>
      <sheetData sheetId="843"/>
      <sheetData sheetId="844"/>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refreshError="1"/>
      <sheetData sheetId="956" refreshError="1"/>
      <sheetData sheetId="957" refreshError="1"/>
      <sheetData sheetId="958" refreshError="1"/>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sheetData sheetId="1522" refreshError="1"/>
      <sheetData sheetId="1523" refreshError="1"/>
      <sheetData sheetId="1524" refreshError="1"/>
      <sheetData sheetId="1525" refreshError="1"/>
      <sheetData sheetId="1526"/>
      <sheetData sheetId="1527"/>
      <sheetData sheetId="1528"/>
      <sheetData sheetId="1529"/>
      <sheetData sheetId="1530"/>
      <sheetData sheetId="1531"/>
      <sheetData sheetId="1532"/>
      <sheetData sheetId="1533" refreshError="1"/>
      <sheetData sheetId="1534" refreshError="1"/>
      <sheetData sheetId="1535" refreshError="1"/>
      <sheetData sheetId="1536" refreshError="1"/>
      <sheetData sheetId="1537" refreshError="1"/>
      <sheetData sheetId="1538" refreshError="1"/>
      <sheetData sheetId="1539" refreshError="1"/>
      <sheetData sheetId="1540"/>
      <sheetData sheetId="1541"/>
      <sheetData sheetId="1542"/>
      <sheetData sheetId="1543" refreshError="1"/>
      <sheetData sheetId="1544" refreshError="1"/>
      <sheetData sheetId="1545" refreshError="1"/>
      <sheetData sheetId="1546" refreshError="1"/>
      <sheetData sheetId="1547" refreshError="1"/>
      <sheetData sheetId="1548"/>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sheetData sheetId="1622" refreshError="1"/>
      <sheetData sheetId="1623" refreshError="1"/>
      <sheetData sheetId="1624" refreshError="1"/>
      <sheetData sheetId="1625" refreshError="1"/>
      <sheetData sheetId="1626"/>
      <sheetData sheetId="1627" refreshError="1"/>
      <sheetData sheetId="1628"/>
      <sheetData sheetId="1629"/>
      <sheetData sheetId="1630"/>
      <sheetData sheetId="1631"/>
      <sheetData sheetId="1632"/>
      <sheetData sheetId="1633"/>
      <sheetData sheetId="1634"/>
      <sheetData sheetId="1635" refreshError="1"/>
      <sheetData sheetId="1636" refreshError="1"/>
      <sheetData sheetId="1637" refreshError="1"/>
      <sheetData sheetId="1638" refreshError="1"/>
      <sheetData sheetId="1639" refreshError="1"/>
      <sheetData sheetId="1640" refreshError="1"/>
      <sheetData sheetId="1641"/>
      <sheetData sheetId="1642"/>
      <sheetData sheetId="1643"/>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refreshError="1"/>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sheetData sheetId="1865"/>
      <sheetData sheetId="1866"/>
      <sheetData sheetId="1867" refreshError="1"/>
      <sheetData sheetId="1868"/>
      <sheetData sheetId="1869" refreshError="1"/>
      <sheetData sheetId="1870" refreshError="1"/>
      <sheetData sheetId="1871"/>
      <sheetData sheetId="1872" refreshError="1"/>
      <sheetData sheetId="1873" refreshError="1"/>
      <sheetData sheetId="1874" refreshError="1"/>
      <sheetData sheetId="1875" refreshError="1"/>
      <sheetData sheetId="1876" refreshError="1"/>
      <sheetData sheetId="1877" refreshError="1"/>
      <sheetData sheetId="1878"/>
      <sheetData sheetId="1879"/>
      <sheetData sheetId="1880"/>
      <sheetData sheetId="1881"/>
      <sheetData sheetId="1882"/>
      <sheetData sheetId="1883"/>
      <sheetData sheetId="1884"/>
      <sheetData sheetId="1885"/>
      <sheetData sheetId="1886" refreshError="1"/>
      <sheetData sheetId="1887" refreshError="1"/>
      <sheetData sheetId="1888" refreshError="1"/>
      <sheetData sheetId="1889" refreshError="1"/>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refreshError="1"/>
      <sheetData sheetId="2194" refreshError="1"/>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refreshError="1"/>
      <sheetData sheetId="2460" refreshError="1"/>
      <sheetData sheetId="2461"/>
      <sheetData sheetId="2462"/>
      <sheetData sheetId="2463"/>
      <sheetData sheetId="2464"/>
      <sheetData sheetId="2465" refreshError="1"/>
      <sheetData sheetId="2466" refreshError="1"/>
      <sheetData sheetId="2467"/>
      <sheetData sheetId="2468" refreshError="1"/>
      <sheetData sheetId="2469" refreshError="1"/>
      <sheetData sheetId="2470" refreshError="1"/>
      <sheetData sheetId="2471" refreshError="1"/>
      <sheetData sheetId="2472" refreshError="1"/>
      <sheetData sheetId="2473" refreshError="1"/>
      <sheetData sheetId="2474" refreshError="1"/>
      <sheetData sheetId="2475"/>
      <sheetData sheetId="2476"/>
      <sheetData sheetId="2477"/>
      <sheetData sheetId="2478"/>
      <sheetData sheetId="2479"/>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sheetData sheetId="2502"/>
      <sheetData sheetId="2503" refreshError="1"/>
      <sheetData sheetId="2504" refreshError="1"/>
      <sheetData sheetId="2505" refreshError="1"/>
      <sheetData sheetId="2506" refreshError="1"/>
      <sheetData sheetId="2507" refreshError="1"/>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refreshError="1"/>
      <sheetData sheetId="2543"/>
      <sheetData sheetId="2544"/>
      <sheetData sheetId="2545"/>
      <sheetData sheetId="2546"/>
      <sheetData sheetId="2547"/>
      <sheetData sheetId="2548"/>
      <sheetData sheetId="2549" refreshError="1"/>
      <sheetData sheetId="2550" refreshError="1"/>
      <sheetData sheetId="2551" refreshError="1"/>
      <sheetData sheetId="2552" refreshError="1"/>
      <sheetData sheetId="2553" refreshError="1"/>
      <sheetData sheetId="2554" refreshError="1"/>
      <sheetData sheetId="2555"/>
      <sheetData sheetId="2556"/>
      <sheetData sheetId="2557"/>
      <sheetData sheetId="2558"/>
      <sheetData sheetId="2559" refreshError="1"/>
      <sheetData sheetId="2560" refreshError="1"/>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refreshError="1"/>
      <sheetData sheetId="2589" refreshError="1"/>
      <sheetData sheetId="2590" refreshError="1"/>
      <sheetData sheetId="2591" refreshError="1"/>
      <sheetData sheetId="2592"/>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sheetData sheetId="2605" refreshError="1"/>
      <sheetData sheetId="2606" refreshError="1"/>
      <sheetData sheetId="2607" refreshError="1"/>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refreshError="1"/>
      <sheetData sheetId="2633" refreshError="1"/>
      <sheetData sheetId="2634" refreshError="1"/>
      <sheetData sheetId="2635"/>
      <sheetData sheetId="2636"/>
      <sheetData sheetId="2637"/>
      <sheetData sheetId="2638"/>
      <sheetData sheetId="2639"/>
      <sheetData sheetId="2640"/>
      <sheetData sheetId="2641"/>
      <sheetData sheetId="2642" refreshError="1"/>
      <sheetData sheetId="2643"/>
      <sheetData sheetId="2644"/>
      <sheetData sheetId="2645"/>
      <sheetData sheetId="2646"/>
      <sheetData sheetId="2647"/>
      <sheetData sheetId="2648" refreshError="1"/>
      <sheetData sheetId="2649"/>
      <sheetData sheetId="2650"/>
      <sheetData sheetId="2651"/>
      <sheetData sheetId="2652"/>
      <sheetData sheetId="2653"/>
      <sheetData sheetId="2654" refreshError="1"/>
      <sheetData sheetId="2655" refreshError="1"/>
      <sheetData sheetId="2656" refreshError="1"/>
      <sheetData sheetId="2657" refreshError="1"/>
      <sheetData sheetId="2658" refreshError="1"/>
      <sheetData sheetId="2659" refreshError="1"/>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sheetData sheetId="2768" refreshError="1"/>
      <sheetData sheetId="2769" refreshError="1"/>
      <sheetData sheetId="2770" refreshError="1"/>
      <sheetData sheetId="2771" refreshError="1"/>
      <sheetData sheetId="2772" refreshError="1"/>
      <sheetData sheetId="2773"/>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sheetData sheetId="2793"/>
      <sheetData sheetId="2794"/>
      <sheetData sheetId="2795"/>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refreshError="1"/>
      <sheetData sheetId="2831"/>
      <sheetData sheetId="2832"/>
      <sheetData sheetId="2833"/>
      <sheetData sheetId="2834" refreshError="1"/>
      <sheetData sheetId="2835" refreshError="1"/>
      <sheetData sheetId="2836"/>
      <sheetData sheetId="2837"/>
      <sheetData sheetId="2838"/>
      <sheetData sheetId="2839"/>
      <sheetData sheetId="2840"/>
      <sheetData sheetId="2841"/>
      <sheetData sheetId="2842"/>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sheetData sheetId="2857" refreshError="1"/>
      <sheetData sheetId="2858" refreshError="1"/>
      <sheetData sheetId="2859" refreshError="1"/>
      <sheetData sheetId="2860" refreshError="1"/>
      <sheetData sheetId="2861"/>
      <sheetData sheetId="2862" refreshError="1"/>
      <sheetData sheetId="2863"/>
      <sheetData sheetId="2864"/>
      <sheetData sheetId="2865"/>
      <sheetData sheetId="2866"/>
      <sheetData sheetId="2867"/>
      <sheetData sheetId="2868"/>
      <sheetData sheetId="2869" refreshError="1"/>
      <sheetData sheetId="2870" refreshError="1"/>
      <sheetData sheetId="2871" refreshError="1"/>
      <sheetData sheetId="2872"/>
      <sheetData sheetId="2873" refreshError="1"/>
      <sheetData sheetId="2874" refreshError="1"/>
      <sheetData sheetId="2875" refreshError="1"/>
      <sheetData sheetId="2876" refreshError="1"/>
      <sheetData sheetId="2877"/>
      <sheetData sheetId="2878"/>
      <sheetData sheetId="2879" refreshError="1"/>
      <sheetData sheetId="2880" refreshError="1"/>
      <sheetData sheetId="2881" refreshError="1"/>
      <sheetData sheetId="2882" refreshError="1"/>
      <sheetData sheetId="2883"/>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sheetData sheetId="2926" refreshError="1"/>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sheetData sheetId="2963"/>
      <sheetData sheetId="2964"/>
      <sheetData sheetId="2965" refreshError="1"/>
      <sheetData sheetId="2966" refreshError="1"/>
      <sheetData sheetId="2967" refreshError="1"/>
      <sheetData sheetId="2968" refreshError="1"/>
      <sheetData sheetId="2969"/>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sheetData sheetId="2979" refreshError="1"/>
      <sheetData sheetId="2980"/>
      <sheetData sheetId="2981"/>
      <sheetData sheetId="2982"/>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sheetData sheetId="3174"/>
      <sheetData sheetId="3175"/>
      <sheetData sheetId="3176"/>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refreshError="1"/>
      <sheetData sheetId="3205" refreshError="1"/>
      <sheetData sheetId="3206" refreshError="1"/>
      <sheetData sheetId="3207" refreshError="1"/>
      <sheetData sheetId="3208"/>
      <sheetData sheetId="3209"/>
      <sheetData sheetId="3210"/>
      <sheetData sheetId="3211"/>
      <sheetData sheetId="3212"/>
      <sheetData sheetId="3213"/>
      <sheetData sheetId="3214"/>
      <sheetData sheetId="3215"/>
      <sheetData sheetId="3216"/>
      <sheetData sheetId="3217"/>
      <sheetData sheetId="3218"/>
      <sheetData sheetId="3219" refreshError="1"/>
      <sheetData sheetId="3220"/>
      <sheetData sheetId="3221"/>
      <sheetData sheetId="3222"/>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sheetData sheetId="3376" refreshError="1"/>
      <sheetData sheetId="3377"/>
      <sheetData sheetId="3378"/>
      <sheetData sheetId="3379"/>
      <sheetData sheetId="3380"/>
      <sheetData sheetId="3381"/>
      <sheetData sheetId="3382"/>
      <sheetData sheetId="3383"/>
      <sheetData sheetId="3384"/>
      <sheetData sheetId="3385"/>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sheetData sheetId="3469"/>
      <sheetData sheetId="3470"/>
      <sheetData sheetId="3471"/>
      <sheetData sheetId="3472"/>
      <sheetData sheetId="3473"/>
      <sheetData sheetId="3474"/>
      <sheetData sheetId="3475"/>
      <sheetData sheetId="3476"/>
      <sheetData sheetId="3477"/>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sheetData sheetId="3549"/>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sheetData sheetId="3572"/>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sheetData sheetId="3602"/>
      <sheetData sheetId="3603" refreshError="1"/>
      <sheetData sheetId="3604" refreshError="1"/>
      <sheetData sheetId="3605" refreshError="1"/>
      <sheetData sheetId="3606" refreshError="1"/>
      <sheetData sheetId="3607" refreshError="1"/>
      <sheetData sheetId="3608" refreshError="1"/>
      <sheetData sheetId="3609" refreshError="1"/>
      <sheetData sheetId="3610"/>
      <sheetData sheetId="3611"/>
      <sheetData sheetId="3612" refreshError="1"/>
      <sheetData sheetId="3613" refreshError="1"/>
      <sheetData sheetId="3614" refreshError="1"/>
      <sheetData sheetId="3615" refreshError="1"/>
      <sheetData sheetId="3616"/>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row r="3">
          <cell r="A3" t="str">
            <v>Ban hành kèm theo Quyết định số: 237/QĐ-VNPT Net-KHĐT ngày 10/02/2020</v>
          </cell>
        </row>
      </sheetData>
      <sheetData sheetId="4005"/>
      <sheetData sheetId="4006">
        <row r="3">
          <cell r="A3" t="str">
            <v>Ban hành kèm theo Quyết định số: 237/QĐ-VNPT Net-KHĐT ngày 10/02/2020</v>
          </cell>
        </row>
      </sheetData>
      <sheetData sheetId="4007"/>
      <sheetData sheetId="4008"/>
      <sheetData sheetId="4009"/>
      <sheetData sheetId="4010"/>
      <sheetData sheetId="4011">
        <row r="3">
          <cell r="A3" t="str">
            <v>Ban hành kèm theo Quyết định số: 237/QĐ-VNPT Net-KHĐT ngày 10/02/2020</v>
          </cell>
        </row>
      </sheetData>
      <sheetData sheetId="4012"/>
      <sheetData sheetId="4013">
        <row r="3">
          <cell r="A3" t="str">
            <v>Ban hành kèm theo Quyết định số: 237/QĐ-VNPT Net-KHĐT ngày 10/02/2020</v>
          </cell>
        </row>
      </sheetData>
      <sheetData sheetId="4014"/>
      <sheetData sheetId="4015">
        <row r="3">
          <cell r="A3" t="str">
            <v>Ban hành kèm theo Quyết định số: 237/QĐ-VNPT Net-KHĐT ngày 10/02/2020</v>
          </cell>
        </row>
      </sheetData>
      <sheetData sheetId="4016"/>
      <sheetData sheetId="4017"/>
      <sheetData sheetId="4018"/>
      <sheetData sheetId="4019"/>
      <sheetData sheetId="4020">
        <row r="3">
          <cell r="A3" t="str">
            <v>Ban hành kèm theo Quyết định số: 237/QĐ-VNPT Net-KHĐT ngày 10/02/2020</v>
          </cell>
        </row>
      </sheetData>
      <sheetData sheetId="4021"/>
      <sheetData sheetId="4022">
        <row r="3">
          <cell r="A3" t="str">
            <v>Ban hành kèm theo Quyết định số: 237/QĐ-VNPT Net-KHĐT ngày 10/02/2020</v>
          </cell>
        </row>
      </sheetData>
      <sheetData sheetId="4023"/>
      <sheetData sheetId="4024"/>
      <sheetData sheetId="4025"/>
      <sheetData sheetId="4026"/>
      <sheetData sheetId="4027"/>
      <sheetData sheetId="4028"/>
      <sheetData sheetId="4029">
        <row r="3">
          <cell r="A3" t="str">
            <v>Ban hành kèm theo Quyết định số: 237/QĐ-VNPT Net-KHĐT ngày 10/02/2020</v>
          </cell>
        </row>
      </sheetData>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row r="3">
          <cell r="A3" t="str">
            <v>Ban hành kèm theo Quyết định số: 237/QĐ-VNPT Net-KHĐT ngày 10/02/2020</v>
          </cell>
        </row>
      </sheetData>
      <sheetData sheetId="4052"/>
      <sheetData sheetId="4053">
        <row r="3">
          <cell r="A3" t="str">
            <v>Ban hành kèm theo Quyết định số: 237/QĐ-VNPT Net-KHĐT ngày 10/02/2020</v>
          </cell>
        </row>
      </sheetData>
      <sheetData sheetId="4054"/>
      <sheetData sheetId="4055"/>
      <sheetData sheetId="4056"/>
      <sheetData sheetId="4057"/>
      <sheetData sheetId="4058"/>
      <sheetData sheetId="4059"/>
      <sheetData sheetId="4060">
        <row r="3">
          <cell r="A3" t="str">
            <v>Ban hành kèm theo Quyết định số: 237/QĐ-VNPT Net-KHĐT ngày 10/02/2020</v>
          </cell>
        </row>
      </sheetData>
      <sheetData sheetId="4061"/>
      <sheetData sheetId="4062">
        <row r="3">
          <cell r="A3" t="str">
            <v>Ban hành kèm theo Quyết định số: 237/QĐ-VNPT Net-KHĐT ngày 10/02/2020</v>
          </cell>
        </row>
      </sheetData>
      <sheetData sheetId="4063"/>
      <sheetData sheetId="4064"/>
      <sheetData sheetId="4065"/>
      <sheetData sheetId="4066"/>
      <sheetData sheetId="4067"/>
      <sheetData sheetId="4068"/>
      <sheetData sheetId="4069">
        <row r="3">
          <cell r="A3" t="str">
            <v>Ban hành kèm theo Quyết định số: 237/QĐ-VNPT Net-KHĐT ngày 10/02/2020</v>
          </cell>
        </row>
      </sheetData>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sheetData sheetId="14238"/>
      <sheetData sheetId="14239" refreshError="1"/>
      <sheetData sheetId="14240" refreshError="1"/>
      <sheetData sheetId="14241"/>
      <sheetData sheetId="14242" refreshError="1"/>
      <sheetData sheetId="14243" refreshError="1"/>
      <sheetData sheetId="14244" refreshError="1"/>
      <sheetData sheetId="14245"/>
      <sheetData sheetId="14246" refreshError="1"/>
      <sheetData sheetId="14247" refreshError="1"/>
      <sheetData sheetId="14248"/>
      <sheetData sheetId="14249"/>
      <sheetData sheetId="14250"/>
      <sheetData sheetId="14251" refreshError="1"/>
      <sheetData sheetId="14252" refreshError="1"/>
      <sheetData sheetId="14253" refreshError="1"/>
      <sheetData sheetId="14254"/>
      <sheetData sheetId="14255"/>
      <sheetData sheetId="14256"/>
      <sheetData sheetId="14257"/>
      <sheetData sheetId="14258"/>
      <sheetData sheetId="14259"/>
      <sheetData sheetId="14260"/>
      <sheetData sheetId="14261"/>
      <sheetData sheetId="14262"/>
      <sheetData sheetId="14263"/>
      <sheetData sheetId="14264"/>
      <sheetData sheetId="14265"/>
      <sheetData sheetId="14266"/>
      <sheetData sheetId="14267"/>
      <sheetData sheetId="14268"/>
      <sheetData sheetId="14269"/>
      <sheetData sheetId="14270"/>
      <sheetData sheetId="14271"/>
      <sheetData sheetId="14272"/>
      <sheetData sheetId="14273"/>
      <sheetData sheetId="14274"/>
      <sheetData sheetId="14275"/>
      <sheetData sheetId="14276"/>
      <sheetData sheetId="14277"/>
      <sheetData sheetId="14278"/>
      <sheetData sheetId="14279"/>
      <sheetData sheetId="14280"/>
      <sheetData sheetId="14281"/>
      <sheetData sheetId="14282"/>
      <sheetData sheetId="14283"/>
      <sheetData sheetId="14284"/>
      <sheetData sheetId="14285"/>
      <sheetData sheetId="14286"/>
      <sheetData sheetId="14287"/>
      <sheetData sheetId="14288"/>
      <sheetData sheetId="14289"/>
      <sheetData sheetId="14290"/>
      <sheetData sheetId="14291"/>
      <sheetData sheetId="14292"/>
      <sheetData sheetId="14293"/>
      <sheetData sheetId="14294"/>
      <sheetData sheetId="14295"/>
      <sheetData sheetId="14296"/>
      <sheetData sheetId="14297"/>
      <sheetData sheetId="14298"/>
      <sheetData sheetId="14299"/>
      <sheetData sheetId="14300"/>
      <sheetData sheetId="14301"/>
      <sheetData sheetId="14302"/>
      <sheetData sheetId="14303"/>
      <sheetData sheetId="14304"/>
      <sheetData sheetId="14305"/>
      <sheetData sheetId="14306"/>
      <sheetData sheetId="14307"/>
      <sheetData sheetId="14308"/>
      <sheetData sheetId="14309"/>
      <sheetData sheetId="14310"/>
      <sheetData sheetId="14311"/>
      <sheetData sheetId="14312"/>
      <sheetData sheetId="14313"/>
      <sheetData sheetId="14314"/>
      <sheetData sheetId="14315"/>
      <sheetData sheetId="14316"/>
      <sheetData sheetId="14317"/>
      <sheetData sheetId="14318"/>
      <sheetData sheetId="14319"/>
      <sheetData sheetId="14320"/>
      <sheetData sheetId="14321"/>
      <sheetData sheetId="14322"/>
      <sheetData sheetId="14323"/>
      <sheetData sheetId="14324"/>
      <sheetData sheetId="14325"/>
      <sheetData sheetId="14326"/>
      <sheetData sheetId="14327"/>
      <sheetData sheetId="14328"/>
      <sheetData sheetId="14329"/>
      <sheetData sheetId="14330"/>
      <sheetData sheetId="14331"/>
      <sheetData sheetId="14332"/>
      <sheetData sheetId="14333"/>
      <sheetData sheetId="14334"/>
      <sheetData sheetId="14335"/>
      <sheetData sheetId="14336"/>
      <sheetData sheetId="14337"/>
      <sheetData sheetId="14338"/>
      <sheetData sheetId="14339"/>
      <sheetData sheetId="14340"/>
      <sheetData sheetId="14341"/>
      <sheetData sheetId="14342"/>
      <sheetData sheetId="14343"/>
      <sheetData sheetId="14344"/>
      <sheetData sheetId="14345"/>
      <sheetData sheetId="14346"/>
      <sheetData sheetId="14347"/>
      <sheetData sheetId="14348"/>
      <sheetData sheetId="14349"/>
      <sheetData sheetId="14350"/>
      <sheetData sheetId="14351"/>
      <sheetData sheetId="14352"/>
      <sheetData sheetId="14353"/>
      <sheetData sheetId="14354"/>
      <sheetData sheetId="14355"/>
      <sheetData sheetId="14356"/>
      <sheetData sheetId="14357"/>
      <sheetData sheetId="14358"/>
      <sheetData sheetId="14359"/>
      <sheetData sheetId="14360"/>
      <sheetData sheetId="14361"/>
      <sheetData sheetId="14362"/>
      <sheetData sheetId="14363"/>
      <sheetData sheetId="14364"/>
      <sheetData sheetId="14365"/>
      <sheetData sheetId="14366"/>
      <sheetData sheetId="14367"/>
      <sheetData sheetId="14368"/>
      <sheetData sheetId="14369"/>
      <sheetData sheetId="14370"/>
      <sheetData sheetId="14371"/>
      <sheetData sheetId="14372"/>
      <sheetData sheetId="14373"/>
      <sheetData sheetId="14374"/>
      <sheetData sheetId="14375"/>
      <sheetData sheetId="14376"/>
      <sheetData sheetId="14377"/>
      <sheetData sheetId="14378"/>
      <sheetData sheetId="14379"/>
      <sheetData sheetId="14380"/>
      <sheetData sheetId="14381"/>
      <sheetData sheetId="14382"/>
      <sheetData sheetId="14383"/>
      <sheetData sheetId="14384"/>
      <sheetData sheetId="14385"/>
      <sheetData sheetId="14386"/>
      <sheetData sheetId="14387"/>
      <sheetData sheetId="14388"/>
      <sheetData sheetId="14389"/>
      <sheetData sheetId="14390"/>
      <sheetData sheetId="14391"/>
      <sheetData sheetId="14392"/>
      <sheetData sheetId="14393"/>
      <sheetData sheetId="14394"/>
      <sheetData sheetId="14395"/>
      <sheetData sheetId="14396"/>
      <sheetData sheetId="14397"/>
      <sheetData sheetId="14398"/>
      <sheetData sheetId="14399"/>
      <sheetData sheetId="14400"/>
      <sheetData sheetId="14401"/>
      <sheetData sheetId="14402"/>
      <sheetData sheetId="14403"/>
      <sheetData sheetId="14404"/>
      <sheetData sheetId="14405"/>
      <sheetData sheetId="14406"/>
      <sheetData sheetId="14407"/>
      <sheetData sheetId="14408"/>
      <sheetData sheetId="14409"/>
      <sheetData sheetId="14410"/>
      <sheetData sheetId="14411"/>
      <sheetData sheetId="14412"/>
      <sheetData sheetId="14413"/>
      <sheetData sheetId="14414"/>
      <sheetData sheetId="14415"/>
      <sheetData sheetId="14416"/>
      <sheetData sheetId="14417"/>
      <sheetData sheetId="14418"/>
      <sheetData sheetId="14419"/>
      <sheetData sheetId="14420"/>
      <sheetData sheetId="14421"/>
      <sheetData sheetId="14422"/>
      <sheetData sheetId="14423"/>
      <sheetData sheetId="14424"/>
      <sheetData sheetId="14425"/>
      <sheetData sheetId="14426"/>
      <sheetData sheetId="14427"/>
      <sheetData sheetId="14428"/>
      <sheetData sheetId="14429"/>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sheetData sheetId="14555"/>
      <sheetData sheetId="14556"/>
      <sheetData sheetId="14557"/>
      <sheetData sheetId="14558"/>
      <sheetData sheetId="14559"/>
      <sheetData sheetId="14560"/>
      <sheetData sheetId="14561"/>
      <sheetData sheetId="14562"/>
      <sheetData sheetId="14563"/>
      <sheetData sheetId="14564"/>
      <sheetData sheetId="14565"/>
      <sheetData sheetId="14566"/>
      <sheetData sheetId="14567"/>
      <sheetData sheetId="14568"/>
      <sheetData sheetId="14569"/>
      <sheetData sheetId="14570"/>
      <sheetData sheetId="14571"/>
      <sheetData sheetId="14572"/>
      <sheetData sheetId="14573"/>
      <sheetData sheetId="14574"/>
      <sheetData sheetId="14575"/>
      <sheetData sheetId="14576"/>
      <sheetData sheetId="14577"/>
      <sheetData sheetId="14578"/>
      <sheetData sheetId="14579"/>
      <sheetData sheetId="14580"/>
      <sheetData sheetId="14581"/>
      <sheetData sheetId="14582"/>
      <sheetData sheetId="14583"/>
      <sheetData sheetId="14584"/>
      <sheetData sheetId="14585"/>
      <sheetData sheetId="14586"/>
      <sheetData sheetId="14587"/>
      <sheetData sheetId="14588"/>
      <sheetData sheetId="14589"/>
      <sheetData sheetId="14590"/>
      <sheetData sheetId="14591"/>
      <sheetData sheetId="14592"/>
      <sheetData sheetId="14593"/>
      <sheetData sheetId="14594"/>
      <sheetData sheetId="14595"/>
      <sheetData sheetId="14596"/>
      <sheetData sheetId="14597"/>
      <sheetData sheetId="14598"/>
      <sheetData sheetId="14599"/>
      <sheetData sheetId="14600"/>
      <sheetData sheetId="14601"/>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sheetData sheetId="14758"/>
      <sheetData sheetId="14759"/>
      <sheetData sheetId="14760"/>
      <sheetData sheetId="14761"/>
      <sheetData sheetId="14762"/>
      <sheetData sheetId="14763"/>
      <sheetData sheetId="14764"/>
      <sheetData sheetId="14765"/>
      <sheetData sheetId="14766"/>
      <sheetData sheetId="14767"/>
      <sheetData sheetId="14768"/>
      <sheetData sheetId="14769"/>
      <sheetData sheetId="14770"/>
      <sheetData sheetId="14771"/>
      <sheetData sheetId="14772"/>
      <sheetData sheetId="14773"/>
      <sheetData sheetId="14774"/>
      <sheetData sheetId="14775"/>
      <sheetData sheetId="14776"/>
      <sheetData sheetId="14777"/>
      <sheetData sheetId="14778"/>
      <sheetData sheetId="14779"/>
      <sheetData sheetId="14780"/>
      <sheetData sheetId="14781"/>
      <sheetData sheetId="14782"/>
      <sheetData sheetId="14783"/>
      <sheetData sheetId="14784"/>
      <sheetData sheetId="14785"/>
      <sheetData sheetId="14786"/>
      <sheetData sheetId="14787"/>
      <sheetData sheetId="14788"/>
      <sheetData sheetId="14789"/>
      <sheetData sheetId="14790"/>
      <sheetData sheetId="14791"/>
      <sheetData sheetId="14792"/>
      <sheetData sheetId="14793"/>
      <sheetData sheetId="14794"/>
      <sheetData sheetId="14795"/>
      <sheetData sheetId="14796"/>
      <sheetData sheetId="14797"/>
      <sheetData sheetId="14798"/>
      <sheetData sheetId="14799"/>
      <sheetData sheetId="14800"/>
      <sheetData sheetId="14801"/>
      <sheetData sheetId="14802"/>
      <sheetData sheetId="14803"/>
      <sheetData sheetId="14804"/>
      <sheetData sheetId="14805"/>
      <sheetData sheetId="14806"/>
      <sheetData sheetId="14807"/>
      <sheetData sheetId="14808"/>
      <sheetData sheetId="14809"/>
      <sheetData sheetId="14810"/>
      <sheetData sheetId="14811"/>
      <sheetData sheetId="14812"/>
      <sheetData sheetId="14813"/>
      <sheetData sheetId="14814"/>
      <sheetData sheetId="14815"/>
      <sheetData sheetId="14816"/>
      <sheetData sheetId="14817"/>
      <sheetData sheetId="14818"/>
      <sheetData sheetId="14819"/>
      <sheetData sheetId="14820"/>
      <sheetData sheetId="14821"/>
      <sheetData sheetId="14822"/>
      <sheetData sheetId="14823"/>
      <sheetData sheetId="14824"/>
      <sheetData sheetId="14825"/>
      <sheetData sheetId="14826"/>
      <sheetData sheetId="14827"/>
      <sheetData sheetId="14828"/>
      <sheetData sheetId="14829"/>
      <sheetData sheetId="14830"/>
      <sheetData sheetId="14831"/>
      <sheetData sheetId="14832"/>
      <sheetData sheetId="14833"/>
      <sheetData sheetId="14834"/>
      <sheetData sheetId="14835"/>
      <sheetData sheetId="14836"/>
      <sheetData sheetId="14837"/>
      <sheetData sheetId="14838"/>
      <sheetData sheetId="14839"/>
      <sheetData sheetId="14840"/>
      <sheetData sheetId="14841"/>
      <sheetData sheetId="14842"/>
      <sheetData sheetId="14843"/>
      <sheetData sheetId="14844"/>
      <sheetData sheetId="14845"/>
      <sheetData sheetId="14846"/>
      <sheetData sheetId="14847"/>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sheetData sheetId="14882"/>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sheetData sheetId="14927"/>
      <sheetData sheetId="14928"/>
      <sheetData sheetId="14929"/>
      <sheetData sheetId="14930"/>
      <sheetData sheetId="14931"/>
      <sheetData sheetId="14932"/>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sheetData sheetId="14988"/>
      <sheetData sheetId="14989"/>
      <sheetData sheetId="14990"/>
      <sheetData sheetId="14991"/>
      <sheetData sheetId="14992"/>
      <sheetData sheetId="14993"/>
      <sheetData sheetId="14994"/>
      <sheetData sheetId="14995"/>
      <sheetData sheetId="14996"/>
      <sheetData sheetId="14997"/>
      <sheetData sheetId="14998"/>
      <sheetData sheetId="14999"/>
      <sheetData sheetId="15000"/>
      <sheetData sheetId="15001"/>
      <sheetData sheetId="15002"/>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sheetData sheetId="15017"/>
      <sheetData sheetId="15018"/>
      <sheetData sheetId="15019"/>
      <sheetData sheetId="15020" refreshError="1"/>
      <sheetData sheetId="15021" refreshError="1"/>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sheetData sheetId="15037"/>
      <sheetData sheetId="15038"/>
      <sheetData sheetId="15039"/>
      <sheetData sheetId="15040"/>
      <sheetData sheetId="15041"/>
      <sheetData sheetId="15042"/>
      <sheetData sheetId="15043"/>
      <sheetData sheetId="15044"/>
      <sheetData sheetId="15045"/>
      <sheetData sheetId="15046"/>
      <sheetData sheetId="15047"/>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sheetData sheetId="15063"/>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sheetData sheetId="15089"/>
      <sheetData sheetId="15090"/>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sheetData sheetId="15116"/>
      <sheetData sheetId="15117"/>
      <sheetData sheetId="15118"/>
      <sheetData sheetId="15119"/>
      <sheetData sheetId="15120"/>
      <sheetData sheetId="15121"/>
      <sheetData sheetId="15122"/>
      <sheetData sheetId="15123"/>
      <sheetData sheetId="15124"/>
      <sheetData sheetId="15125"/>
      <sheetData sheetId="15126"/>
      <sheetData sheetId="15127"/>
      <sheetData sheetId="15128"/>
      <sheetData sheetId="15129"/>
      <sheetData sheetId="15130"/>
      <sheetData sheetId="15131"/>
      <sheetData sheetId="15132"/>
      <sheetData sheetId="15133"/>
      <sheetData sheetId="15134"/>
      <sheetData sheetId="15135"/>
      <sheetData sheetId="15136"/>
      <sheetData sheetId="15137"/>
      <sheetData sheetId="15138"/>
      <sheetData sheetId="15139"/>
      <sheetData sheetId="15140"/>
      <sheetData sheetId="15141"/>
      <sheetData sheetId="15142"/>
      <sheetData sheetId="15143"/>
      <sheetData sheetId="15144"/>
      <sheetData sheetId="15145"/>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sheetData sheetId="15163"/>
      <sheetData sheetId="15164"/>
      <sheetData sheetId="15165"/>
      <sheetData sheetId="15166"/>
      <sheetData sheetId="15167"/>
      <sheetData sheetId="15168"/>
      <sheetData sheetId="15169"/>
      <sheetData sheetId="15170"/>
      <sheetData sheetId="15171"/>
      <sheetData sheetId="15172"/>
      <sheetData sheetId="15173"/>
      <sheetData sheetId="15174"/>
      <sheetData sheetId="15175"/>
      <sheetData sheetId="15176"/>
      <sheetData sheetId="15177"/>
      <sheetData sheetId="15178"/>
      <sheetData sheetId="15179"/>
      <sheetData sheetId="15180"/>
      <sheetData sheetId="15181"/>
      <sheetData sheetId="15182"/>
      <sheetData sheetId="15183"/>
      <sheetData sheetId="15184"/>
      <sheetData sheetId="15185"/>
      <sheetData sheetId="15186"/>
      <sheetData sheetId="15187"/>
      <sheetData sheetId="15188"/>
      <sheetData sheetId="15189"/>
      <sheetData sheetId="15190"/>
      <sheetData sheetId="15191"/>
      <sheetData sheetId="15192"/>
      <sheetData sheetId="15193"/>
      <sheetData sheetId="15194"/>
      <sheetData sheetId="15195"/>
      <sheetData sheetId="15196"/>
      <sheetData sheetId="15197"/>
      <sheetData sheetId="15198"/>
      <sheetData sheetId="15199"/>
      <sheetData sheetId="15200"/>
      <sheetData sheetId="15201"/>
      <sheetData sheetId="15202"/>
      <sheetData sheetId="15203"/>
      <sheetData sheetId="15204"/>
      <sheetData sheetId="15205"/>
      <sheetData sheetId="15206"/>
      <sheetData sheetId="15207"/>
      <sheetData sheetId="15208"/>
      <sheetData sheetId="15209"/>
      <sheetData sheetId="15210"/>
      <sheetData sheetId="15211"/>
      <sheetData sheetId="15212"/>
      <sheetData sheetId="15213"/>
      <sheetData sheetId="15214"/>
      <sheetData sheetId="15215"/>
      <sheetData sheetId="15216"/>
      <sheetData sheetId="15217"/>
      <sheetData sheetId="15218"/>
      <sheetData sheetId="15219"/>
      <sheetData sheetId="15220"/>
      <sheetData sheetId="15221"/>
      <sheetData sheetId="15222"/>
      <sheetData sheetId="15223"/>
      <sheetData sheetId="15224"/>
      <sheetData sheetId="15225"/>
      <sheetData sheetId="15226"/>
      <sheetData sheetId="15227"/>
      <sheetData sheetId="15228"/>
      <sheetData sheetId="15229"/>
      <sheetData sheetId="15230"/>
      <sheetData sheetId="15231"/>
      <sheetData sheetId="15232"/>
      <sheetData sheetId="15233"/>
      <sheetData sheetId="15234"/>
      <sheetData sheetId="15235"/>
      <sheetData sheetId="15236"/>
      <sheetData sheetId="15237"/>
      <sheetData sheetId="15238"/>
      <sheetData sheetId="15239"/>
      <sheetData sheetId="15240"/>
      <sheetData sheetId="15241"/>
      <sheetData sheetId="15242"/>
      <sheetData sheetId="15243"/>
      <sheetData sheetId="15244"/>
      <sheetData sheetId="15245"/>
      <sheetData sheetId="15246"/>
      <sheetData sheetId="15247"/>
      <sheetData sheetId="15248"/>
      <sheetData sheetId="15249"/>
      <sheetData sheetId="15250"/>
      <sheetData sheetId="15251"/>
      <sheetData sheetId="15252"/>
      <sheetData sheetId="15253"/>
      <sheetData sheetId="15254"/>
      <sheetData sheetId="15255"/>
      <sheetData sheetId="15256"/>
      <sheetData sheetId="15257"/>
      <sheetData sheetId="15258"/>
      <sheetData sheetId="15259"/>
      <sheetData sheetId="15260"/>
      <sheetData sheetId="15261"/>
      <sheetData sheetId="15262"/>
      <sheetData sheetId="15263"/>
      <sheetData sheetId="15264"/>
      <sheetData sheetId="15265"/>
      <sheetData sheetId="15266"/>
      <sheetData sheetId="15267"/>
      <sheetData sheetId="15268"/>
      <sheetData sheetId="15269"/>
      <sheetData sheetId="15270"/>
      <sheetData sheetId="15271"/>
      <sheetData sheetId="15272"/>
      <sheetData sheetId="15273"/>
      <sheetData sheetId="15274"/>
      <sheetData sheetId="15275"/>
      <sheetData sheetId="15276"/>
      <sheetData sheetId="15277"/>
      <sheetData sheetId="15278"/>
      <sheetData sheetId="15279"/>
      <sheetData sheetId="15280"/>
      <sheetData sheetId="15281"/>
      <sheetData sheetId="15282"/>
      <sheetData sheetId="15283"/>
      <sheetData sheetId="15284"/>
      <sheetData sheetId="15285"/>
      <sheetData sheetId="15286"/>
      <sheetData sheetId="15287"/>
      <sheetData sheetId="15288"/>
      <sheetData sheetId="15289"/>
      <sheetData sheetId="15290"/>
      <sheetData sheetId="15291"/>
      <sheetData sheetId="15292"/>
      <sheetData sheetId="15293"/>
      <sheetData sheetId="15294"/>
      <sheetData sheetId="15295"/>
      <sheetData sheetId="15296"/>
      <sheetData sheetId="15297"/>
      <sheetData sheetId="15298"/>
      <sheetData sheetId="15299"/>
      <sheetData sheetId="15300"/>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sheetData sheetId="15437"/>
      <sheetData sheetId="15438"/>
      <sheetData sheetId="15439"/>
      <sheetData sheetId="15440"/>
      <sheetData sheetId="15441"/>
      <sheetData sheetId="15442"/>
      <sheetData sheetId="15443"/>
      <sheetData sheetId="15444"/>
      <sheetData sheetId="15445"/>
      <sheetData sheetId="15446"/>
      <sheetData sheetId="15447"/>
      <sheetData sheetId="15448"/>
      <sheetData sheetId="15449"/>
      <sheetData sheetId="15450"/>
      <sheetData sheetId="15451"/>
      <sheetData sheetId="15452"/>
      <sheetData sheetId="15453"/>
      <sheetData sheetId="15454"/>
      <sheetData sheetId="15455"/>
      <sheetData sheetId="15456"/>
      <sheetData sheetId="15457"/>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sheetData sheetId="15508"/>
      <sheetData sheetId="15509"/>
      <sheetData sheetId="15510"/>
      <sheetData sheetId="15511"/>
      <sheetData sheetId="15512"/>
      <sheetData sheetId="15513"/>
      <sheetData sheetId="15514"/>
      <sheetData sheetId="15515"/>
      <sheetData sheetId="15516"/>
      <sheetData sheetId="15517"/>
      <sheetData sheetId="15518"/>
      <sheetData sheetId="15519"/>
      <sheetData sheetId="15520"/>
      <sheetData sheetId="15521"/>
      <sheetData sheetId="15522"/>
      <sheetData sheetId="15523"/>
      <sheetData sheetId="15524"/>
      <sheetData sheetId="15525"/>
      <sheetData sheetId="15526"/>
      <sheetData sheetId="15527"/>
      <sheetData sheetId="15528"/>
      <sheetData sheetId="15529"/>
      <sheetData sheetId="15530"/>
      <sheetData sheetId="15531"/>
      <sheetData sheetId="15532"/>
      <sheetData sheetId="15533"/>
      <sheetData sheetId="15534"/>
      <sheetData sheetId="15535"/>
      <sheetData sheetId="15536"/>
      <sheetData sheetId="15537"/>
      <sheetData sheetId="15538"/>
      <sheetData sheetId="15539"/>
      <sheetData sheetId="15540"/>
      <sheetData sheetId="15541"/>
      <sheetData sheetId="15542"/>
      <sheetData sheetId="15543"/>
      <sheetData sheetId="15544"/>
      <sheetData sheetId="15545"/>
      <sheetData sheetId="15546"/>
      <sheetData sheetId="15547"/>
      <sheetData sheetId="15548"/>
      <sheetData sheetId="15549"/>
      <sheetData sheetId="15550"/>
      <sheetData sheetId="15551"/>
      <sheetData sheetId="15552"/>
      <sheetData sheetId="15553"/>
      <sheetData sheetId="15554"/>
      <sheetData sheetId="15555"/>
      <sheetData sheetId="15556"/>
      <sheetData sheetId="15557"/>
      <sheetData sheetId="15558"/>
      <sheetData sheetId="15559"/>
      <sheetData sheetId="15560"/>
      <sheetData sheetId="15561"/>
      <sheetData sheetId="15562"/>
      <sheetData sheetId="15563"/>
      <sheetData sheetId="15564"/>
      <sheetData sheetId="15565"/>
      <sheetData sheetId="15566"/>
      <sheetData sheetId="15567"/>
      <sheetData sheetId="15568"/>
      <sheetData sheetId="15569"/>
      <sheetData sheetId="15570"/>
      <sheetData sheetId="15571"/>
      <sheetData sheetId="15572"/>
      <sheetData sheetId="15573"/>
      <sheetData sheetId="15574"/>
      <sheetData sheetId="15575"/>
      <sheetData sheetId="15576"/>
      <sheetData sheetId="15577"/>
      <sheetData sheetId="15578"/>
      <sheetData sheetId="15579"/>
      <sheetData sheetId="15580"/>
      <sheetData sheetId="15581"/>
      <sheetData sheetId="15582"/>
      <sheetData sheetId="15583"/>
      <sheetData sheetId="15584"/>
      <sheetData sheetId="15585"/>
      <sheetData sheetId="15586"/>
      <sheetData sheetId="15587"/>
      <sheetData sheetId="15588"/>
      <sheetData sheetId="15589"/>
      <sheetData sheetId="15590"/>
      <sheetData sheetId="15591"/>
      <sheetData sheetId="15592"/>
      <sheetData sheetId="15593"/>
      <sheetData sheetId="15594"/>
      <sheetData sheetId="15595"/>
      <sheetData sheetId="15596"/>
      <sheetData sheetId="15597"/>
      <sheetData sheetId="15598"/>
      <sheetData sheetId="15599"/>
      <sheetData sheetId="15600"/>
      <sheetData sheetId="15601"/>
      <sheetData sheetId="15602"/>
      <sheetData sheetId="15603"/>
      <sheetData sheetId="15604"/>
      <sheetData sheetId="15605"/>
      <sheetData sheetId="15606"/>
      <sheetData sheetId="15607"/>
      <sheetData sheetId="15608"/>
      <sheetData sheetId="15609"/>
      <sheetData sheetId="15610"/>
      <sheetData sheetId="15611"/>
      <sheetData sheetId="15612"/>
      <sheetData sheetId="15613"/>
      <sheetData sheetId="15614"/>
      <sheetData sheetId="15615"/>
      <sheetData sheetId="15616"/>
      <sheetData sheetId="15617"/>
      <sheetData sheetId="15618"/>
      <sheetData sheetId="15619"/>
      <sheetData sheetId="15620"/>
      <sheetData sheetId="15621"/>
      <sheetData sheetId="15622"/>
      <sheetData sheetId="15623"/>
      <sheetData sheetId="15624"/>
      <sheetData sheetId="15625"/>
      <sheetData sheetId="15626"/>
      <sheetData sheetId="15627"/>
      <sheetData sheetId="15628"/>
      <sheetData sheetId="15629"/>
      <sheetData sheetId="15630"/>
      <sheetData sheetId="15631"/>
      <sheetData sheetId="15632"/>
      <sheetData sheetId="15633"/>
      <sheetData sheetId="15634"/>
      <sheetData sheetId="15635"/>
      <sheetData sheetId="15636"/>
      <sheetData sheetId="15637"/>
      <sheetData sheetId="15638"/>
      <sheetData sheetId="15639"/>
      <sheetData sheetId="15640"/>
      <sheetData sheetId="15641"/>
      <sheetData sheetId="15642"/>
      <sheetData sheetId="15643"/>
      <sheetData sheetId="15644"/>
      <sheetData sheetId="15645"/>
      <sheetData sheetId="15646"/>
      <sheetData sheetId="15647"/>
      <sheetData sheetId="15648"/>
      <sheetData sheetId="15649"/>
      <sheetData sheetId="15650"/>
      <sheetData sheetId="15651"/>
      <sheetData sheetId="15652"/>
      <sheetData sheetId="15653"/>
      <sheetData sheetId="15654"/>
      <sheetData sheetId="15655"/>
      <sheetData sheetId="15656"/>
      <sheetData sheetId="15657"/>
      <sheetData sheetId="15658"/>
      <sheetData sheetId="15659"/>
      <sheetData sheetId="15660"/>
      <sheetData sheetId="15661"/>
      <sheetData sheetId="15662"/>
      <sheetData sheetId="15663"/>
      <sheetData sheetId="15664"/>
      <sheetData sheetId="15665"/>
      <sheetData sheetId="15666"/>
      <sheetData sheetId="15667"/>
      <sheetData sheetId="15668"/>
      <sheetData sheetId="15669"/>
      <sheetData sheetId="15670"/>
      <sheetData sheetId="15671"/>
      <sheetData sheetId="15672"/>
      <sheetData sheetId="15673"/>
      <sheetData sheetId="15674"/>
      <sheetData sheetId="15675"/>
      <sheetData sheetId="15676"/>
      <sheetData sheetId="15677"/>
      <sheetData sheetId="15678"/>
      <sheetData sheetId="15679"/>
      <sheetData sheetId="15680"/>
      <sheetData sheetId="15681"/>
      <sheetData sheetId="15682"/>
      <sheetData sheetId="15683"/>
      <sheetData sheetId="15684"/>
      <sheetData sheetId="15685"/>
      <sheetData sheetId="15686"/>
      <sheetData sheetId="15687"/>
      <sheetData sheetId="15688"/>
      <sheetData sheetId="15689"/>
      <sheetData sheetId="15690"/>
      <sheetData sheetId="15691"/>
      <sheetData sheetId="15692"/>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sheetData sheetId="15760"/>
      <sheetData sheetId="15761"/>
      <sheetData sheetId="15762"/>
      <sheetData sheetId="15763"/>
      <sheetData sheetId="15764"/>
      <sheetData sheetId="15765"/>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sheetData sheetId="15796"/>
      <sheetData sheetId="15797"/>
      <sheetData sheetId="15798"/>
      <sheetData sheetId="15799"/>
      <sheetData sheetId="15800"/>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sheetData sheetId="15836"/>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sheetData sheetId="15861"/>
      <sheetData sheetId="15862"/>
      <sheetData sheetId="15863"/>
      <sheetData sheetId="15864"/>
      <sheetData sheetId="15865"/>
      <sheetData sheetId="15866"/>
      <sheetData sheetId="15867"/>
      <sheetData sheetId="15868"/>
      <sheetData sheetId="15869"/>
      <sheetData sheetId="15870"/>
      <sheetData sheetId="15871"/>
      <sheetData sheetId="15872"/>
      <sheetData sheetId="15873"/>
      <sheetData sheetId="15874"/>
      <sheetData sheetId="15875"/>
      <sheetData sheetId="15876"/>
      <sheetData sheetId="15877"/>
      <sheetData sheetId="15878"/>
      <sheetData sheetId="15879"/>
      <sheetData sheetId="15880"/>
      <sheetData sheetId="15881"/>
      <sheetData sheetId="15882"/>
      <sheetData sheetId="15883"/>
      <sheetData sheetId="15884"/>
      <sheetData sheetId="15885"/>
      <sheetData sheetId="15886"/>
      <sheetData sheetId="15887"/>
      <sheetData sheetId="15888"/>
      <sheetData sheetId="15889"/>
      <sheetData sheetId="15890"/>
      <sheetData sheetId="15891"/>
      <sheetData sheetId="15892"/>
      <sheetData sheetId="15893"/>
      <sheetData sheetId="15894"/>
      <sheetData sheetId="15895"/>
      <sheetData sheetId="15896"/>
      <sheetData sheetId="15897"/>
      <sheetData sheetId="15898"/>
      <sheetData sheetId="15899"/>
      <sheetData sheetId="15900"/>
      <sheetData sheetId="15901"/>
      <sheetData sheetId="15902"/>
      <sheetData sheetId="15903"/>
      <sheetData sheetId="15904"/>
      <sheetData sheetId="15905"/>
      <sheetData sheetId="15906"/>
      <sheetData sheetId="15907"/>
      <sheetData sheetId="15908"/>
      <sheetData sheetId="15909"/>
      <sheetData sheetId="15910"/>
      <sheetData sheetId="15911"/>
      <sheetData sheetId="15912"/>
      <sheetData sheetId="15913"/>
      <sheetData sheetId="15914"/>
      <sheetData sheetId="15915"/>
      <sheetData sheetId="15916"/>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sheetData sheetId="15997"/>
      <sheetData sheetId="15998"/>
      <sheetData sheetId="15999"/>
      <sheetData sheetId="16000"/>
      <sheetData sheetId="16001"/>
      <sheetData sheetId="16002"/>
      <sheetData sheetId="16003"/>
      <sheetData sheetId="16004"/>
      <sheetData sheetId="16005"/>
      <sheetData sheetId="16006"/>
      <sheetData sheetId="16007"/>
      <sheetData sheetId="16008"/>
      <sheetData sheetId="16009"/>
      <sheetData sheetId="16010"/>
      <sheetData sheetId="16011"/>
      <sheetData sheetId="16012"/>
      <sheetData sheetId="16013"/>
      <sheetData sheetId="16014"/>
      <sheetData sheetId="16015"/>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refreshError="1"/>
      <sheetData sheetId="16108" refreshError="1"/>
      <sheetData sheetId="16109" refreshError="1"/>
      <sheetData sheetId="16110" refreshError="1"/>
      <sheetData sheetId="16111"/>
      <sheetData sheetId="16112"/>
      <sheetData sheetId="16113"/>
      <sheetData sheetId="16114" refreshError="1"/>
      <sheetData sheetId="16115" refreshError="1"/>
      <sheetData sheetId="16116" refreshError="1"/>
      <sheetData sheetId="16117" refreshError="1"/>
      <sheetData sheetId="16118" refreshError="1"/>
      <sheetData sheetId="16119" refreshError="1"/>
      <sheetData sheetId="16120" refreshError="1"/>
      <sheetData sheetId="16121" refreshError="1"/>
      <sheetData sheetId="16122" refreshError="1"/>
      <sheetData sheetId="16123" refreshError="1"/>
      <sheetData sheetId="16124" refreshError="1"/>
      <sheetData sheetId="16125" refreshError="1"/>
      <sheetData sheetId="16126" refreshError="1"/>
      <sheetData sheetId="16127" refreshError="1"/>
      <sheetData sheetId="16128" refreshError="1"/>
      <sheetData sheetId="16129"/>
      <sheetData sheetId="16130"/>
      <sheetData sheetId="16131"/>
      <sheetData sheetId="16132" refreshError="1"/>
      <sheetData sheetId="16133"/>
      <sheetData sheetId="16134"/>
      <sheetData sheetId="16135"/>
      <sheetData sheetId="16136" refreshError="1"/>
      <sheetData sheetId="16137" refreshError="1"/>
      <sheetData sheetId="16138" refreshError="1"/>
      <sheetData sheetId="16139" refreshError="1"/>
      <sheetData sheetId="16140" refreshError="1"/>
      <sheetData sheetId="16141" refreshError="1"/>
      <sheetData sheetId="16142" refreshError="1"/>
      <sheetData sheetId="16143" refreshError="1"/>
      <sheetData sheetId="16144"/>
      <sheetData sheetId="16145"/>
      <sheetData sheetId="16146"/>
      <sheetData sheetId="16147"/>
      <sheetData sheetId="16148"/>
      <sheetData sheetId="16149" refreshError="1"/>
      <sheetData sheetId="16150" refreshError="1"/>
      <sheetData sheetId="16151" refreshError="1"/>
      <sheetData sheetId="16152" refreshError="1"/>
      <sheetData sheetId="16153" refreshError="1"/>
      <sheetData sheetId="16154" refreshError="1"/>
      <sheetData sheetId="16155" refreshError="1"/>
      <sheetData sheetId="16156" refreshError="1"/>
      <sheetData sheetId="16157" refreshError="1"/>
      <sheetData sheetId="16158" refreshError="1"/>
      <sheetData sheetId="16159" refreshError="1"/>
      <sheetData sheetId="16160" refreshError="1"/>
      <sheetData sheetId="16161" refreshError="1"/>
      <sheetData sheetId="16162" refreshError="1"/>
      <sheetData sheetId="16163" refreshError="1"/>
      <sheetData sheetId="16164" refreshError="1"/>
      <sheetData sheetId="16165">
        <row r="3">
          <cell r="A3" t="str">
            <v>Ban hành kèm theo Quyết định số: 237/QĐ-VNPT Net-KHĐT ngày 10/02/2020</v>
          </cell>
        </row>
      </sheetData>
      <sheetData sheetId="16166"/>
      <sheetData sheetId="16167"/>
      <sheetData sheetId="16168"/>
      <sheetData sheetId="16169"/>
      <sheetData sheetId="16170">
        <row r="3">
          <cell r="A3" t="str">
            <v>Ban hành kèm theo Quyết định số: 237/QĐ-VNPT Net-KHĐT ngày 10/02/2020</v>
          </cell>
        </row>
      </sheetData>
      <sheetData sheetId="16171"/>
      <sheetData sheetId="16172">
        <row r="3">
          <cell r="A3" t="str">
            <v>Ban hành kèm theo Quyết định số: 237/QĐ-VNPT Net-KHĐT ngày 10/02/2020</v>
          </cell>
        </row>
      </sheetData>
      <sheetData sheetId="16173" refreshError="1"/>
      <sheetData sheetId="16174"/>
      <sheetData sheetId="16175" refreshError="1"/>
      <sheetData sheetId="16176" refreshError="1"/>
      <sheetData sheetId="16177" refreshError="1"/>
      <sheetData sheetId="16178" refreshError="1"/>
      <sheetData sheetId="16179" refreshError="1"/>
      <sheetData sheetId="16180" refreshError="1"/>
      <sheetData sheetId="16181" refreshError="1"/>
      <sheetData sheetId="16182"/>
      <sheetData sheetId="16183">
        <row r="3">
          <cell r="A3" t="str">
            <v>Ban hành kèm theo Quyết định số: 237/QĐ-VNPT Net-KHĐT ngày 10/02/2020</v>
          </cell>
        </row>
      </sheetData>
      <sheetData sheetId="16184"/>
      <sheetData sheetId="16185"/>
      <sheetData sheetId="16186"/>
      <sheetData sheetId="16187"/>
      <sheetData sheetId="16188"/>
      <sheetData sheetId="16189"/>
      <sheetData sheetId="16190"/>
      <sheetData sheetId="16191"/>
      <sheetData sheetId="16192">
        <row r="3">
          <cell r="A3" t="str">
            <v>Ban hành kèm theo Quyết định số: 237/QĐ-VNPT Net-KHĐT ngày 10/02/2020</v>
          </cell>
        </row>
      </sheetData>
      <sheetData sheetId="16193"/>
      <sheetData sheetId="16194">
        <row r="3">
          <cell r="A3" t="str">
            <v>Ban hành kèm theo Quyết định số: 237/QĐ-VNPT Net-KHĐT ngày 10/02/2020</v>
          </cell>
        </row>
      </sheetData>
      <sheetData sheetId="16195" refreshError="1"/>
      <sheetData sheetId="16196" refreshError="1"/>
      <sheetData sheetId="16197" refreshError="1"/>
      <sheetData sheetId="16198" refreshError="1"/>
      <sheetData sheetId="16199" refreshError="1"/>
      <sheetData sheetId="16200" refreshError="1"/>
      <sheetData sheetId="16201" refreshError="1"/>
      <sheetData sheetId="16202" refreshError="1"/>
      <sheetData sheetId="16203">
        <row r="3">
          <cell r="A3" t="str">
            <v>Ban hành kèm theo Quyết định số: 237/QĐ-VNPT Net-KHĐT ngày 10/02/2020</v>
          </cell>
        </row>
      </sheetData>
      <sheetData sheetId="16204" refreshError="1"/>
      <sheetData sheetId="16205"/>
      <sheetData sheetId="16206" refreshError="1"/>
      <sheetData sheetId="16207" refreshError="1"/>
      <sheetData sheetId="16208" refreshError="1"/>
      <sheetData sheetId="16209" refreshError="1"/>
      <sheetData sheetId="16210" refreshError="1"/>
      <sheetData sheetId="16211" refreshError="1"/>
      <sheetData sheetId="16212" refreshError="1"/>
      <sheetData sheetId="16213" refreshError="1"/>
      <sheetData sheetId="16214"/>
      <sheetData sheetId="16215" refreshError="1"/>
      <sheetData sheetId="16216" refreshError="1"/>
      <sheetData sheetId="16217" refreshError="1"/>
      <sheetData sheetId="16218" refreshError="1"/>
      <sheetData sheetId="16219" refreshError="1"/>
      <sheetData sheetId="16220" refreshError="1"/>
      <sheetData sheetId="16221" refreshError="1"/>
      <sheetData sheetId="16222"/>
      <sheetData sheetId="16223" refreshError="1"/>
      <sheetData sheetId="16224" refreshError="1"/>
      <sheetData sheetId="16225"/>
      <sheetData sheetId="16226" refreshError="1"/>
      <sheetData sheetId="16227" refreshError="1"/>
      <sheetData sheetId="16228" refreshError="1"/>
      <sheetData sheetId="16229" refreshError="1"/>
      <sheetData sheetId="16230" refreshError="1"/>
      <sheetData sheetId="16231" refreshError="1"/>
      <sheetData sheetId="16232" refreshError="1"/>
      <sheetData sheetId="16233" refreshError="1"/>
      <sheetData sheetId="16234" refreshError="1"/>
      <sheetData sheetId="16235" refreshError="1"/>
      <sheetData sheetId="16236" refreshError="1"/>
      <sheetData sheetId="16237" refreshError="1"/>
      <sheetData sheetId="16238"/>
      <sheetData sheetId="16239"/>
      <sheetData sheetId="16240"/>
      <sheetData sheetId="16241"/>
      <sheetData sheetId="16242"/>
      <sheetData sheetId="16243"/>
      <sheetData sheetId="16244"/>
      <sheetData sheetId="16245"/>
      <sheetData sheetId="16246"/>
      <sheetData sheetId="16247"/>
      <sheetData sheetId="16248"/>
      <sheetData sheetId="16249"/>
      <sheetData sheetId="16250"/>
      <sheetData sheetId="16251"/>
      <sheetData sheetId="16252" refreshError="1"/>
      <sheetData sheetId="16253" refreshError="1"/>
      <sheetData sheetId="16254" refreshError="1"/>
      <sheetData sheetId="16255" refreshError="1"/>
      <sheetData sheetId="16256"/>
      <sheetData sheetId="16257"/>
      <sheetData sheetId="16258"/>
      <sheetData sheetId="16259"/>
      <sheetData sheetId="16260"/>
      <sheetData sheetId="16261"/>
      <sheetData sheetId="16262"/>
      <sheetData sheetId="16263"/>
      <sheetData sheetId="16264" refreshError="1"/>
      <sheetData sheetId="16265" refreshError="1"/>
      <sheetData sheetId="16266" refreshError="1"/>
      <sheetData sheetId="16267" refreshError="1"/>
      <sheetData sheetId="16268" refreshError="1"/>
      <sheetData sheetId="16269" refreshError="1"/>
      <sheetData sheetId="16270" refreshError="1"/>
      <sheetData sheetId="16271" refreshError="1"/>
      <sheetData sheetId="16272" refreshError="1"/>
      <sheetData sheetId="16273" refreshError="1"/>
      <sheetData sheetId="16274" refreshError="1"/>
      <sheetData sheetId="16275" refreshError="1"/>
      <sheetData sheetId="16276" refreshError="1"/>
      <sheetData sheetId="16277" refreshError="1"/>
      <sheetData sheetId="16278" refreshError="1"/>
      <sheetData sheetId="16279" refreshError="1"/>
      <sheetData sheetId="16280" refreshError="1"/>
      <sheetData sheetId="16281" refreshError="1"/>
      <sheetData sheetId="16282" refreshError="1"/>
      <sheetData sheetId="16283" refreshError="1"/>
      <sheetData sheetId="16284" refreshError="1"/>
      <sheetData sheetId="16285" refreshError="1"/>
      <sheetData sheetId="16286" refreshError="1"/>
      <sheetData sheetId="16287" refreshError="1"/>
      <sheetData sheetId="16288" refreshError="1"/>
      <sheetData sheetId="16289"/>
      <sheetData sheetId="16290"/>
      <sheetData sheetId="16291"/>
      <sheetData sheetId="16292" refreshError="1"/>
      <sheetData sheetId="16293" refreshError="1"/>
      <sheetData sheetId="16294" refreshError="1"/>
      <sheetData sheetId="16295" refreshError="1"/>
      <sheetData sheetId="16296" refreshError="1"/>
      <sheetData sheetId="16297"/>
      <sheetData sheetId="16298" refreshError="1"/>
      <sheetData sheetId="16299" refreshError="1"/>
      <sheetData sheetId="16300" refreshError="1"/>
      <sheetData sheetId="16301" refreshError="1"/>
      <sheetData sheetId="16302" refreshError="1"/>
      <sheetData sheetId="16303" refreshError="1"/>
      <sheetData sheetId="16304" refreshError="1"/>
      <sheetData sheetId="16305" refreshError="1"/>
      <sheetData sheetId="16306" refreshError="1"/>
      <sheetData sheetId="16307" refreshError="1"/>
      <sheetData sheetId="16308" refreshError="1"/>
      <sheetData sheetId="16309"/>
      <sheetData sheetId="16310" refreshError="1"/>
      <sheetData sheetId="16311" refreshError="1"/>
      <sheetData sheetId="16312" refreshError="1"/>
      <sheetData sheetId="16313" refreshError="1"/>
      <sheetData sheetId="16314" refreshError="1"/>
      <sheetData sheetId="16315" refreshError="1"/>
      <sheetData sheetId="16316" refreshError="1"/>
      <sheetData sheetId="16317" refreshError="1"/>
      <sheetData sheetId="16318"/>
      <sheetData sheetId="16319" refreshError="1"/>
      <sheetData sheetId="16320" refreshError="1"/>
      <sheetData sheetId="16321" refreshError="1"/>
      <sheetData sheetId="16322" refreshError="1"/>
      <sheetData sheetId="16323" refreshError="1"/>
      <sheetData sheetId="16324" refreshError="1"/>
      <sheetData sheetId="16325" refreshError="1"/>
      <sheetData sheetId="16326"/>
      <sheetData sheetId="16327" refreshError="1"/>
      <sheetData sheetId="16328"/>
      <sheetData sheetId="16329"/>
      <sheetData sheetId="16330" refreshError="1"/>
      <sheetData sheetId="16331" refreshError="1"/>
      <sheetData sheetId="16332" refreshError="1"/>
      <sheetData sheetId="16333" refreshError="1"/>
      <sheetData sheetId="16334"/>
      <sheetData sheetId="16335" refreshError="1"/>
      <sheetData sheetId="16336"/>
      <sheetData sheetId="16337"/>
      <sheetData sheetId="16338"/>
      <sheetData sheetId="16339"/>
      <sheetData sheetId="16340"/>
      <sheetData sheetId="16341"/>
      <sheetData sheetId="16342"/>
      <sheetData sheetId="16343"/>
      <sheetData sheetId="16344" refreshError="1"/>
      <sheetData sheetId="16345" refreshError="1"/>
      <sheetData sheetId="16346" refreshError="1"/>
      <sheetData sheetId="16347" refreshError="1"/>
      <sheetData sheetId="16348" refreshError="1"/>
      <sheetData sheetId="16349" refreshError="1"/>
      <sheetData sheetId="16350" refreshError="1"/>
      <sheetData sheetId="16351" refreshError="1"/>
      <sheetData sheetId="16352" refreshError="1"/>
      <sheetData sheetId="16353" refreshError="1"/>
      <sheetData sheetId="16354" refreshError="1"/>
      <sheetData sheetId="16355" refreshError="1"/>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refreshError="1"/>
      <sheetData sheetId="16364"/>
      <sheetData sheetId="16365" refreshError="1"/>
      <sheetData sheetId="16366" refreshError="1"/>
      <sheetData sheetId="16367" refreshError="1"/>
      <sheetData sheetId="16368" refreshError="1"/>
      <sheetData sheetId="16369" refreshError="1"/>
      <sheetData sheetId="16370" refreshError="1"/>
      <sheetData sheetId="1637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 val="DGIA"/>
      <sheetName val="HM"/>
      <sheetName val="TT"/>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row r="122">
          <cell r="I122">
            <v>6.7156099999999999</v>
          </cell>
        </row>
      </sheetData>
      <sheetData sheetId="62">
        <row r="29">
          <cell r="K29">
            <v>49327</v>
          </cell>
        </row>
      </sheetData>
      <sheetData sheetId="63">
        <row r="99">
          <cell r="BP99">
            <v>6.7156099999999999</v>
          </cell>
        </row>
      </sheetData>
      <sheetData sheetId="64"/>
      <sheetData sheetId="65"/>
      <sheetData sheetId="66"/>
      <sheetData sheetId="67">
        <row r="123">
          <cell r="F123">
            <v>4.5632445555441416E-2</v>
          </cell>
        </row>
      </sheetData>
      <sheetData sheetId="68">
        <row r="99">
          <cell r="BP99">
            <v>6.7156099999999999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
  <sheetViews>
    <sheetView topLeftCell="A3" workbookViewId="0">
      <selection activeCell="A4" sqref="A4:AN4"/>
    </sheetView>
  </sheetViews>
  <sheetFormatPr defaultRowHeight="13"/>
  <cols>
    <col min="1" max="1" width="6" customWidth="1"/>
    <col min="2" max="2" width="40.77734375" bestFit="1" customWidth="1"/>
    <col min="3" max="3" width="8.44140625" customWidth="1"/>
    <col min="4" max="40" width="7.77734375" customWidth="1"/>
  </cols>
  <sheetData>
    <row r="1" spans="1:40" s="14" customFormat="1" ht="22" customHeight="1">
      <c r="A1" s="273" t="s">
        <v>103</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row>
    <row r="2" spans="1:40" ht="22" customHeight="1">
      <c r="A2" s="275" t="s">
        <v>72</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row>
    <row r="3" spans="1:40" ht="22" customHeight="1">
      <c r="A3" s="273" t="s">
        <v>230</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row>
    <row r="4" spans="1:40" ht="22" customHeight="1">
      <c r="A4" s="275" t="s">
        <v>129</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row>
    <row r="5" spans="1:40" ht="22" customHeight="1">
      <c r="A5" s="274" t="s">
        <v>0</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row>
    <row r="6" spans="1:40" ht="38.25" customHeight="1">
      <c r="A6" s="270" t="s">
        <v>1</v>
      </c>
      <c r="B6" s="270" t="s">
        <v>2</v>
      </c>
      <c r="C6" s="270" t="s">
        <v>4</v>
      </c>
      <c r="D6" s="267" t="s">
        <v>87</v>
      </c>
      <c r="E6" s="268"/>
      <c r="F6" s="269"/>
      <c r="G6" s="267" t="s">
        <v>5</v>
      </c>
      <c r="H6" s="268"/>
      <c r="I6" s="268"/>
      <c r="J6" s="268"/>
      <c r="K6" s="268"/>
      <c r="L6" s="268"/>
      <c r="M6" s="268"/>
      <c r="N6" s="268"/>
      <c r="O6" s="268"/>
      <c r="P6" s="268"/>
      <c r="Q6" s="268"/>
      <c r="R6" s="268"/>
      <c r="S6" s="268"/>
      <c r="T6" s="268"/>
      <c r="U6" s="269"/>
      <c r="V6" s="267" t="s">
        <v>76</v>
      </c>
      <c r="W6" s="268"/>
      <c r="X6" s="268"/>
      <c r="Y6" s="268"/>
      <c r="Z6" s="268"/>
      <c r="AA6" s="268"/>
      <c r="AB6" s="268"/>
      <c r="AC6" s="268"/>
      <c r="AD6" s="268"/>
      <c r="AE6" s="268"/>
      <c r="AF6" s="268"/>
      <c r="AG6" s="268"/>
      <c r="AH6" s="268"/>
      <c r="AI6" s="268"/>
      <c r="AJ6" s="268"/>
      <c r="AK6" s="268"/>
      <c r="AL6" s="268"/>
      <c r="AM6" s="269"/>
      <c r="AN6" s="270" t="s">
        <v>3</v>
      </c>
    </row>
    <row r="7" spans="1:40" ht="29.25" customHeight="1">
      <c r="A7" s="271"/>
      <c r="B7" s="271"/>
      <c r="C7" s="271"/>
      <c r="D7" s="270" t="s">
        <v>27</v>
      </c>
      <c r="E7" s="267" t="s">
        <v>28</v>
      </c>
      <c r="F7" s="269"/>
      <c r="G7" s="267" t="s">
        <v>88</v>
      </c>
      <c r="H7" s="268"/>
      <c r="I7" s="269"/>
      <c r="J7" s="267" t="s">
        <v>89</v>
      </c>
      <c r="K7" s="268"/>
      <c r="L7" s="269"/>
      <c r="M7" s="267" t="s">
        <v>90</v>
      </c>
      <c r="N7" s="268"/>
      <c r="O7" s="269"/>
      <c r="P7" s="267" t="s">
        <v>91</v>
      </c>
      <c r="Q7" s="268"/>
      <c r="R7" s="269"/>
      <c r="S7" s="267" t="s">
        <v>92</v>
      </c>
      <c r="T7" s="268"/>
      <c r="U7" s="269"/>
      <c r="V7" s="267" t="s">
        <v>27</v>
      </c>
      <c r="W7" s="268"/>
      <c r="X7" s="269"/>
      <c r="Y7" s="267" t="s">
        <v>5</v>
      </c>
      <c r="Z7" s="268"/>
      <c r="AA7" s="268"/>
      <c r="AB7" s="268"/>
      <c r="AC7" s="268"/>
      <c r="AD7" s="268"/>
      <c r="AE7" s="268"/>
      <c r="AF7" s="268"/>
      <c r="AG7" s="268"/>
      <c r="AH7" s="268"/>
      <c r="AI7" s="268"/>
      <c r="AJ7" s="268"/>
      <c r="AK7" s="268"/>
      <c r="AL7" s="268"/>
      <c r="AM7" s="269"/>
      <c r="AN7" s="271"/>
    </row>
    <row r="8" spans="1:40" ht="31.5" customHeight="1">
      <c r="A8" s="271"/>
      <c r="B8" s="271"/>
      <c r="C8" s="271"/>
      <c r="D8" s="271"/>
      <c r="E8" s="270" t="s">
        <v>6</v>
      </c>
      <c r="F8" s="270" t="s">
        <v>7</v>
      </c>
      <c r="G8" s="270" t="s">
        <v>27</v>
      </c>
      <c r="H8" s="267" t="s">
        <v>28</v>
      </c>
      <c r="I8" s="269"/>
      <c r="J8" s="270" t="s">
        <v>27</v>
      </c>
      <c r="K8" s="267" t="s">
        <v>28</v>
      </c>
      <c r="L8" s="269"/>
      <c r="M8" s="270" t="s">
        <v>27</v>
      </c>
      <c r="N8" s="267" t="s">
        <v>28</v>
      </c>
      <c r="O8" s="269"/>
      <c r="P8" s="270" t="s">
        <v>27</v>
      </c>
      <c r="Q8" s="267" t="s">
        <v>28</v>
      </c>
      <c r="R8" s="269"/>
      <c r="S8" s="270" t="s">
        <v>27</v>
      </c>
      <c r="T8" s="267" t="s">
        <v>28</v>
      </c>
      <c r="U8" s="269"/>
      <c r="V8" s="270" t="s">
        <v>27</v>
      </c>
      <c r="W8" s="267" t="s">
        <v>28</v>
      </c>
      <c r="X8" s="269"/>
      <c r="Y8" s="267" t="s">
        <v>88</v>
      </c>
      <c r="Z8" s="268"/>
      <c r="AA8" s="269"/>
      <c r="AB8" s="267" t="s">
        <v>89</v>
      </c>
      <c r="AC8" s="268"/>
      <c r="AD8" s="269"/>
      <c r="AE8" s="267" t="s">
        <v>90</v>
      </c>
      <c r="AF8" s="268"/>
      <c r="AG8" s="269"/>
      <c r="AH8" s="267" t="s">
        <v>93</v>
      </c>
      <c r="AI8" s="268"/>
      <c r="AJ8" s="269"/>
      <c r="AK8" s="267" t="s">
        <v>94</v>
      </c>
      <c r="AL8" s="268"/>
      <c r="AM8" s="269"/>
      <c r="AN8" s="271"/>
    </row>
    <row r="9" spans="1:40" ht="22" customHeight="1">
      <c r="A9" s="271"/>
      <c r="B9" s="271"/>
      <c r="C9" s="271"/>
      <c r="D9" s="271"/>
      <c r="E9" s="271"/>
      <c r="F9" s="271"/>
      <c r="G9" s="271"/>
      <c r="H9" s="270" t="s">
        <v>6</v>
      </c>
      <c r="I9" s="270" t="s">
        <v>7</v>
      </c>
      <c r="J9" s="271"/>
      <c r="K9" s="270" t="s">
        <v>6</v>
      </c>
      <c r="L9" s="270" t="s">
        <v>7</v>
      </c>
      <c r="M9" s="271"/>
      <c r="N9" s="270" t="s">
        <v>6</v>
      </c>
      <c r="O9" s="270" t="s">
        <v>7</v>
      </c>
      <c r="P9" s="271"/>
      <c r="Q9" s="270" t="s">
        <v>6</v>
      </c>
      <c r="R9" s="270" t="s">
        <v>7</v>
      </c>
      <c r="S9" s="271"/>
      <c r="T9" s="270" t="s">
        <v>6</v>
      </c>
      <c r="U9" s="270" t="s">
        <v>7</v>
      </c>
      <c r="V9" s="271"/>
      <c r="W9" s="270" t="s">
        <v>6</v>
      </c>
      <c r="X9" s="270" t="s">
        <v>7</v>
      </c>
      <c r="Y9" s="270" t="s">
        <v>27</v>
      </c>
      <c r="Z9" s="267" t="s">
        <v>28</v>
      </c>
      <c r="AA9" s="269"/>
      <c r="AB9" s="270" t="s">
        <v>27</v>
      </c>
      <c r="AC9" s="267" t="s">
        <v>28</v>
      </c>
      <c r="AD9" s="269"/>
      <c r="AE9" s="270" t="s">
        <v>27</v>
      </c>
      <c r="AF9" s="267" t="s">
        <v>28</v>
      </c>
      <c r="AG9" s="269"/>
      <c r="AH9" s="270" t="s">
        <v>27</v>
      </c>
      <c r="AI9" s="267" t="s">
        <v>28</v>
      </c>
      <c r="AJ9" s="269"/>
      <c r="AK9" s="270" t="s">
        <v>27</v>
      </c>
      <c r="AL9" s="267" t="s">
        <v>28</v>
      </c>
      <c r="AM9" s="269"/>
      <c r="AN9" s="271"/>
    </row>
    <row r="10" spans="1:40" ht="30.75" customHeight="1">
      <c r="A10" s="272"/>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1" t="s">
        <v>6</v>
      </c>
      <c r="AA10" s="1" t="s">
        <v>7</v>
      </c>
      <c r="AB10" s="272"/>
      <c r="AC10" s="1" t="s">
        <v>6</v>
      </c>
      <c r="AD10" s="1" t="s">
        <v>7</v>
      </c>
      <c r="AE10" s="272"/>
      <c r="AF10" s="1" t="s">
        <v>6</v>
      </c>
      <c r="AG10" s="1" t="s">
        <v>7</v>
      </c>
      <c r="AH10" s="272"/>
      <c r="AI10" s="1" t="s">
        <v>6</v>
      </c>
      <c r="AJ10" s="1" t="s">
        <v>7</v>
      </c>
      <c r="AK10" s="272"/>
      <c r="AL10" s="1" t="s">
        <v>6</v>
      </c>
      <c r="AM10" s="1" t="s">
        <v>7</v>
      </c>
      <c r="AN10" s="272"/>
    </row>
    <row r="11" spans="1:40" ht="30" customHeight="1">
      <c r="A11" s="23">
        <v>1</v>
      </c>
      <c r="B11" s="23">
        <v>2</v>
      </c>
      <c r="C11" s="23">
        <v>3</v>
      </c>
      <c r="D11" s="23">
        <v>4</v>
      </c>
      <c r="E11" s="23">
        <v>5</v>
      </c>
      <c r="F11" s="23">
        <v>6</v>
      </c>
      <c r="G11" s="23">
        <v>7</v>
      </c>
      <c r="H11" s="23">
        <v>8</v>
      </c>
      <c r="I11" s="23">
        <v>9</v>
      </c>
      <c r="J11" s="23">
        <v>10</v>
      </c>
      <c r="K11" s="23">
        <v>11</v>
      </c>
      <c r="L11" s="23">
        <v>12</v>
      </c>
      <c r="M11" s="23">
        <v>13</v>
      </c>
      <c r="N11" s="23">
        <v>14</v>
      </c>
      <c r="O11" s="23">
        <v>15</v>
      </c>
      <c r="P11" s="23">
        <v>16</v>
      </c>
      <c r="Q11" s="23">
        <v>17</v>
      </c>
      <c r="R11" s="23">
        <v>18</v>
      </c>
      <c r="S11" s="23">
        <v>19</v>
      </c>
      <c r="T11" s="23">
        <v>20</v>
      </c>
      <c r="U11" s="23">
        <v>21</v>
      </c>
      <c r="V11" s="23">
        <v>22</v>
      </c>
      <c r="W11" s="23">
        <v>23</v>
      </c>
      <c r="X11" s="23">
        <v>24</v>
      </c>
      <c r="Y11" s="23">
        <v>25</v>
      </c>
      <c r="Z11" s="23">
        <v>26</v>
      </c>
      <c r="AA11" s="23">
        <v>27</v>
      </c>
      <c r="AB11" s="23">
        <v>28</v>
      </c>
      <c r="AC11" s="23">
        <v>29</v>
      </c>
      <c r="AD11" s="23">
        <v>30</v>
      </c>
      <c r="AE11" s="23">
        <v>31</v>
      </c>
      <c r="AF11" s="23">
        <v>32</v>
      </c>
      <c r="AG11" s="23">
        <v>33</v>
      </c>
      <c r="AH11" s="23">
        <v>34</v>
      </c>
      <c r="AI11" s="23">
        <v>35</v>
      </c>
      <c r="AJ11" s="23">
        <v>36</v>
      </c>
      <c r="AK11" s="23">
        <v>37</v>
      </c>
      <c r="AL11" s="23">
        <v>38</v>
      </c>
      <c r="AM11" s="23">
        <v>39</v>
      </c>
      <c r="AN11" s="23">
        <v>40</v>
      </c>
    </row>
    <row r="12" spans="1:40" ht="30" customHeight="1">
      <c r="A12" s="24"/>
      <c r="B12" s="24" t="s">
        <v>8</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1:40" ht="30" customHeight="1">
      <c r="A13" s="26" t="s">
        <v>19</v>
      </c>
      <c r="B13" s="27" t="s">
        <v>77</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row>
    <row r="14" spans="1:40" ht="30" customHeight="1">
      <c r="A14" s="24">
        <v>1</v>
      </c>
      <c r="B14" s="25" t="s">
        <v>78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row>
    <row r="15" spans="1:40" ht="30" customHeight="1">
      <c r="A15" s="28"/>
      <c r="B15" s="29" t="s">
        <v>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row>
    <row r="16" spans="1:40" ht="30" customHeight="1">
      <c r="A16" s="28" t="s">
        <v>79</v>
      </c>
      <c r="B16" s="29" t="s">
        <v>80</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ht="30" customHeight="1">
      <c r="A17" s="28"/>
      <c r="B17" s="29" t="s">
        <v>17</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1:40" ht="30" customHeight="1">
      <c r="A18" s="28" t="s">
        <v>81</v>
      </c>
      <c r="B18" s="29" t="s">
        <v>16</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ht="30" customHeight="1">
      <c r="A19" s="28"/>
      <c r="B19" s="29" t="s">
        <v>10</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ht="30" customHeight="1">
      <c r="A20" s="30" t="s">
        <v>15</v>
      </c>
      <c r="B20" s="29" t="s">
        <v>97</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row>
    <row r="21" spans="1:40" ht="30" customHeight="1">
      <c r="A21" s="30" t="s">
        <v>15</v>
      </c>
      <c r="B21" s="29" t="s">
        <v>98</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row>
    <row r="22" spans="1:40" ht="30" customHeight="1">
      <c r="A22" s="30" t="s">
        <v>15</v>
      </c>
      <c r="B22" s="31" t="s">
        <v>99</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row>
    <row r="23" spans="1:40" ht="30" customHeight="1">
      <c r="A23" s="28" t="s">
        <v>82</v>
      </c>
      <c r="B23" s="29" t="s">
        <v>83</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1:40" ht="30" customHeight="1">
      <c r="A24" s="28"/>
      <c r="B24" s="29" t="s">
        <v>17</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row>
    <row r="25" spans="1:40" ht="30" customHeight="1">
      <c r="A25" s="28" t="s">
        <v>84</v>
      </c>
      <c r="B25" s="29" t="s">
        <v>18</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row>
    <row r="26" spans="1:40" ht="30" customHeight="1">
      <c r="A26" s="24">
        <v>2</v>
      </c>
      <c r="B26" s="25" t="s">
        <v>12</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row>
    <row r="27" spans="1:40" ht="30" customHeight="1">
      <c r="A27" s="28" t="s">
        <v>79</v>
      </c>
      <c r="B27" s="29" t="s">
        <v>85</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0" ht="30" customHeight="1">
      <c r="A28" s="28"/>
      <c r="B28" s="29" t="s">
        <v>5</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row>
    <row r="29" spans="1:40" ht="30" customHeight="1">
      <c r="A29" s="30" t="s">
        <v>15</v>
      </c>
      <c r="B29" s="29" t="s">
        <v>95</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row>
    <row r="30" spans="1:40" ht="30" customHeight="1">
      <c r="A30" s="30" t="s">
        <v>15</v>
      </c>
      <c r="B30" s="29" t="s">
        <v>96</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row>
    <row r="31" spans="1:40" ht="30" customHeight="1">
      <c r="A31" s="28" t="s">
        <v>81</v>
      </c>
      <c r="B31" s="29" t="s">
        <v>86</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row>
    <row r="32" spans="1:40" ht="30" customHeight="1">
      <c r="A32" s="26" t="s">
        <v>20</v>
      </c>
      <c r="B32" s="27" t="s">
        <v>100</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row>
    <row r="33" spans="1:40" ht="30" customHeight="1">
      <c r="A33" s="28"/>
      <c r="B33" s="29" t="s">
        <v>5</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row>
    <row r="34" spans="1:40" ht="30" customHeight="1">
      <c r="A34" s="30" t="s">
        <v>15</v>
      </c>
      <c r="B34" s="29" t="s">
        <v>101</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row>
    <row r="35" spans="1:40" ht="30" customHeight="1">
      <c r="A35" s="32" t="s">
        <v>15</v>
      </c>
      <c r="B35" s="33" t="s">
        <v>102</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row>
  </sheetData>
  <mergeCells count="62">
    <mergeCell ref="A3:AN3"/>
    <mergeCell ref="A5:AN5"/>
    <mergeCell ref="A2:AN2"/>
    <mergeCell ref="A1:AN1"/>
    <mergeCell ref="A4:AN4"/>
    <mergeCell ref="C6:C10"/>
    <mergeCell ref="B6:B10"/>
    <mergeCell ref="A6:A10"/>
    <mergeCell ref="W8:X8"/>
    <mergeCell ref="W9:W10"/>
    <mergeCell ref="X9:X10"/>
    <mergeCell ref="M8:M10"/>
    <mergeCell ref="N9:N10"/>
    <mergeCell ref="O9:O10"/>
    <mergeCell ref="F8:F10"/>
    <mergeCell ref="E8:E10"/>
    <mergeCell ref="D7:D10"/>
    <mergeCell ref="V6:AM6"/>
    <mergeCell ref="Q8:R8"/>
    <mergeCell ref="T8:U8"/>
    <mergeCell ref="E7:F7"/>
    <mergeCell ref="AN6:AN10"/>
    <mergeCell ref="U9:U10"/>
    <mergeCell ref="T9:T10"/>
    <mergeCell ref="S8:S10"/>
    <mergeCell ref="P8:P10"/>
    <mergeCell ref="Q9:Q10"/>
    <mergeCell ref="R9:R10"/>
    <mergeCell ref="AH8:AJ8"/>
    <mergeCell ref="AH9:AH10"/>
    <mergeCell ref="AI9:AJ9"/>
    <mergeCell ref="AK8:AM8"/>
    <mergeCell ref="AK9:AK10"/>
    <mergeCell ref="AL9:AM9"/>
    <mergeCell ref="AB8:AD8"/>
    <mergeCell ref="AB9:AB10"/>
    <mergeCell ref="AC9:AD9"/>
    <mergeCell ref="AE8:AG8"/>
    <mergeCell ref="AE9:AE10"/>
    <mergeCell ref="AF9:AG9"/>
    <mergeCell ref="V7:X7"/>
    <mergeCell ref="V8:V10"/>
    <mergeCell ref="Y8:AA8"/>
    <mergeCell ref="Y9:Y10"/>
    <mergeCell ref="Z9:AA9"/>
    <mergeCell ref="Y7:AM7"/>
    <mergeCell ref="G8:G10"/>
    <mergeCell ref="H9:H10"/>
    <mergeCell ref="H8:I8"/>
    <mergeCell ref="K8:L8"/>
    <mergeCell ref="N8:O8"/>
    <mergeCell ref="I9:I10"/>
    <mergeCell ref="J8:J10"/>
    <mergeCell ref="K9:K10"/>
    <mergeCell ref="L9:L10"/>
    <mergeCell ref="S7:U7"/>
    <mergeCell ref="G6:U6"/>
    <mergeCell ref="D6:F6"/>
    <mergeCell ref="G7:I7"/>
    <mergeCell ref="J7:L7"/>
    <mergeCell ref="M7:O7"/>
    <mergeCell ref="P7:R7"/>
  </mergeCells>
  <pageMargins left="0.59055118110236227" right="0.39370078740157483" top="0.74803149606299213" bottom="0.39370078740157483" header="0.31496062992125984" footer="0.31496062992125984"/>
  <pageSetup paperSize="9" scale="48"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83"/>
  <sheetViews>
    <sheetView zoomScale="60" zoomScaleNormal="60" workbookViewId="0">
      <pane xSplit="2" ySplit="11" topLeftCell="C77" activePane="bottomRight" state="frozen"/>
      <selection pane="topRight" activeCell="C1" sqref="C1"/>
      <selection pane="bottomLeft" activeCell="A12" sqref="A12"/>
      <selection pane="bottomRight" activeCell="Z79" sqref="Z79"/>
    </sheetView>
  </sheetViews>
  <sheetFormatPr defaultColWidth="9.33203125" defaultRowHeight="15.5"/>
  <cols>
    <col min="1" max="1" width="5" style="100" customWidth="1"/>
    <col min="2" max="2" width="44.33203125" style="100" customWidth="1"/>
    <col min="3" max="3" width="16" style="100" customWidth="1"/>
    <col min="4" max="4" width="9.33203125" style="100"/>
    <col min="5" max="5" width="9.77734375" style="100" customWidth="1"/>
    <col min="6" max="6" width="16.109375" style="100" customWidth="1"/>
    <col min="7" max="7" width="11" style="100" customWidth="1"/>
    <col min="8" max="8" width="12.44140625" style="100" customWidth="1"/>
    <col min="9" max="10" width="7.77734375" style="100" customWidth="1"/>
    <col min="11" max="12" width="10.44140625" style="100" customWidth="1"/>
    <col min="13" max="14" width="7.77734375" style="100" customWidth="1"/>
    <col min="15" max="15" width="11.44140625" style="100" customWidth="1"/>
    <col min="16" max="16" width="11.6640625" style="100" customWidth="1"/>
    <col min="17" max="18" width="7.77734375" style="100" customWidth="1"/>
    <col min="19" max="20" width="11.44140625" style="100" customWidth="1"/>
    <col min="21" max="22" width="12.33203125" style="100" customWidth="1"/>
    <col min="23" max="55" width="7.77734375" style="100" customWidth="1"/>
    <col min="56" max="16384" width="9.33203125" style="100"/>
  </cols>
  <sheetData>
    <row r="1" spans="1:55">
      <c r="A1" s="276" t="s">
        <v>127</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row>
    <row r="2" spans="1:55">
      <c r="A2" s="278" t="s">
        <v>73</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row>
    <row r="3" spans="1:55">
      <c r="A3" s="276" t="s">
        <v>118</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row>
    <row r="4" spans="1:55">
      <c r="A4" s="278" t="str">
        <f>'Bieu 01 TH'!A4:AN4</f>
        <v>(Biểu mẫu kèm theo Công văn số              /SKHĐT-TH ngày           tháng       năm 2019 của Sở Kế hoạch và Đầu tư)</v>
      </c>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row>
    <row r="5" spans="1:55">
      <c r="A5" s="277" t="s">
        <v>0</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row>
    <row r="6" spans="1:55" ht="105" customHeight="1">
      <c r="A6" s="279" t="s">
        <v>1</v>
      </c>
      <c r="B6" s="279" t="s">
        <v>21</v>
      </c>
      <c r="C6" s="279" t="s">
        <v>114</v>
      </c>
      <c r="D6" s="279" t="s">
        <v>104</v>
      </c>
      <c r="E6" s="279" t="s">
        <v>106</v>
      </c>
      <c r="F6" s="279" t="s">
        <v>113</v>
      </c>
      <c r="G6" s="279"/>
      <c r="H6" s="279"/>
      <c r="I6" s="279" t="s">
        <v>116</v>
      </c>
      <c r="J6" s="279"/>
      <c r="K6" s="279" t="s">
        <v>115</v>
      </c>
      <c r="L6" s="279"/>
      <c r="M6" s="279"/>
      <c r="N6" s="279"/>
      <c r="O6" s="279" t="s">
        <v>28</v>
      </c>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t="s">
        <v>117</v>
      </c>
      <c r="AZ6" s="279"/>
      <c r="BA6" s="279"/>
      <c r="BB6" s="279"/>
      <c r="BC6" s="279" t="s">
        <v>3</v>
      </c>
    </row>
    <row r="7" spans="1:55" ht="51.75" customHeight="1">
      <c r="A7" s="279"/>
      <c r="B7" s="279"/>
      <c r="C7" s="279"/>
      <c r="D7" s="279"/>
      <c r="E7" s="279"/>
      <c r="F7" s="279" t="s">
        <v>24</v>
      </c>
      <c r="G7" s="279" t="s">
        <v>25</v>
      </c>
      <c r="H7" s="279"/>
      <c r="I7" s="279" t="s">
        <v>26</v>
      </c>
      <c r="J7" s="279" t="s">
        <v>214</v>
      </c>
      <c r="K7" s="279" t="s">
        <v>26</v>
      </c>
      <c r="L7" s="279" t="s">
        <v>68</v>
      </c>
      <c r="M7" s="279"/>
      <c r="N7" s="279"/>
      <c r="O7" s="279" t="s">
        <v>200</v>
      </c>
      <c r="P7" s="279"/>
      <c r="Q7" s="279"/>
      <c r="R7" s="279"/>
      <c r="S7" s="279"/>
      <c r="T7" s="279"/>
      <c r="U7" s="279" t="s">
        <v>202</v>
      </c>
      <c r="V7" s="279"/>
      <c r="W7" s="279"/>
      <c r="X7" s="279"/>
      <c r="Y7" s="279"/>
      <c r="Z7" s="279"/>
      <c r="AA7" s="279"/>
      <c r="AB7" s="279"/>
      <c r="AC7" s="279"/>
      <c r="AD7" s="279"/>
      <c r="AE7" s="279" t="s">
        <v>203</v>
      </c>
      <c r="AF7" s="279"/>
      <c r="AG7" s="279"/>
      <c r="AH7" s="279"/>
      <c r="AI7" s="279"/>
      <c r="AJ7" s="279"/>
      <c r="AK7" s="279"/>
      <c r="AL7" s="279"/>
      <c r="AM7" s="279"/>
      <c r="AN7" s="279"/>
      <c r="AO7" s="279" t="s">
        <v>210</v>
      </c>
      <c r="AP7" s="279"/>
      <c r="AQ7" s="279"/>
      <c r="AR7" s="279"/>
      <c r="AS7" s="279"/>
      <c r="AT7" s="279"/>
      <c r="AU7" s="279"/>
      <c r="AV7" s="279"/>
      <c r="AW7" s="279"/>
      <c r="AX7" s="279"/>
      <c r="AY7" s="279" t="s">
        <v>26</v>
      </c>
      <c r="AZ7" s="279" t="s">
        <v>68</v>
      </c>
      <c r="BA7" s="279"/>
      <c r="BB7" s="279"/>
      <c r="BC7" s="279"/>
    </row>
    <row r="8" spans="1:55" ht="43.5" customHeight="1">
      <c r="A8" s="279"/>
      <c r="B8" s="279"/>
      <c r="C8" s="279"/>
      <c r="D8" s="279"/>
      <c r="E8" s="279"/>
      <c r="F8" s="279"/>
      <c r="G8" s="279" t="s">
        <v>26</v>
      </c>
      <c r="H8" s="279" t="s">
        <v>68</v>
      </c>
      <c r="I8" s="279"/>
      <c r="J8" s="279"/>
      <c r="K8" s="279"/>
      <c r="L8" s="279" t="s">
        <v>27</v>
      </c>
      <c r="M8" s="279" t="s">
        <v>28</v>
      </c>
      <c r="N8" s="279"/>
      <c r="O8" s="279" t="s">
        <v>199</v>
      </c>
      <c r="P8" s="279"/>
      <c r="Q8" s="279"/>
      <c r="R8" s="279"/>
      <c r="S8" s="279" t="s">
        <v>201</v>
      </c>
      <c r="T8" s="279"/>
      <c r="U8" s="279" t="s">
        <v>199</v>
      </c>
      <c r="V8" s="279"/>
      <c r="W8" s="279"/>
      <c r="X8" s="279"/>
      <c r="Y8" s="279" t="s">
        <v>206</v>
      </c>
      <c r="Z8" s="279"/>
      <c r="AA8" s="279"/>
      <c r="AB8" s="279"/>
      <c r="AC8" s="279"/>
      <c r="AD8" s="279"/>
      <c r="AE8" s="279" t="s">
        <v>199</v>
      </c>
      <c r="AF8" s="279"/>
      <c r="AG8" s="279"/>
      <c r="AH8" s="279"/>
      <c r="AI8" s="279" t="s">
        <v>208</v>
      </c>
      <c r="AJ8" s="279"/>
      <c r="AK8" s="279"/>
      <c r="AL8" s="279"/>
      <c r="AM8" s="279"/>
      <c r="AN8" s="279"/>
      <c r="AO8" s="279" t="s">
        <v>199</v>
      </c>
      <c r="AP8" s="279"/>
      <c r="AQ8" s="279"/>
      <c r="AR8" s="279"/>
      <c r="AS8" s="279" t="s">
        <v>211</v>
      </c>
      <c r="AT8" s="279"/>
      <c r="AU8" s="279"/>
      <c r="AV8" s="279"/>
      <c r="AW8" s="279"/>
      <c r="AX8" s="279"/>
      <c r="AY8" s="279"/>
      <c r="AZ8" s="279" t="s">
        <v>27</v>
      </c>
      <c r="BA8" s="279" t="s">
        <v>28</v>
      </c>
      <c r="BB8" s="279"/>
      <c r="BC8" s="279"/>
    </row>
    <row r="9" spans="1:55" ht="36" customHeight="1">
      <c r="A9" s="279"/>
      <c r="B9" s="279"/>
      <c r="C9" s="279"/>
      <c r="D9" s="279"/>
      <c r="E9" s="279"/>
      <c r="F9" s="279"/>
      <c r="G9" s="279"/>
      <c r="H9" s="279"/>
      <c r="I9" s="279"/>
      <c r="J9" s="279"/>
      <c r="K9" s="279"/>
      <c r="L9" s="279"/>
      <c r="M9" s="279" t="s">
        <v>29</v>
      </c>
      <c r="N9" s="279" t="s">
        <v>44</v>
      </c>
      <c r="O9" s="279" t="s">
        <v>26</v>
      </c>
      <c r="P9" s="279" t="s">
        <v>68</v>
      </c>
      <c r="Q9" s="279"/>
      <c r="R9" s="279"/>
      <c r="S9" s="279" t="s">
        <v>26</v>
      </c>
      <c r="T9" s="279" t="s">
        <v>68</v>
      </c>
      <c r="U9" s="279" t="s">
        <v>26</v>
      </c>
      <c r="V9" s="279" t="s">
        <v>68</v>
      </c>
      <c r="W9" s="279"/>
      <c r="X9" s="279"/>
      <c r="Y9" s="279" t="s">
        <v>26</v>
      </c>
      <c r="Z9" s="279" t="s">
        <v>68</v>
      </c>
      <c r="AA9" s="279" t="s">
        <v>28</v>
      </c>
      <c r="AB9" s="279"/>
      <c r="AC9" s="279"/>
      <c r="AD9" s="279"/>
      <c r="AE9" s="279" t="s">
        <v>26</v>
      </c>
      <c r="AF9" s="279" t="s">
        <v>68</v>
      </c>
      <c r="AG9" s="279"/>
      <c r="AH9" s="279"/>
      <c r="AI9" s="279" t="s">
        <v>26</v>
      </c>
      <c r="AJ9" s="279" t="s">
        <v>68</v>
      </c>
      <c r="AK9" s="279" t="s">
        <v>28</v>
      </c>
      <c r="AL9" s="279"/>
      <c r="AM9" s="279"/>
      <c r="AN9" s="279"/>
      <c r="AO9" s="279" t="s">
        <v>26</v>
      </c>
      <c r="AP9" s="279" t="s">
        <v>68</v>
      </c>
      <c r="AQ9" s="279"/>
      <c r="AR9" s="279"/>
      <c r="AS9" s="279" t="s">
        <v>26</v>
      </c>
      <c r="AT9" s="279" t="s">
        <v>68</v>
      </c>
      <c r="AU9" s="279" t="s">
        <v>28</v>
      </c>
      <c r="AV9" s="279"/>
      <c r="AW9" s="279"/>
      <c r="AX9" s="279"/>
      <c r="AY9" s="279"/>
      <c r="AZ9" s="279"/>
      <c r="BA9" s="279" t="s">
        <v>29</v>
      </c>
      <c r="BB9" s="279" t="s">
        <v>44</v>
      </c>
      <c r="BC9" s="279"/>
    </row>
    <row r="10" spans="1:55" ht="73.5" customHeight="1">
      <c r="A10" s="279"/>
      <c r="B10" s="279"/>
      <c r="C10" s="279"/>
      <c r="D10" s="279"/>
      <c r="E10" s="279"/>
      <c r="F10" s="279"/>
      <c r="G10" s="279"/>
      <c r="H10" s="279"/>
      <c r="I10" s="279"/>
      <c r="J10" s="279"/>
      <c r="K10" s="279"/>
      <c r="L10" s="279"/>
      <c r="M10" s="279"/>
      <c r="N10" s="279"/>
      <c r="O10" s="279"/>
      <c r="P10" s="279" t="s">
        <v>27</v>
      </c>
      <c r="Q10" s="279" t="s">
        <v>28</v>
      </c>
      <c r="R10" s="279"/>
      <c r="S10" s="279"/>
      <c r="T10" s="279"/>
      <c r="U10" s="279"/>
      <c r="V10" s="279" t="s">
        <v>27</v>
      </c>
      <c r="W10" s="279" t="s">
        <v>28</v>
      </c>
      <c r="X10" s="279"/>
      <c r="Y10" s="279"/>
      <c r="Z10" s="279"/>
      <c r="AA10" s="279" t="s">
        <v>207</v>
      </c>
      <c r="AB10" s="279"/>
      <c r="AC10" s="279" t="s">
        <v>204</v>
      </c>
      <c r="AD10" s="279"/>
      <c r="AE10" s="279"/>
      <c r="AF10" s="279" t="s">
        <v>27</v>
      </c>
      <c r="AG10" s="279" t="s">
        <v>28</v>
      </c>
      <c r="AH10" s="279"/>
      <c r="AI10" s="279"/>
      <c r="AJ10" s="279"/>
      <c r="AK10" s="279" t="s">
        <v>209</v>
      </c>
      <c r="AL10" s="279"/>
      <c r="AM10" s="279" t="s">
        <v>205</v>
      </c>
      <c r="AN10" s="279"/>
      <c r="AO10" s="279"/>
      <c r="AP10" s="279" t="s">
        <v>27</v>
      </c>
      <c r="AQ10" s="279" t="s">
        <v>28</v>
      </c>
      <c r="AR10" s="279"/>
      <c r="AS10" s="279"/>
      <c r="AT10" s="279"/>
      <c r="AU10" s="279" t="s">
        <v>212</v>
      </c>
      <c r="AV10" s="279"/>
      <c r="AW10" s="279" t="s">
        <v>213</v>
      </c>
      <c r="AX10" s="279"/>
      <c r="AY10" s="279"/>
      <c r="AZ10" s="279"/>
      <c r="BA10" s="279"/>
      <c r="BB10" s="279"/>
      <c r="BC10" s="279"/>
    </row>
    <row r="11" spans="1:55" ht="64.5" customHeight="1">
      <c r="A11" s="279"/>
      <c r="B11" s="279"/>
      <c r="C11" s="279"/>
      <c r="D11" s="279"/>
      <c r="E11" s="279"/>
      <c r="F11" s="279"/>
      <c r="G11" s="279"/>
      <c r="H11" s="279"/>
      <c r="I11" s="279"/>
      <c r="J11" s="279"/>
      <c r="K11" s="279"/>
      <c r="L11" s="279"/>
      <c r="M11" s="279"/>
      <c r="N11" s="279"/>
      <c r="O11" s="279"/>
      <c r="P11" s="279"/>
      <c r="Q11" s="101" t="s">
        <v>29</v>
      </c>
      <c r="R11" s="101" t="s">
        <v>44</v>
      </c>
      <c r="S11" s="279"/>
      <c r="T11" s="279"/>
      <c r="U11" s="279"/>
      <c r="V11" s="279"/>
      <c r="W11" s="101" t="s">
        <v>29</v>
      </c>
      <c r="X11" s="101" t="s">
        <v>44</v>
      </c>
      <c r="Y11" s="279"/>
      <c r="Z11" s="279"/>
      <c r="AA11" s="101" t="s">
        <v>26</v>
      </c>
      <c r="AB11" s="101" t="s">
        <v>68</v>
      </c>
      <c r="AC11" s="102" t="s">
        <v>26</v>
      </c>
      <c r="AD11" s="101" t="s">
        <v>68</v>
      </c>
      <c r="AE11" s="279"/>
      <c r="AF11" s="279"/>
      <c r="AG11" s="101" t="s">
        <v>29</v>
      </c>
      <c r="AH11" s="101" t="s">
        <v>44</v>
      </c>
      <c r="AI11" s="279"/>
      <c r="AJ11" s="279"/>
      <c r="AK11" s="101" t="s">
        <v>26</v>
      </c>
      <c r="AL11" s="101" t="s">
        <v>68</v>
      </c>
      <c r="AM11" s="101" t="s">
        <v>26</v>
      </c>
      <c r="AN11" s="101" t="s">
        <v>68</v>
      </c>
      <c r="AO11" s="279"/>
      <c r="AP11" s="279"/>
      <c r="AQ11" s="101" t="s">
        <v>29</v>
      </c>
      <c r="AR11" s="101" t="s">
        <v>44</v>
      </c>
      <c r="AS11" s="279"/>
      <c r="AT11" s="279"/>
      <c r="AU11" s="101" t="s">
        <v>26</v>
      </c>
      <c r="AV11" s="101" t="s">
        <v>68</v>
      </c>
      <c r="AW11" s="101" t="s">
        <v>26</v>
      </c>
      <c r="AX11" s="101" t="s">
        <v>68</v>
      </c>
      <c r="AY11" s="279"/>
      <c r="AZ11" s="279"/>
      <c r="BA11" s="279"/>
      <c r="BB11" s="279"/>
      <c r="BC11" s="279"/>
    </row>
    <row r="12" spans="1:55" ht="25" customHeight="1">
      <c r="A12" s="101">
        <v>1</v>
      </c>
      <c r="B12" s="101">
        <v>2</v>
      </c>
      <c r="C12" s="101">
        <v>3</v>
      </c>
      <c r="D12" s="101">
        <v>4</v>
      </c>
      <c r="E12" s="101">
        <v>6</v>
      </c>
      <c r="F12" s="101">
        <v>7</v>
      </c>
      <c r="G12" s="101">
        <v>8</v>
      </c>
      <c r="H12" s="101">
        <v>9</v>
      </c>
      <c r="I12" s="101">
        <v>10</v>
      </c>
      <c r="J12" s="101">
        <v>11</v>
      </c>
      <c r="K12" s="101">
        <v>12</v>
      </c>
      <c r="L12" s="101">
        <v>13</v>
      </c>
      <c r="M12" s="101">
        <v>14</v>
      </c>
      <c r="N12" s="101">
        <v>15</v>
      </c>
      <c r="O12" s="101">
        <v>16</v>
      </c>
      <c r="P12" s="101">
        <v>17</v>
      </c>
      <c r="Q12" s="101">
        <v>18</v>
      </c>
      <c r="R12" s="101">
        <v>19</v>
      </c>
      <c r="S12" s="101">
        <v>20</v>
      </c>
      <c r="T12" s="101">
        <v>21</v>
      </c>
      <c r="U12" s="101">
        <v>22</v>
      </c>
      <c r="V12" s="101">
        <v>23</v>
      </c>
      <c r="W12" s="101">
        <v>24</v>
      </c>
      <c r="X12" s="101">
        <v>25</v>
      </c>
      <c r="Y12" s="101">
        <v>26</v>
      </c>
      <c r="Z12" s="101">
        <v>27</v>
      </c>
      <c r="AA12" s="101">
        <v>28</v>
      </c>
      <c r="AB12" s="101">
        <v>29</v>
      </c>
      <c r="AC12" s="101">
        <v>30</v>
      </c>
      <c r="AD12" s="101">
        <v>31</v>
      </c>
      <c r="AE12" s="101">
        <v>32</v>
      </c>
      <c r="AF12" s="101">
        <v>33</v>
      </c>
      <c r="AG12" s="101">
        <v>34</v>
      </c>
      <c r="AH12" s="101">
        <v>35</v>
      </c>
      <c r="AI12" s="101">
        <v>36</v>
      </c>
      <c r="AJ12" s="101">
        <v>37</v>
      </c>
      <c r="AK12" s="101">
        <v>38</v>
      </c>
      <c r="AL12" s="101">
        <v>39</v>
      </c>
      <c r="AM12" s="101">
        <v>40</v>
      </c>
      <c r="AN12" s="101">
        <v>41</v>
      </c>
      <c r="AO12" s="101">
        <v>42</v>
      </c>
      <c r="AP12" s="101">
        <v>43</v>
      </c>
      <c r="AQ12" s="101">
        <v>44</v>
      </c>
      <c r="AR12" s="101">
        <v>45</v>
      </c>
      <c r="AS12" s="101">
        <v>46</v>
      </c>
      <c r="AT12" s="101">
        <v>47</v>
      </c>
      <c r="AU12" s="101">
        <v>48</v>
      </c>
      <c r="AV12" s="101">
        <v>49</v>
      </c>
      <c r="AW12" s="101">
        <v>50</v>
      </c>
      <c r="AX12" s="101">
        <v>51</v>
      </c>
      <c r="AY12" s="101">
        <v>52</v>
      </c>
      <c r="AZ12" s="101">
        <v>53</v>
      </c>
      <c r="BA12" s="101">
        <v>54</v>
      </c>
      <c r="BB12" s="101">
        <v>55</v>
      </c>
      <c r="BC12" s="101">
        <v>56</v>
      </c>
    </row>
    <row r="13" spans="1:55" ht="25" customHeight="1">
      <c r="A13" s="101"/>
      <c r="B13" s="101" t="s">
        <v>8</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row>
    <row r="14" spans="1:55" ht="25" customHeight="1">
      <c r="A14" s="103" t="s">
        <v>19</v>
      </c>
      <c r="B14" s="104" t="s">
        <v>125</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row>
    <row r="15" spans="1:55" ht="25" customHeight="1">
      <c r="A15" s="105"/>
      <c r="B15" s="105" t="s">
        <v>124</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row>
    <row r="16" spans="1:55" ht="30" customHeight="1">
      <c r="A16" s="105"/>
      <c r="B16" s="105" t="s">
        <v>246</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row>
    <row r="17" spans="1:55" ht="52.5" customHeight="1">
      <c r="A17" s="107" t="s">
        <v>15</v>
      </c>
      <c r="B17" s="108" t="s">
        <v>241</v>
      </c>
      <c r="C17" s="102">
        <v>7653237</v>
      </c>
      <c r="D17" s="109" t="s">
        <v>240</v>
      </c>
      <c r="E17" s="110" t="s">
        <v>247</v>
      </c>
      <c r="F17" s="102" t="s">
        <v>249</v>
      </c>
      <c r="G17" s="111">
        <v>1590</v>
      </c>
      <c r="H17" s="111">
        <v>1590</v>
      </c>
      <c r="I17" s="112"/>
      <c r="J17" s="112"/>
      <c r="K17" s="111">
        <v>100</v>
      </c>
      <c r="L17" s="111">
        <v>100</v>
      </c>
      <c r="M17" s="112"/>
      <c r="N17" s="112"/>
      <c r="O17" s="112"/>
      <c r="P17" s="112"/>
      <c r="Q17" s="112"/>
      <c r="R17" s="112"/>
      <c r="S17" s="112"/>
      <c r="T17" s="112"/>
      <c r="U17" s="112">
        <v>100</v>
      </c>
      <c r="V17" s="112">
        <v>100</v>
      </c>
      <c r="W17" s="112"/>
      <c r="X17" s="112"/>
      <c r="Y17" s="112"/>
      <c r="Z17" s="112">
        <v>100</v>
      </c>
      <c r="AA17" s="112">
        <v>100</v>
      </c>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02"/>
    </row>
    <row r="18" spans="1:55" ht="38.25" customHeight="1">
      <c r="A18" s="107" t="s">
        <v>15</v>
      </c>
      <c r="B18" s="108" t="s">
        <v>242</v>
      </c>
      <c r="C18" s="113">
        <v>7621054</v>
      </c>
      <c r="D18" s="109" t="s">
        <v>240</v>
      </c>
      <c r="E18" s="109" t="s">
        <v>247</v>
      </c>
      <c r="F18" s="114" t="s">
        <v>251</v>
      </c>
      <c r="G18" s="111">
        <v>2293.4404039999999</v>
      </c>
      <c r="H18" s="111">
        <v>2293.4404039999999</v>
      </c>
      <c r="I18" s="112"/>
      <c r="J18" s="112"/>
      <c r="K18" s="111">
        <v>100</v>
      </c>
      <c r="L18" s="111">
        <v>100</v>
      </c>
      <c r="M18" s="112"/>
      <c r="N18" s="112"/>
      <c r="O18" s="112"/>
      <c r="P18" s="112"/>
      <c r="Q18" s="112"/>
      <c r="R18" s="112"/>
      <c r="S18" s="112"/>
      <c r="T18" s="112"/>
      <c r="U18" s="112">
        <v>100</v>
      </c>
      <c r="V18" s="112">
        <v>100</v>
      </c>
      <c r="W18" s="112"/>
      <c r="X18" s="112"/>
      <c r="Y18" s="112"/>
      <c r="Z18" s="112">
        <v>100</v>
      </c>
      <c r="AA18" s="112">
        <v>100</v>
      </c>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02"/>
    </row>
    <row r="19" spans="1:55" ht="45.75" customHeight="1">
      <c r="A19" s="107" t="s">
        <v>15</v>
      </c>
      <c r="B19" s="108" t="s">
        <v>243</v>
      </c>
      <c r="C19" s="109"/>
      <c r="D19" s="109"/>
      <c r="E19" s="109" t="s">
        <v>248</v>
      </c>
      <c r="F19" s="114" t="s">
        <v>252</v>
      </c>
      <c r="G19" s="115">
        <v>1455.2619999999999</v>
      </c>
      <c r="H19" s="115">
        <v>1455.2619999999999</v>
      </c>
      <c r="I19" s="115"/>
      <c r="J19" s="115"/>
      <c r="K19" s="115">
        <v>120</v>
      </c>
      <c r="L19" s="115">
        <v>120</v>
      </c>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v>120</v>
      </c>
      <c r="AP19" s="112">
        <v>120</v>
      </c>
      <c r="AQ19" s="112"/>
      <c r="AR19" s="112"/>
      <c r="AS19" s="112">
        <v>120</v>
      </c>
      <c r="AT19" s="112">
        <v>120</v>
      </c>
      <c r="AU19" s="112"/>
      <c r="AV19" s="112"/>
      <c r="AW19" s="112"/>
      <c r="AX19" s="112"/>
      <c r="AY19" s="112"/>
      <c r="AZ19" s="112"/>
      <c r="BA19" s="112"/>
      <c r="BB19" s="112"/>
      <c r="BC19" s="102"/>
    </row>
    <row r="20" spans="1:55" ht="34.5" customHeight="1">
      <c r="A20" s="107" t="s">
        <v>15</v>
      </c>
      <c r="B20" s="108" t="s">
        <v>244</v>
      </c>
      <c r="C20" s="109">
        <v>7708106</v>
      </c>
      <c r="D20" s="109" t="s">
        <v>240</v>
      </c>
      <c r="E20" s="109" t="s">
        <v>247</v>
      </c>
      <c r="F20" s="109" t="s">
        <v>253</v>
      </c>
      <c r="G20" s="116">
        <v>4453.4960000000001</v>
      </c>
      <c r="H20" s="116">
        <v>4453.4960000000001</v>
      </c>
      <c r="I20" s="112"/>
      <c r="J20" s="112"/>
      <c r="K20" s="112">
        <v>150</v>
      </c>
      <c r="L20" s="112">
        <v>150</v>
      </c>
      <c r="M20" s="112"/>
      <c r="N20" s="112"/>
      <c r="O20" s="112"/>
      <c r="P20" s="112"/>
      <c r="Q20" s="112"/>
      <c r="R20" s="112"/>
      <c r="S20" s="112"/>
      <c r="T20" s="112"/>
      <c r="U20" s="112"/>
      <c r="V20" s="112"/>
      <c r="W20" s="112"/>
      <c r="X20" s="112"/>
      <c r="Y20" s="112"/>
      <c r="Z20" s="112"/>
      <c r="AA20" s="112"/>
      <c r="AB20" s="112"/>
      <c r="AC20" s="112"/>
      <c r="AD20" s="112"/>
      <c r="AE20" s="112">
        <v>150</v>
      </c>
      <c r="AF20" s="112">
        <v>150</v>
      </c>
      <c r="AG20" s="112"/>
      <c r="AH20" s="112"/>
      <c r="AI20" s="112">
        <v>150</v>
      </c>
      <c r="AJ20" s="112">
        <v>150</v>
      </c>
      <c r="AK20" s="112"/>
      <c r="AL20" s="112"/>
      <c r="AM20" s="112"/>
      <c r="AN20" s="112"/>
      <c r="AO20" s="112"/>
      <c r="AP20" s="112"/>
      <c r="AQ20" s="112"/>
      <c r="AR20" s="112"/>
      <c r="AS20" s="112"/>
      <c r="AT20" s="112"/>
      <c r="AU20" s="112"/>
      <c r="AV20" s="112"/>
      <c r="AW20" s="112"/>
      <c r="AX20" s="112"/>
      <c r="AY20" s="112"/>
      <c r="AZ20" s="112"/>
      <c r="BA20" s="112"/>
      <c r="BB20" s="112"/>
      <c r="BC20" s="102"/>
    </row>
    <row r="21" spans="1:55" ht="45" customHeight="1">
      <c r="A21" s="107" t="s">
        <v>15</v>
      </c>
      <c r="B21" s="108" t="s">
        <v>245</v>
      </c>
      <c r="C21" s="109">
        <v>7658758</v>
      </c>
      <c r="D21" s="109" t="s">
        <v>240</v>
      </c>
      <c r="E21" s="109" t="s">
        <v>247</v>
      </c>
      <c r="F21" s="109" t="s">
        <v>254</v>
      </c>
      <c r="G21" s="116">
        <v>5530</v>
      </c>
      <c r="H21" s="116">
        <v>5530</v>
      </c>
      <c r="I21" s="112"/>
      <c r="J21" s="112"/>
      <c r="K21" s="112">
        <v>150</v>
      </c>
      <c r="L21" s="112">
        <v>150</v>
      </c>
      <c r="M21" s="112"/>
      <c r="N21" s="112"/>
      <c r="O21" s="112"/>
      <c r="P21" s="112"/>
      <c r="Q21" s="112"/>
      <c r="R21" s="112"/>
      <c r="S21" s="112"/>
      <c r="T21" s="112"/>
      <c r="U21" s="112">
        <v>150</v>
      </c>
      <c r="V21" s="112">
        <v>150</v>
      </c>
      <c r="W21" s="112"/>
      <c r="X21" s="112"/>
      <c r="Y21" s="112"/>
      <c r="Z21" s="112">
        <v>150</v>
      </c>
      <c r="AA21" s="112">
        <v>150</v>
      </c>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02"/>
    </row>
    <row r="22" spans="1:55" ht="45" customHeight="1">
      <c r="A22" s="107"/>
      <c r="B22" s="108"/>
      <c r="C22" s="109"/>
      <c r="D22" s="109"/>
      <c r="E22" s="109"/>
      <c r="F22" s="109"/>
      <c r="G22" s="116"/>
      <c r="H22" s="116"/>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02"/>
    </row>
    <row r="23" spans="1:55" ht="45" customHeight="1">
      <c r="A23" s="107"/>
      <c r="B23" s="108"/>
      <c r="C23" s="109"/>
      <c r="D23" s="109"/>
      <c r="E23" s="109"/>
      <c r="F23" s="109"/>
      <c r="G23" s="116"/>
      <c r="H23" s="116"/>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02"/>
    </row>
    <row r="24" spans="1:55" ht="45" customHeight="1">
      <c r="A24" s="107"/>
      <c r="B24" s="108"/>
      <c r="C24" s="109"/>
      <c r="D24" s="109"/>
      <c r="E24" s="109"/>
      <c r="F24" s="109"/>
      <c r="G24" s="116"/>
      <c r="H24" s="116"/>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02"/>
    </row>
    <row r="25" spans="1:55" ht="45" customHeight="1">
      <c r="A25" s="107"/>
      <c r="B25" s="108"/>
      <c r="C25" s="109"/>
      <c r="D25" s="109"/>
      <c r="E25" s="109"/>
      <c r="F25" s="109"/>
      <c r="G25" s="116"/>
      <c r="H25" s="116"/>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02"/>
    </row>
    <row r="26" spans="1:55" ht="45" customHeight="1">
      <c r="A26" s="107"/>
      <c r="B26" s="108"/>
      <c r="C26" s="109"/>
      <c r="D26" s="109"/>
      <c r="E26" s="109"/>
      <c r="F26" s="109"/>
      <c r="G26" s="116"/>
      <c r="H26" s="116"/>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02"/>
    </row>
    <row r="27" spans="1:55" ht="45" customHeight="1">
      <c r="A27" s="107"/>
      <c r="B27" s="108"/>
      <c r="C27" s="109"/>
      <c r="D27" s="109"/>
      <c r="E27" s="109"/>
      <c r="F27" s="109"/>
      <c r="G27" s="116"/>
      <c r="H27" s="116"/>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02"/>
    </row>
    <row r="28" spans="1:55" ht="45" customHeight="1">
      <c r="A28" s="107"/>
      <c r="B28" s="108"/>
      <c r="C28" s="109"/>
      <c r="D28" s="109"/>
      <c r="E28" s="109"/>
      <c r="F28" s="109"/>
      <c r="G28" s="116"/>
      <c r="H28" s="116"/>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02"/>
    </row>
    <row r="29" spans="1:55" ht="45" customHeight="1">
      <c r="A29" s="107"/>
      <c r="B29" s="108"/>
      <c r="C29" s="109"/>
      <c r="D29" s="109"/>
      <c r="E29" s="109"/>
      <c r="F29" s="109"/>
      <c r="G29" s="116"/>
      <c r="H29" s="116"/>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02"/>
    </row>
    <row r="30" spans="1:55" ht="45" customHeight="1">
      <c r="A30" s="107"/>
      <c r="B30" s="108"/>
      <c r="C30" s="109"/>
      <c r="D30" s="109"/>
      <c r="E30" s="109"/>
      <c r="F30" s="109"/>
      <c r="G30" s="116"/>
      <c r="H30" s="116"/>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02"/>
    </row>
    <row r="31" spans="1:55" ht="45" customHeight="1">
      <c r="A31" s="107"/>
      <c r="B31" s="108"/>
      <c r="C31" s="109"/>
      <c r="D31" s="109"/>
      <c r="E31" s="109"/>
      <c r="F31" s="109"/>
      <c r="G31" s="116"/>
      <c r="H31" s="116"/>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02"/>
    </row>
    <row r="32" spans="1:55" ht="45" customHeight="1">
      <c r="A32" s="107"/>
      <c r="B32" s="108"/>
      <c r="C32" s="109"/>
      <c r="D32" s="109"/>
      <c r="E32" s="109"/>
      <c r="F32" s="109"/>
      <c r="G32" s="116"/>
      <c r="H32" s="116"/>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02"/>
    </row>
    <row r="33" spans="1:55" ht="45" customHeight="1">
      <c r="A33" s="107"/>
      <c r="B33" s="108"/>
      <c r="C33" s="109"/>
      <c r="D33" s="109"/>
      <c r="E33" s="109"/>
      <c r="F33" s="109"/>
      <c r="G33" s="116"/>
      <c r="H33" s="116"/>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02"/>
    </row>
    <row r="34" spans="1:55" ht="45" customHeight="1">
      <c r="A34" s="107"/>
      <c r="B34" s="108"/>
      <c r="C34" s="109"/>
      <c r="D34" s="109"/>
      <c r="E34" s="109"/>
      <c r="F34" s="109"/>
      <c r="G34" s="116"/>
      <c r="H34" s="116"/>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02"/>
    </row>
    <row r="35" spans="1:55" ht="45" customHeight="1">
      <c r="A35" s="107"/>
      <c r="B35" s="108"/>
      <c r="C35" s="109"/>
      <c r="D35" s="109"/>
      <c r="E35" s="109"/>
      <c r="F35" s="109"/>
      <c r="G35" s="116"/>
      <c r="H35" s="116"/>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02"/>
    </row>
    <row r="36" spans="1:55" ht="45" customHeight="1">
      <c r="A36" s="107"/>
      <c r="B36" s="108"/>
      <c r="C36" s="109"/>
      <c r="D36" s="109"/>
      <c r="E36" s="109"/>
      <c r="F36" s="109"/>
      <c r="G36" s="116"/>
      <c r="H36" s="116"/>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02"/>
    </row>
    <row r="37" spans="1:55" ht="45" customHeight="1">
      <c r="A37" s="107"/>
      <c r="B37" s="108"/>
      <c r="C37" s="109"/>
      <c r="D37" s="109"/>
      <c r="E37" s="109"/>
      <c r="F37" s="109"/>
      <c r="G37" s="116"/>
      <c r="H37" s="116"/>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02"/>
    </row>
    <row r="38" spans="1:55" ht="45" customHeight="1">
      <c r="A38" s="107"/>
      <c r="B38" s="108"/>
      <c r="C38" s="109"/>
      <c r="D38" s="109"/>
      <c r="E38" s="109"/>
      <c r="F38" s="109"/>
      <c r="G38" s="116"/>
      <c r="H38" s="116"/>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02"/>
    </row>
    <row r="39" spans="1:55" ht="45" customHeight="1">
      <c r="A39" s="107"/>
      <c r="B39" s="108"/>
      <c r="C39" s="109"/>
      <c r="D39" s="109"/>
      <c r="E39" s="109"/>
      <c r="F39" s="109"/>
      <c r="G39" s="116"/>
      <c r="H39" s="116"/>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02"/>
    </row>
    <row r="40" spans="1:55" ht="45" customHeight="1">
      <c r="A40" s="107"/>
      <c r="B40" s="108"/>
      <c r="C40" s="109"/>
      <c r="D40" s="109"/>
      <c r="E40" s="109"/>
      <c r="F40" s="109"/>
      <c r="G40" s="116"/>
      <c r="H40" s="116"/>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02"/>
    </row>
    <row r="41" spans="1:55" ht="45" customHeight="1">
      <c r="A41" s="107"/>
      <c r="B41" s="108"/>
      <c r="C41" s="109"/>
      <c r="D41" s="109"/>
      <c r="E41" s="109"/>
      <c r="F41" s="109"/>
      <c r="G41" s="116"/>
      <c r="H41" s="116"/>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02"/>
    </row>
    <row r="42" spans="1:55" ht="45" customHeight="1">
      <c r="A42" s="107"/>
      <c r="B42" s="108"/>
      <c r="C42" s="109"/>
      <c r="D42" s="109"/>
      <c r="E42" s="109"/>
      <c r="F42" s="109"/>
      <c r="G42" s="116"/>
      <c r="H42" s="116"/>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02"/>
    </row>
    <row r="43" spans="1:55" ht="45" customHeight="1">
      <c r="A43" s="107"/>
      <c r="B43" s="108"/>
      <c r="C43" s="109"/>
      <c r="D43" s="109"/>
      <c r="E43" s="109"/>
      <c r="F43" s="109"/>
      <c r="G43" s="116"/>
      <c r="H43" s="116"/>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02"/>
    </row>
    <row r="44" spans="1:55" ht="45" customHeight="1">
      <c r="A44" s="107"/>
      <c r="B44" s="108"/>
      <c r="C44" s="109"/>
      <c r="D44" s="109"/>
      <c r="E44" s="109"/>
      <c r="F44" s="109"/>
      <c r="G44" s="116"/>
      <c r="H44" s="116"/>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02"/>
    </row>
    <row r="45" spans="1:55" ht="45" customHeight="1">
      <c r="A45" s="107"/>
      <c r="B45" s="108"/>
      <c r="C45" s="109"/>
      <c r="D45" s="109"/>
      <c r="E45" s="109"/>
      <c r="F45" s="109"/>
      <c r="G45" s="116"/>
      <c r="H45" s="116"/>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02"/>
    </row>
    <row r="46" spans="1:55" ht="45" customHeight="1">
      <c r="A46" s="107"/>
      <c r="B46" s="108"/>
      <c r="C46" s="109"/>
      <c r="D46" s="109"/>
      <c r="E46" s="109"/>
      <c r="F46" s="109"/>
      <c r="G46" s="116"/>
      <c r="H46" s="116"/>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02"/>
    </row>
    <row r="47" spans="1:55" ht="45" customHeight="1">
      <c r="A47" s="107"/>
      <c r="B47" s="108"/>
      <c r="C47" s="109"/>
      <c r="D47" s="109"/>
      <c r="E47" s="109"/>
      <c r="F47" s="109"/>
      <c r="G47" s="116"/>
      <c r="H47" s="116"/>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02"/>
    </row>
    <row r="48" spans="1:55" ht="45" customHeight="1">
      <c r="A48" s="107"/>
      <c r="B48" s="108"/>
      <c r="C48" s="109"/>
      <c r="D48" s="109"/>
      <c r="E48" s="109"/>
      <c r="F48" s="109"/>
      <c r="G48" s="116"/>
      <c r="H48" s="116"/>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02"/>
    </row>
    <row r="49" spans="1:55" ht="48.75" customHeight="1">
      <c r="A49" s="107"/>
      <c r="B49" s="108"/>
      <c r="C49" s="109"/>
      <c r="D49" s="109"/>
      <c r="E49" s="109"/>
      <c r="F49" s="109"/>
      <c r="G49" s="116"/>
      <c r="H49" s="116"/>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02"/>
    </row>
    <row r="50" spans="1:55" ht="48.75" customHeight="1">
      <c r="A50" s="107"/>
      <c r="B50" s="108"/>
      <c r="C50" s="109"/>
      <c r="D50" s="109"/>
      <c r="E50" s="109"/>
      <c r="F50" s="109"/>
      <c r="G50" s="116"/>
      <c r="H50" s="116"/>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02"/>
    </row>
    <row r="51" spans="1:55" ht="48.75" customHeight="1">
      <c r="A51" s="107"/>
      <c r="B51" s="108"/>
      <c r="C51" s="109"/>
      <c r="D51" s="109"/>
      <c r="E51" s="109"/>
      <c r="F51" s="109"/>
      <c r="G51" s="116"/>
      <c r="H51" s="116"/>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02"/>
    </row>
    <row r="52" spans="1:55" ht="48.75" customHeight="1">
      <c r="A52" s="107"/>
      <c r="B52" s="108"/>
      <c r="C52" s="109"/>
      <c r="D52" s="109"/>
      <c r="E52" s="109"/>
      <c r="F52" s="109"/>
      <c r="G52" s="116"/>
      <c r="H52" s="116"/>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02"/>
    </row>
    <row r="53" spans="1:55" ht="48.75" customHeight="1">
      <c r="A53" s="107"/>
      <c r="B53" s="108"/>
      <c r="C53" s="109"/>
      <c r="D53" s="109"/>
      <c r="E53" s="109"/>
      <c r="F53" s="109"/>
      <c r="G53" s="116"/>
      <c r="H53" s="116"/>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02"/>
    </row>
    <row r="54" spans="1:55" ht="48.75" customHeight="1">
      <c r="A54" s="107"/>
      <c r="B54" s="108"/>
      <c r="C54" s="109"/>
      <c r="D54" s="109"/>
      <c r="E54" s="109"/>
      <c r="F54" s="109"/>
      <c r="G54" s="116"/>
      <c r="H54" s="116"/>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02"/>
    </row>
    <row r="55" spans="1:55" ht="48.75" customHeight="1">
      <c r="A55" s="107"/>
      <c r="B55" s="108"/>
      <c r="C55" s="109"/>
      <c r="D55" s="109"/>
      <c r="E55" s="109"/>
      <c r="F55" s="109"/>
      <c r="G55" s="116"/>
      <c r="H55" s="116"/>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02"/>
    </row>
    <row r="56" spans="1:55" ht="48.75" customHeight="1">
      <c r="A56" s="107"/>
      <c r="B56" s="108"/>
      <c r="C56" s="109"/>
      <c r="D56" s="109"/>
      <c r="E56" s="109"/>
      <c r="F56" s="109"/>
      <c r="G56" s="116"/>
      <c r="H56" s="116"/>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02"/>
    </row>
    <row r="57" spans="1:55" ht="48.75" customHeight="1">
      <c r="A57" s="107"/>
      <c r="B57" s="108"/>
      <c r="C57" s="109"/>
      <c r="D57" s="109"/>
      <c r="E57" s="109"/>
      <c r="F57" s="109"/>
      <c r="G57" s="116"/>
      <c r="H57" s="116"/>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02"/>
    </row>
    <row r="58" spans="1:55" ht="25" customHeight="1">
      <c r="A58" s="105"/>
      <c r="B58" s="105"/>
      <c r="C58" s="106"/>
      <c r="D58" s="106"/>
      <c r="E58" s="106"/>
      <c r="F58" s="106"/>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06"/>
    </row>
    <row r="59" spans="1:55" ht="25" customHeight="1">
      <c r="A59" s="105"/>
      <c r="B59" s="105"/>
      <c r="C59" s="106"/>
      <c r="D59" s="106"/>
      <c r="E59" s="106"/>
      <c r="F59" s="106"/>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06"/>
    </row>
    <row r="60" spans="1:55" ht="25" customHeight="1">
      <c r="A60" s="105"/>
      <c r="B60" s="105"/>
      <c r="C60" s="106"/>
      <c r="D60" s="106"/>
      <c r="E60" s="106"/>
      <c r="F60" s="106"/>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06"/>
    </row>
    <row r="61" spans="1:55" ht="25" customHeight="1">
      <c r="A61" s="105"/>
      <c r="B61" s="105"/>
      <c r="C61" s="106"/>
      <c r="D61" s="106"/>
      <c r="E61" s="106"/>
      <c r="F61" s="106"/>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06"/>
    </row>
    <row r="62" spans="1:55" ht="25" customHeight="1">
      <c r="A62" s="105"/>
      <c r="B62" s="105"/>
      <c r="C62" s="106"/>
      <c r="D62" s="106"/>
      <c r="E62" s="106"/>
      <c r="F62" s="106"/>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06"/>
    </row>
    <row r="63" spans="1:55" ht="25" customHeight="1">
      <c r="A63" s="105"/>
      <c r="B63" s="105"/>
      <c r="C63" s="106"/>
      <c r="D63" s="106"/>
      <c r="E63" s="106"/>
      <c r="F63" s="106"/>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06"/>
    </row>
    <row r="64" spans="1:55" ht="25" customHeight="1">
      <c r="A64" s="105"/>
      <c r="B64" s="105"/>
      <c r="C64" s="106"/>
      <c r="D64" s="106"/>
      <c r="E64" s="106"/>
      <c r="F64" s="106"/>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06"/>
    </row>
    <row r="65" spans="1:55" ht="25" customHeight="1">
      <c r="A65" s="105"/>
      <c r="B65" s="105"/>
      <c r="C65" s="106"/>
      <c r="D65" s="106"/>
      <c r="E65" s="106"/>
      <c r="F65" s="106"/>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06"/>
    </row>
    <row r="66" spans="1:55" ht="25" customHeight="1">
      <c r="A66" s="105"/>
      <c r="B66" s="105"/>
      <c r="C66" s="106"/>
      <c r="D66" s="106"/>
      <c r="E66" s="106"/>
      <c r="F66" s="106"/>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06"/>
    </row>
    <row r="67" spans="1:55" ht="25" customHeight="1">
      <c r="A67" s="101" t="s">
        <v>31</v>
      </c>
      <c r="B67" s="102" t="s">
        <v>32</v>
      </c>
      <c r="C67" s="102"/>
      <c r="D67" s="102"/>
      <c r="E67" s="102"/>
      <c r="F67" s="10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02"/>
    </row>
    <row r="68" spans="1:55" ht="25" customHeight="1">
      <c r="A68" s="101" t="s">
        <v>33</v>
      </c>
      <c r="B68" s="102" t="s">
        <v>34</v>
      </c>
      <c r="C68" s="102"/>
      <c r="D68" s="102"/>
      <c r="E68" s="102"/>
      <c r="F68" s="10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112"/>
      <c r="AQ68" s="112"/>
      <c r="AR68" s="112"/>
      <c r="AS68" s="112"/>
      <c r="AT68" s="112"/>
      <c r="AU68" s="112"/>
      <c r="AV68" s="112"/>
      <c r="AW68" s="112"/>
      <c r="AX68" s="112"/>
      <c r="AY68" s="112"/>
      <c r="AZ68" s="112"/>
      <c r="BA68" s="112"/>
      <c r="BB68" s="112"/>
      <c r="BC68" s="102"/>
    </row>
    <row r="69" spans="1:55" ht="25" customHeight="1">
      <c r="A69" s="105"/>
      <c r="B69" s="105" t="s">
        <v>46</v>
      </c>
      <c r="C69" s="106"/>
      <c r="D69" s="106"/>
      <c r="E69" s="106"/>
      <c r="F69" s="106"/>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06"/>
    </row>
    <row r="70" spans="1:55" ht="43.5" customHeight="1">
      <c r="A70" s="105" t="s">
        <v>30</v>
      </c>
      <c r="B70" s="106" t="s">
        <v>123</v>
      </c>
      <c r="C70" s="106"/>
      <c r="D70" s="106"/>
      <c r="E70" s="106"/>
      <c r="F70" s="106"/>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06"/>
    </row>
    <row r="71" spans="1:55" ht="45" customHeight="1">
      <c r="A71" s="105" t="s">
        <v>79</v>
      </c>
      <c r="B71" s="106" t="s">
        <v>119</v>
      </c>
      <c r="C71" s="106"/>
      <c r="D71" s="106"/>
      <c r="E71" s="106"/>
      <c r="F71" s="106"/>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06"/>
    </row>
    <row r="72" spans="1:55" ht="78.75" customHeight="1">
      <c r="A72" s="105" t="s">
        <v>81</v>
      </c>
      <c r="B72" s="106" t="s">
        <v>120</v>
      </c>
      <c r="C72" s="106"/>
      <c r="D72" s="106"/>
      <c r="E72" s="106"/>
      <c r="F72" s="106"/>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06"/>
    </row>
    <row r="73" spans="1:55" ht="51" customHeight="1">
      <c r="A73" s="105"/>
      <c r="B73" s="105" t="s">
        <v>246</v>
      </c>
      <c r="C73" s="106"/>
      <c r="D73" s="106"/>
      <c r="E73" s="106"/>
      <c r="F73" s="106"/>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06"/>
    </row>
    <row r="74" spans="1:55" s="128" customFormat="1" ht="80.25" customHeight="1">
      <c r="A74" s="107" t="s">
        <v>15</v>
      </c>
      <c r="B74" s="108" t="s">
        <v>255</v>
      </c>
      <c r="C74" s="113">
        <v>7557331</v>
      </c>
      <c r="D74" s="109" t="s">
        <v>240</v>
      </c>
      <c r="E74" s="109" t="s">
        <v>266</v>
      </c>
      <c r="F74" s="109" t="s">
        <v>269</v>
      </c>
      <c r="G74" s="110">
        <v>5158.7209999999995</v>
      </c>
      <c r="H74" s="110">
        <v>5158.7209999999995</v>
      </c>
      <c r="I74" s="124"/>
      <c r="J74" s="124"/>
      <c r="K74" s="110">
        <f>L74</f>
        <v>4379</v>
      </c>
      <c r="L74" s="110">
        <v>4379</v>
      </c>
      <c r="M74" s="124"/>
      <c r="N74" s="124"/>
      <c r="O74" s="125">
        <v>3692</v>
      </c>
      <c r="P74" s="125">
        <v>3692</v>
      </c>
      <c r="Q74" s="124"/>
      <c r="R74" s="124"/>
      <c r="S74" s="126">
        <f>P74</f>
        <v>3692</v>
      </c>
      <c r="T74" s="126">
        <f>S74-0.0007</f>
        <v>3691.9992999999999</v>
      </c>
      <c r="U74" s="126">
        <v>1467</v>
      </c>
      <c r="V74" s="126">
        <v>1467</v>
      </c>
      <c r="W74" s="124"/>
      <c r="X74" s="124"/>
      <c r="Y74" s="124">
        <f>Z74</f>
        <v>631.96299999999997</v>
      </c>
      <c r="Z74" s="124">
        <v>631.96299999999997</v>
      </c>
      <c r="AA74" s="124">
        <f>Z74</f>
        <v>631.96299999999997</v>
      </c>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7"/>
    </row>
    <row r="75" spans="1:55" s="128" customFormat="1" ht="50.25" customHeight="1">
      <c r="A75" s="107" t="s">
        <v>15</v>
      </c>
      <c r="B75" s="108" t="s">
        <v>256</v>
      </c>
      <c r="C75" s="129">
        <v>7569889</v>
      </c>
      <c r="D75" s="109" t="s">
        <v>235</v>
      </c>
      <c r="E75" s="109" t="s">
        <v>267</v>
      </c>
      <c r="F75" s="109" t="s">
        <v>270</v>
      </c>
      <c r="G75" s="110">
        <v>886.5</v>
      </c>
      <c r="H75" s="110">
        <v>886.5</v>
      </c>
      <c r="I75" s="124"/>
      <c r="J75" s="124"/>
      <c r="K75" s="110">
        <f t="shared" ref="K75:K87" si="0">L75</f>
        <v>587</v>
      </c>
      <c r="L75" s="110">
        <v>587</v>
      </c>
      <c r="M75" s="124"/>
      <c r="N75" s="124"/>
      <c r="O75" s="124">
        <v>578</v>
      </c>
      <c r="P75" s="124">
        <v>578</v>
      </c>
      <c r="Q75" s="124"/>
      <c r="R75" s="124"/>
      <c r="S75" s="124">
        <v>578</v>
      </c>
      <c r="T75" s="124">
        <v>578</v>
      </c>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7"/>
    </row>
    <row r="76" spans="1:55" s="128" customFormat="1" ht="98.25" customHeight="1">
      <c r="A76" s="107" t="s">
        <v>15</v>
      </c>
      <c r="B76" s="108" t="s">
        <v>257</v>
      </c>
      <c r="C76" s="129">
        <v>7569891</v>
      </c>
      <c r="D76" s="109" t="s">
        <v>235</v>
      </c>
      <c r="E76" s="109">
        <v>2016</v>
      </c>
      <c r="F76" s="109" t="s">
        <v>271</v>
      </c>
      <c r="G76" s="110">
        <v>921.3</v>
      </c>
      <c r="H76" s="110">
        <v>921.3</v>
      </c>
      <c r="I76" s="124"/>
      <c r="J76" s="124"/>
      <c r="K76" s="110">
        <f t="shared" si="0"/>
        <v>921</v>
      </c>
      <c r="L76" s="110">
        <v>921</v>
      </c>
      <c r="M76" s="124"/>
      <c r="N76" s="124"/>
      <c r="O76" s="124">
        <v>921</v>
      </c>
      <c r="P76" s="124">
        <v>921</v>
      </c>
      <c r="Q76" s="124"/>
      <c r="R76" s="124"/>
      <c r="S76" s="124">
        <v>921</v>
      </c>
      <c r="T76" s="124">
        <v>921</v>
      </c>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7"/>
    </row>
    <row r="77" spans="1:55" s="128" customFormat="1" ht="93.75" customHeight="1">
      <c r="A77" s="109" t="s">
        <v>15</v>
      </c>
      <c r="B77" s="108" t="s">
        <v>258</v>
      </c>
      <c r="C77" s="129">
        <v>7576884</v>
      </c>
      <c r="D77" s="109" t="s">
        <v>240</v>
      </c>
      <c r="E77" s="109" t="s">
        <v>266</v>
      </c>
      <c r="F77" s="109" t="s">
        <v>272</v>
      </c>
      <c r="G77" s="110">
        <v>3632.2983450000002</v>
      </c>
      <c r="H77" s="110">
        <v>3632.2983450000002</v>
      </c>
      <c r="I77" s="124"/>
      <c r="J77" s="124"/>
      <c r="K77" s="110">
        <f t="shared" si="0"/>
        <v>841</v>
      </c>
      <c r="L77" s="110">
        <v>841</v>
      </c>
      <c r="M77" s="124"/>
      <c r="N77" s="124"/>
      <c r="O77" s="124">
        <v>1432</v>
      </c>
      <c r="P77" s="124">
        <v>1432</v>
      </c>
      <c r="Q77" s="124"/>
      <c r="R77" s="124"/>
      <c r="S77" s="124">
        <v>760</v>
      </c>
      <c r="T77" s="124">
        <v>760</v>
      </c>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7"/>
    </row>
    <row r="78" spans="1:55" s="128" customFormat="1" ht="63.75" customHeight="1">
      <c r="A78" s="109" t="s">
        <v>15</v>
      </c>
      <c r="B78" s="108" t="s">
        <v>259</v>
      </c>
      <c r="C78" s="129">
        <v>7612160</v>
      </c>
      <c r="D78" s="109" t="s">
        <v>240</v>
      </c>
      <c r="E78" s="109" t="s">
        <v>250</v>
      </c>
      <c r="F78" s="109" t="s">
        <v>273</v>
      </c>
      <c r="G78" s="110">
        <v>4015.3139999999999</v>
      </c>
      <c r="H78" s="110">
        <v>4015.3139999999999</v>
      </c>
      <c r="I78" s="124"/>
      <c r="J78" s="124"/>
      <c r="K78" s="110">
        <f t="shared" si="0"/>
        <v>4015</v>
      </c>
      <c r="L78" s="110">
        <v>4015</v>
      </c>
      <c r="M78" s="124"/>
      <c r="N78" s="124"/>
      <c r="O78" s="124"/>
      <c r="P78" s="124"/>
      <c r="Q78" s="124"/>
      <c r="R78" s="124"/>
      <c r="S78" s="124"/>
      <c r="T78" s="124"/>
      <c r="U78" s="124">
        <v>1998</v>
      </c>
      <c r="V78" s="124">
        <v>1998</v>
      </c>
      <c r="W78" s="124"/>
      <c r="X78" s="124"/>
      <c r="Y78" s="124"/>
      <c r="Z78" s="124">
        <f>AA78</f>
        <v>1638.249</v>
      </c>
      <c r="AA78" s="124">
        <f>1638.249</f>
        <v>1638.249</v>
      </c>
      <c r="AB78" s="124">
        <f>AA7</f>
        <v>0</v>
      </c>
      <c r="AC78" s="124"/>
      <c r="AD78" s="124"/>
      <c r="AE78" s="124"/>
      <c r="AF78" s="124">
        <v>2017</v>
      </c>
      <c r="AG78" s="124">
        <v>2017</v>
      </c>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7"/>
    </row>
    <row r="79" spans="1:55" s="128" customFormat="1" ht="65.25" customHeight="1">
      <c r="A79" s="107" t="s">
        <v>15</v>
      </c>
      <c r="B79" s="108" t="s">
        <v>260</v>
      </c>
      <c r="C79" s="129">
        <v>7621054</v>
      </c>
      <c r="D79" s="109" t="s">
        <v>235</v>
      </c>
      <c r="E79" s="109" t="s">
        <v>250</v>
      </c>
      <c r="F79" s="118" t="s">
        <v>274</v>
      </c>
      <c r="G79" s="110">
        <v>2293.4404039999999</v>
      </c>
      <c r="H79" s="110">
        <v>2293.4404039999999</v>
      </c>
      <c r="I79" s="124"/>
      <c r="J79" s="124"/>
      <c r="K79" s="110">
        <f t="shared" si="0"/>
        <v>1844.867</v>
      </c>
      <c r="L79" s="110">
        <f>2054-209.133</f>
        <v>1844.867</v>
      </c>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7"/>
    </row>
    <row r="80" spans="1:55" s="128" customFormat="1" ht="50.25" customHeight="1">
      <c r="A80" s="107" t="s">
        <v>15</v>
      </c>
      <c r="B80" s="108" t="s">
        <v>241</v>
      </c>
      <c r="C80" s="129">
        <v>7653237</v>
      </c>
      <c r="D80" s="109" t="s">
        <v>240</v>
      </c>
      <c r="E80" s="110" t="s">
        <v>247</v>
      </c>
      <c r="F80" s="127" t="s">
        <v>249</v>
      </c>
      <c r="G80" s="111">
        <v>1590</v>
      </c>
      <c r="H80" s="111">
        <v>1590</v>
      </c>
      <c r="I80" s="124"/>
      <c r="J80" s="124"/>
      <c r="K80" s="110">
        <f t="shared" si="0"/>
        <v>1490</v>
      </c>
      <c r="L80" s="110">
        <v>1490</v>
      </c>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7"/>
    </row>
    <row r="81" spans="1:55" s="128" customFormat="1" ht="47.25" customHeight="1">
      <c r="A81" s="107" t="s">
        <v>15</v>
      </c>
      <c r="B81" s="108" t="s">
        <v>242</v>
      </c>
      <c r="C81" s="129">
        <v>7654493</v>
      </c>
      <c r="D81" s="109" t="s">
        <v>240</v>
      </c>
      <c r="E81" s="109" t="s">
        <v>247</v>
      </c>
      <c r="F81" s="114" t="s">
        <v>251</v>
      </c>
      <c r="G81" s="111">
        <v>2293.4404039999999</v>
      </c>
      <c r="H81" s="111">
        <v>2293.4404039999999</v>
      </c>
      <c r="I81" s="124"/>
      <c r="J81" s="124"/>
      <c r="K81" s="110">
        <f t="shared" si="0"/>
        <v>1858</v>
      </c>
      <c r="L81" s="110">
        <v>1858</v>
      </c>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7"/>
    </row>
    <row r="82" spans="1:55" s="128" customFormat="1" ht="62.25" customHeight="1">
      <c r="A82" s="107" t="s">
        <v>15</v>
      </c>
      <c r="B82" s="108" t="s">
        <v>243</v>
      </c>
      <c r="C82" s="109"/>
      <c r="D82" s="109"/>
      <c r="E82" s="109" t="s">
        <v>248</v>
      </c>
      <c r="F82" s="114" t="s">
        <v>252</v>
      </c>
      <c r="G82" s="111">
        <v>1455.2619999999999</v>
      </c>
      <c r="H82" s="111">
        <v>1455.2619999999999</v>
      </c>
      <c r="I82" s="124"/>
      <c r="J82" s="124"/>
      <c r="K82" s="110">
        <f t="shared" si="0"/>
        <v>1335</v>
      </c>
      <c r="L82" s="110">
        <f>1423-88</f>
        <v>1335</v>
      </c>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7"/>
    </row>
    <row r="83" spans="1:55" s="128" customFormat="1" ht="60" customHeight="1">
      <c r="A83" s="119" t="s">
        <v>15</v>
      </c>
      <c r="B83" s="108" t="s">
        <v>244</v>
      </c>
      <c r="C83" s="109">
        <v>7708106</v>
      </c>
      <c r="D83" s="109" t="s">
        <v>240</v>
      </c>
      <c r="E83" s="109" t="s">
        <v>247</v>
      </c>
      <c r="F83" s="109" t="s">
        <v>253</v>
      </c>
      <c r="G83" s="116">
        <v>4453.4960000000001</v>
      </c>
      <c r="H83" s="116">
        <v>4453.4960000000001</v>
      </c>
      <c r="I83" s="124"/>
      <c r="J83" s="124"/>
      <c r="K83" s="110">
        <f t="shared" si="0"/>
        <v>4272</v>
      </c>
      <c r="L83" s="110">
        <v>4272</v>
      </c>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7"/>
    </row>
    <row r="84" spans="1:55" s="128" customFormat="1" ht="66" customHeight="1">
      <c r="A84" s="119" t="s">
        <v>15</v>
      </c>
      <c r="B84" s="108" t="s">
        <v>261</v>
      </c>
      <c r="C84" s="109">
        <v>7652357</v>
      </c>
      <c r="D84" s="109" t="s">
        <v>240</v>
      </c>
      <c r="E84" s="109" t="s">
        <v>247</v>
      </c>
      <c r="F84" s="118" t="s">
        <v>275</v>
      </c>
      <c r="G84" s="110">
        <v>4200</v>
      </c>
      <c r="H84" s="110">
        <v>4200</v>
      </c>
      <c r="I84" s="124"/>
      <c r="J84" s="124"/>
      <c r="K84" s="110">
        <f t="shared" si="0"/>
        <v>1409</v>
      </c>
      <c r="L84" s="110">
        <f>610+799</f>
        <v>1409</v>
      </c>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7"/>
    </row>
    <row r="85" spans="1:55" s="128" customFormat="1" ht="66" customHeight="1">
      <c r="A85" s="107" t="s">
        <v>15</v>
      </c>
      <c r="B85" s="108" t="s">
        <v>245</v>
      </c>
      <c r="C85" s="129">
        <v>7658758</v>
      </c>
      <c r="D85" s="109" t="s">
        <v>240</v>
      </c>
      <c r="E85" s="109" t="s">
        <v>247</v>
      </c>
      <c r="F85" s="118" t="s">
        <v>275</v>
      </c>
      <c r="G85" s="110">
        <v>6145</v>
      </c>
      <c r="H85" s="110">
        <v>6145</v>
      </c>
      <c r="I85" s="124"/>
      <c r="J85" s="124"/>
      <c r="K85" s="110">
        <f t="shared" si="0"/>
        <v>2670</v>
      </c>
      <c r="L85" s="110">
        <v>2670</v>
      </c>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7"/>
    </row>
    <row r="86" spans="1:55" s="128" customFormat="1" ht="66" customHeight="1">
      <c r="A86" s="107" t="s">
        <v>15</v>
      </c>
      <c r="B86" s="108" t="s">
        <v>262</v>
      </c>
      <c r="C86" s="109">
        <v>7640768</v>
      </c>
      <c r="D86" s="109" t="s">
        <v>239</v>
      </c>
      <c r="E86" s="109" t="s">
        <v>250</v>
      </c>
      <c r="F86" s="118" t="s">
        <v>276</v>
      </c>
      <c r="G86" s="110">
        <v>9930.1450000000004</v>
      </c>
      <c r="H86" s="110">
        <v>9930.1450000000004</v>
      </c>
      <c r="I86" s="124"/>
      <c r="J86" s="124"/>
      <c r="K86" s="110">
        <f t="shared" si="0"/>
        <v>1371</v>
      </c>
      <c r="L86" s="110">
        <v>1371</v>
      </c>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7"/>
    </row>
    <row r="87" spans="1:55" s="128" customFormat="1" ht="66" customHeight="1">
      <c r="A87" s="107" t="s">
        <v>15</v>
      </c>
      <c r="B87" s="108" t="s">
        <v>263</v>
      </c>
      <c r="C87" s="109">
        <v>7733978</v>
      </c>
      <c r="D87" s="109" t="s">
        <v>240</v>
      </c>
      <c r="E87" s="118" t="s">
        <v>247</v>
      </c>
      <c r="F87" s="118" t="s">
        <v>277</v>
      </c>
      <c r="G87" s="110">
        <f>4045.571616</f>
        <v>4045.5716160000002</v>
      </c>
      <c r="H87" s="110">
        <f>4045.571616</f>
        <v>4045.5716160000002</v>
      </c>
      <c r="I87" s="124"/>
      <c r="J87" s="124"/>
      <c r="K87" s="110">
        <f t="shared" si="0"/>
        <v>2320</v>
      </c>
      <c r="L87" s="110">
        <f>2320</f>
        <v>2320</v>
      </c>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7"/>
    </row>
    <row r="88" spans="1:55" s="128" customFormat="1" ht="66" customHeight="1">
      <c r="A88" s="107" t="s">
        <v>15</v>
      </c>
      <c r="B88" s="108" t="s">
        <v>264</v>
      </c>
      <c r="C88" s="127"/>
      <c r="D88" s="109" t="s">
        <v>239</v>
      </c>
      <c r="E88" s="109" t="s">
        <v>268</v>
      </c>
      <c r="F88" s="118" t="s">
        <v>278</v>
      </c>
      <c r="G88" s="120">
        <v>2202.6239999999998</v>
      </c>
      <c r="H88" s="120">
        <v>2202.6239999999998</v>
      </c>
      <c r="I88" s="124"/>
      <c r="J88" s="124"/>
      <c r="K88" s="110">
        <f>L88</f>
        <v>1748.5140000000001</v>
      </c>
      <c r="L88" s="110">
        <f>1455+88+55+209.133-58.619</f>
        <v>1748.5140000000001</v>
      </c>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7"/>
    </row>
    <row r="89" spans="1:55" s="128" customFormat="1" ht="66" customHeight="1">
      <c r="A89" s="107" t="s">
        <v>15</v>
      </c>
      <c r="B89" s="108" t="s">
        <v>265</v>
      </c>
      <c r="C89" s="109">
        <v>7733977</v>
      </c>
      <c r="D89" s="109" t="s">
        <v>240</v>
      </c>
      <c r="E89" s="118" t="s">
        <v>247</v>
      </c>
      <c r="F89" s="118" t="s">
        <v>279</v>
      </c>
      <c r="G89" s="110">
        <v>503.50590299999999</v>
      </c>
      <c r="H89" s="110">
        <v>503.50590299999999</v>
      </c>
      <c r="I89" s="124"/>
      <c r="J89" s="124"/>
      <c r="K89" s="110">
        <f>L89</f>
        <v>58.619</v>
      </c>
      <c r="L89" s="110">
        <v>58.619</v>
      </c>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7"/>
    </row>
    <row r="90" spans="1:55" ht="37.5" customHeight="1">
      <c r="A90" s="105"/>
      <c r="B90" s="106"/>
      <c r="C90" s="106"/>
      <c r="D90" s="106"/>
      <c r="E90" s="106"/>
      <c r="F90" s="106"/>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06"/>
    </row>
    <row r="91" spans="1:55" ht="37.5" customHeight="1">
      <c r="A91" s="105"/>
      <c r="B91" s="106"/>
      <c r="C91" s="106"/>
      <c r="D91" s="106"/>
      <c r="E91" s="106"/>
      <c r="F91" s="106"/>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06"/>
    </row>
    <row r="92" spans="1:55" ht="37.5" customHeight="1">
      <c r="A92" s="105"/>
      <c r="B92" s="106"/>
      <c r="C92" s="106"/>
      <c r="D92" s="106"/>
      <c r="E92" s="106"/>
      <c r="F92" s="106"/>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06"/>
    </row>
    <row r="93" spans="1:55" ht="37.5" customHeight="1">
      <c r="A93" s="105"/>
      <c r="B93" s="106"/>
      <c r="C93" s="106"/>
      <c r="D93" s="106"/>
      <c r="E93" s="106"/>
      <c r="F93" s="106"/>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06"/>
    </row>
    <row r="94" spans="1:55" ht="37.5" customHeight="1">
      <c r="A94" s="105"/>
      <c r="B94" s="106"/>
      <c r="C94" s="106"/>
      <c r="D94" s="106"/>
      <c r="E94" s="106"/>
      <c r="F94" s="106"/>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06"/>
    </row>
    <row r="95" spans="1:55" ht="37.5" customHeight="1">
      <c r="A95" s="105"/>
      <c r="B95" s="106"/>
      <c r="C95" s="106"/>
      <c r="D95" s="106"/>
      <c r="E95" s="106"/>
      <c r="F95" s="106"/>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06"/>
    </row>
    <row r="96" spans="1:55" ht="37.5" customHeight="1">
      <c r="A96" s="105"/>
      <c r="B96" s="106"/>
      <c r="C96" s="106"/>
      <c r="D96" s="106"/>
      <c r="E96" s="106"/>
      <c r="F96" s="106"/>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06"/>
    </row>
    <row r="97" spans="1:55" ht="37.5" customHeight="1">
      <c r="A97" s="105"/>
      <c r="B97" s="106"/>
      <c r="C97" s="106"/>
      <c r="D97" s="106"/>
      <c r="E97" s="106"/>
      <c r="F97" s="106"/>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06"/>
    </row>
    <row r="98" spans="1:55" ht="37.5" customHeight="1">
      <c r="A98" s="105"/>
      <c r="B98" s="106"/>
      <c r="C98" s="106"/>
      <c r="D98" s="106"/>
      <c r="E98" s="106"/>
      <c r="F98" s="106"/>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06"/>
    </row>
    <row r="99" spans="1:55" ht="37.5" customHeight="1">
      <c r="A99" s="105"/>
      <c r="B99" s="106"/>
      <c r="C99" s="106"/>
      <c r="D99" s="106"/>
      <c r="E99" s="106"/>
      <c r="F99" s="106"/>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06"/>
    </row>
    <row r="100" spans="1:55" ht="37.5" customHeight="1">
      <c r="A100" s="105"/>
      <c r="B100" s="106"/>
      <c r="C100" s="106"/>
      <c r="D100" s="106"/>
      <c r="E100" s="106"/>
      <c r="F100" s="106"/>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06"/>
    </row>
    <row r="101" spans="1:55" ht="37.5" customHeight="1">
      <c r="A101" s="105"/>
      <c r="B101" s="106"/>
      <c r="C101" s="106"/>
      <c r="D101" s="106"/>
      <c r="E101" s="106"/>
      <c r="F101" s="106"/>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06"/>
    </row>
    <row r="102" spans="1:55" ht="37.5" customHeight="1">
      <c r="A102" s="105"/>
      <c r="B102" s="106"/>
      <c r="C102" s="106"/>
      <c r="D102" s="106"/>
      <c r="E102" s="106"/>
      <c r="F102" s="106"/>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06"/>
    </row>
    <row r="103" spans="1:55" ht="37.5" customHeight="1">
      <c r="A103" s="105"/>
      <c r="B103" s="106"/>
      <c r="C103" s="106"/>
      <c r="D103" s="106"/>
      <c r="E103" s="106"/>
      <c r="F103" s="106"/>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06"/>
    </row>
    <row r="104" spans="1:55" ht="37.5" customHeight="1">
      <c r="A104" s="105"/>
      <c r="B104" s="106"/>
      <c r="C104" s="106"/>
      <c r="D104" s="106"/>
      <c r="E104" s="106"/>
      <c r="F104" s="106"/>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06"/>
    </row>
    <row r="105" spans="1:55" ht="37.5" customHeight="1">
      <c r="A105" s="105"/>
      <c r="B105" s="106"/>
      <c r="C105" s="106"/>
      <c r="D105" s="106"/>
      <c r="E105" s="106"/>
      <c r="F105" s="106"/>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06"/>
    </row>
    <row r="106" spans="1:55" ht="37.5" customHeight="1">
      <c r="A106" s="105"/>
      <c r="B106" s="106"/>
      <c r="C106" s="106"/>
      <c r="D106" s="106"/>
      <c r="E106" s="106"/>
      <c r="F106" s="106"/>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06"/>
    </row>
    <row r="107" spans="1:55" ht="37.5" customHeight="1">
      <c r="A107" s="105"/>
      <c r="B107" s="106"/>
      <c r="C107" s="106"/>
      <c r="D107" s="106"/>
      <c r="E107" s="106"/>
      <c r="F107" s="106"/>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06"/>
    </row>
    <row r="108" spans="1:55" ht="37.5" customHeight="1">
      <c r="A108" s="105"/>
      <c r="B108" s="106"/>
      <c r="C108" s="106"/>
      <c r="D108" s="106"/>
      <c r="E108" s="106"/>
      <c r="F108" s="106"/>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06"/>
    </row>
    <row r="109" spans="1:55" ht="37.5" customHeight="1">
      <c r="A109" s="105"/>
      <c r="B109" s="106"/>
      <c r="C109" s="106"/>
      <c r="D109" s="106"/>
      <c r="E109" s="106"/>
      <c r="F109" s="106"/>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06"/>
    </row>
    <row r="110" spans="1:55" ht="37.5" customHeight="1">
      <c r="A110" s="105"/>
      <c r="B110" s="106"/>
      <c r="C110" s="106"/>
      <c r="D110" s="106"/>
      <c r="E110" s="106"/>
      <c r="F110" s="106"/>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06"/>
    </row>
    <row r="111" spans="1:55" ht="37.5" customHeight="1">
      <c r="A111" s="105"/>
      <c r="B111" s="106"/>
      <c r="C111" s="106"/>
      <c r="D111" s="106"/>
      <c r="E111" s="106"/>
      <c r="F111" s="106"/>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7"/>
      <c r="BC111" s="106"/>
    </row>
    <row r="112" spans="1:55" ht="37.5" customHeight="1">
      <c r="A112" s="105"/>
      <c r="B112" s="106"/>
      <c r="C112" s="106"/>
      <c r="D112" s="106"/>
      <c r="E112" s="106"/>
      <c r="F112" s="106"/>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7"/>
      <c r="BC112" s="106"/>
    </row>
    <row r="113" spans="1:55" ht="37.5" customHeight="1">
      <c r="A113" s="105"/>
      <c r="B113" s="106"/>
      <c r="C113" s="106"/>
      <c r="D113" s="106"/>
      <c r="E113" s="106"/>
      <c r="F113" s="106"/>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06"/>
    </row>
    <row r="114" spans="1:55" ht="37.5" customHeight="1">
      <c r="A114" s="105"/>
      <c r="B114" s="106"/>
      <c r="C114" s="106"/>
      <c r="D114" s="106"/>
      <c r="E114" s="106"/>
      <c r="F114" s="106"/>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06"/>
    </row>
    <row r="115" spans="1:55" ht="37.5" customHeight="1">
      <c r="A115" s="105"/>
      <c r="B115" s="106"/>
      <c r="C115" s="106"/>
      <c r="D115" s="106"/>
      <c r="E115" s="106"/>
      <c r="F115" s="106"/>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06"/>
    </row>
    <row r="116" spans="1:55" ht="37.5" customHeight="1">
      <c r="A116" s="105"/>
      <c r="B116" s="106"/>
      <c r="C116" s="106"/>
      <c r="D116" s="106"/>
      <c r="E116" s="106"/>
      <c r="F116" s="106"/>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c r="BB116" s="117"/>
      <c r="BC116" s="106"/>
    </row>
    <row r="117" spans="1:55" ht="45" customHeight="1">
      <c r="A117" s="107"/>
      <c r="B117" s="108"/>
      <c r="C117" s="109"/>
      <c r="D117" s="109"/>
      <c r="E117" s="109"/>
      <c r="F117" s="109"/>
      <c r="G117" s="116"/>
      <c r="H117" s="116"/>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02"/>
    </row>
    <row r="118" spans="1:55" ht="45" customHeight="1">
      <c r="A118" s="107"/>
      <c r="B118" s="108"/>
      <c r="C118" s="109"/>
      <c r="D118" s="109"/>
      <c r="E118" s="109"/>
      <c r="F118" s="109"/>
      <c r="G118" s="116"/>
      <c r="H118" s="116"/>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02"/>
    </row>
    <row r="119" spans="1:55" ht="45" customHeight="1">
      <c r="A119" s="107"/>
      <c r="B119" s="108"/>
      <c r="C119" s="109"/>
      <c r="D119" s="109"/>
      <c r="E119" s="109"/>
      <c r="F119" s="109"/>
      <c r="G119" s="116"/>
      <c r="H119" s="116"/>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02"/>
    </row>
    <row r="120" spans="1:55" ht="45" customHeight="1">
      <c r="A120" s="107"/>
      <c r="B120" s="108"/>
      <c r="C120" s="109"/>
      <c r="D120" s="109"/>
      <c r="E120" s="109"/>
      <c r="F120" s="109"/>
      <c r="G120" s="116"/>
      <c r="H120" s="116"/>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02"/>
    </row>
    <row r="121" spans="1:55" ht="45" customHeight="1">
      <c r="A121" s="107"/>
      <c r="B121" s="108"/>
      <c r="C121" s="109"/>
      <c r="D121" s="109"/>
      <c r="E121" s="109"/>
      <c r="F121" s="109"/>
      <c r="G121" s="116"/>
      <c r="H121" s="116"/>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02"/>
    </row>
    <row r="122" spans="1:55" ht="45" customHeight="1">
      <c r="A122" s="107"/>
      <c r="B122" s="108"/>
      <c r="C122" s="109"/>
      <c r="D122" s="109"/>
      <c r="E122" s="109"/>
      <c r="F122" s="109"/>
      <c r="G122" s="116"/>
      <c r="H122" s="116"/>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02"/>
    </row>
    <row r="123" spans="1:55" ht="45" customHeight="1">
      <c r="A123" s="107"/>
      <c r="B123" s="108"/>
      <c r="C123" s="109"/>
      <c r="D123" s="109"/>
      <c r="E123" s="109"/>
      <c r="F123" s="109"/>
      <c r="G123" s="116"/>
      <c r="H123" s="116"/>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02"/>
    </row>
    <row r="124" spans="1:55" ht="45" customHeight="1">
      <c r="A124" s="107"/>
      <c r="B124" s="108"/>
      <c r="C124" s="109"/>
      <c r="D124" s="109"/>
      <c r="E124" s="109"/>
      <c r="F124" s="109"/>
      <c r="G124" s="116"/>
      <c r="H124" s="116"/>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02"/>
    </row>
    <row r="125" spans="1:55" ht="45" customHeight="1">
      <c r="A125" s="107"/>
      <c r="B125" s="108"/>
      <c r="C125" s="109"/>
      <c r="D125" s="109"/>
      <c r="E125" s="109"/>
      <c r="F125" s="109"/>
      <c r="G125" s="116"/>
      <c r="H125" s="116"/>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02"/>
    </row>
    <row r="126" spans="1:55" ht="45" customHeight="1">
      <c r="A126" s="107"/>
      <c r="B126" s="108"/>
      <c r="C126" s="109"/>
      <c r="D126" s="109"/>
      <c r="E126" s="109"/>
      <c r="F126" s="109"/>
      <c r="G126" s="116"/>
      <c r="H126" s="116"/>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02"/>
    </row>
    <row r="127" spans="1:55" ht="45" customHeight="1">
      <c r="A127" s="107"/>
      <c r="B127" s="108"/>
      <c r="C127" s="109"/>
      <c r="D127" s="109"/>
      <c r="E127" s="109"/>
      <c r="F127" s="109"/>
      <c r="G127" s="116"/>
      <c r="H127" s="116"/>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02"/>
    </row>
    <row r="128" spans="1:55" ht="45" customHeight="1">
      <c r="A128" s="107"/>
      <c r="B128" s="108"/>
      <c r="C128" s="109"/>
      <c r="D128" s="109"/>
      <c r="E128" s="109"/>
      <c r="F128" s="109"/>
      <c r="G128" s="116"/>
      <c r="H128" s="116"/>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02"/>
    </row>
    <row r="129" spans="1:55" ht="45" customHeight="1">
      <c r="A129" s="107"/>
      <c r="B129" s="108"/>
      <c r="C129" s="109"/>
      <c r="D129" s="109"/>
      <c r="E129" s="109"/>
      <c r="F129" s="109"/>
      <c r="G129" s="116"/>
      <c r="H129" s="116"/>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02"/>
    </row>
    <row r="130" spans="1:55" ht="45" customHeight="1">
      <c r="A130" s="107"/>
      <c r="B130" s="108"/>
      <c r="C130" s="109"/>
      <c r="D130" s="109"/>
      <c r="E130" s="109"/>
      <c r="F130" s="109"/>
      <c r="G130" s="116"/>
      <c r="H130" s="116"/>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02"/>
    </row>
    <row r="131" spans="1:55" ht="45" customHeight="1">
      <c r="A131" s="107"/>
      <c r="B131" s="108"/>
      <c r="C131" s="109"/>
      <c r="D131" s="109"/>
      <c r="E131" s="109"/>
      <c r="F131" s="109"/>
      <c r="G131" s="116"/>
      <c r="H131" s="116"/>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02"/>
    </row>
    <row r="132" spans="1:55" ht="45" customHeight="1">
      <c r="A132" s="107"/>
      <c r="B132" s="108"/>
      <c r="C132" s="109"/>
      <c r="D132" s="109"/>
      <c r="E132" s="109"/>
      <c r="F132" s="109"/>
      <c r="G132" s="116"/>
      <c r="H132" s="116"/>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02"/>
    </row>
    <row r="133" spans="1:55" ht="45" customHeight="1">
      <c r="A133" s="107"/>
      <c r="B133" s="108"/>
      <c r="C133" s="109"/>
      <c r="D133" s="109"/>
      <c r="E133" s="109"/>
      <c r="F133" s="109"/>
      <c r="G133" s="116"/>
      <c r="H133" s="116"/>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02"/>
    </row>
    <row r="134" spans="1:55" ht="45" customHeight="1">
      <c r="A134" s="107"/>
      <c r="B134" s="108"/>
      <c r="C134" s="109"/>
      <c r="D134" s="109"/>
      <c r="E134" s="109"/>
      <c r="F134" s="109"/>
      <c r="G134" s="116"/>
      <c r="H134" s="116"/>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02"/>
    </row>
    <row r="135" spans="1:55" ht="45" customHeight="1">
      <c r="A135" s="107"/>
      <c r="B135" s="108"/>
      <c r="C135" s="109"/>
      <c r="D135" s="109"/>
      <c r="E135" s="109"/>
      <c r="F135" s="109"/>
      <c r="G135" s="116"/>
      <c r="H135" s="116"/>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02"/>
    </row>
    <row r="136" spans="1:55" ht="45" customHeight="1">
      <c r="A136" s="107"/>
      <c r="B136" s="108"/>
      <c r="C136" s="109"/>
      <c r="D136" s="109"/>
      <c r="E136" s="109"/>
      <c r="F136" s="109"/>
      <c r="G136" s="116"/>
      <c r="H136" s="116"/>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2"/>
      <c r="AY136" s="112"/>
      <c r="AZ136" s="112"/>
      <c r="BA136" s="112"/>
      <c r="BB136" s="112"/>
      <c r="BC136" s="102"/>
    </row>
    <row r="137" spans="1:55" ht="45" customHeight="1">
      <c r="A137" s="107"/>
      <c r="B137" s="108"/>
      <c r="C137" s="109"/>
      <c r="D137" s="109"/>
      <c r="E137" s="109"/>
      <c r="F137" s="109"/>
      <c r="G137" s="116"/>
      <c r="H137" s="116"/>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c r="AO137" s="112"/>
      <c r="AP137" s="112"/>
      <c r="AQ137" s="112"/>
      <c r="AR137" s="112"/>
      <c r="AS137" s="112"/>
      <c r="AT137" s="112"/>
      <c r="AU137" s="112"/>
      <c r="AV137" s="112"/>
      <c r="AW137" s="112"/>
      <c r="AX137" s="112"/>
      <c r="AY137" s="112"/>
      <c r="AZ137" s="112"/>
      <c r="BA137" s="112"/>
      <c r="BB137" s="112"/>
      <c r="BC137" s="102"/>
    </row>
    <row r="138" spans="1:55" ht="45" customHeight="1">
      <c r="A138" s="107"/>
      <c r="B138" s="108"/>
      <c r="C138" s="109"/>
      <c r="D138" s="109"/>
      <c r="E138" s="109"/>
      <c r="F138" s="109"/>
      <c r="G138" s="116"/>
      <c r="H138" s="116"/>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c r="AT138" s="112"/>
      <c r="AU138" s="112"/>
      <c r="AV138" s="112"/>
      <c r="AW138" s="112"/>
      <c r="AX138" s="112"/>
      <c r="AY138" s="112"/>
      <c r="AZ138" s="112"/>
      <c r="BA138" s="112"/>
      <c r="BB138" s="112"/>
      <c r="BC138" s="102"/>
    </row>
    <row r="139" spans="1:55" ht="45" customHeight="1">
      <c r="A139" s="107"/>
      <c r="B139" s="108"/>
      <c r="C139" s="109"/>
      <c r="D139" s="109"/>
      <c r="E139" s="109"/>
      <c r="F139" s="109"/>
      <c r="G139" s="116"/>
      <c r="H139" s="116"/>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c r="AT139" s="112"/>
      <c r="AU139" s="112"/>
      <c r="AV139" s="112"/>
      <c r="AW139" s="112"/>
      <c r="AX139" s="112"/>
      <c r="AY139" s="112"/>
      <c r="AZ139" s="112"/>
      <c r="BA139" s="112"/>
      <c r="BB139" s="112"/>
      <c r="BC139" s="102"/>
    </row>
    <row r="140" spans="1:55" ht="45" customHeight="1">
      <c r="A140" s="107"/>
      <c r="B140" s="108"/>
      <c r="C140" s="109"/>
      <c r="D140" s="109"/>
      <c r="E140" s="109"/>
      <c r="F140" s="109"/>
      <c r="G140" s="116"/>
      <c r="H140" s="116"/>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c r="AY140" s="112"/>
      <c r="AZ140" s="112"/>
      <c r="BA140" s="112"/>
      <c r="BB140" s="112"/>
      <c r="BC140" s="102"/>
    </row>
    <row r="141" spans="1:55" ht="45" customHeight="1">
      <c r="A141" s="107"/>
      <c r="B141" s="108"/>
      <c r="C141" s="109"/>
      <c r="D141" s="109"/>
      <c r="E141" s="109"/>
      <c r="F141" s="109"/>
      <c r="G141" s="116"/>
      <c r="H141" s="116"/>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c r="AO141" s="112"/>
      <c r="AP141" s="112"/>
      <c r="AQ141" s="112"/>
      <c r="AR141" s="112"/>
      <c r="AS141" s="112"/>
      <c r="AT141" s="112"/>
      <c r="AU141" s="112"/>
      <c r="AV141" s="112"/>
      <c r="AW141" s="112"/>
      <c r="AX141" s="112"/>
      <c r="AY141" s="112"/>
      <c r="AZ141" s="112"/>
      <c r="BA141" s="112"/>
      <c r="BB141" s="112"/>
      <c r="BC141" s="102"/>
    </row>
    <row r="142" spans="1:55" ht="45" customHeight="1">
      <c r="A142" s="107"/>
      <c r="B142" s="108"/>
      <c r="C142" s="109"/>
      <c r="D142" s="109"/>
      <c r="E142" s="109"/>
      <c r="F142" s="109"/>
      <c r="G142" s="116"/>
      <c r="H142" s="116"/>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c r="AO142" s="112"/>
      <c r="AP142" s="112"/>
      <c r="AQ142" s="112"/>
      <c r="AR142" s="112"/>
      <c r="AS142" s="112"/>
      <c r="AT142" s="112"/>
      <c r="AU142" s="112"/>
      <c r="AV142" s="112"/>
      <c r="AW142" s="112"/>
      <c r="AX142" s="112"/>
      <c r="AY142" s="112"/>
      <c r="AZ142" s="112"/>
      <c r="BA142" s="112"/>
      <c r="BB142" s="112"/>
      <c r="BC142" s="102"/>
    </row>
    <row r="143" spans="1:55" ht="45" customHeight="1">
      <c r="A143" s="107"/>
      <c r="B143" s="108"/>
      <c r="C143" s="109"/>
      <c r="D143" s="109"/>
      <c r="E143" s="109"/>
      <c r="F143" s="109"/>
      <c r="G143" s="116"/>
      <c r="H143" s="116"/>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02"/>
    </row>
    <row r="144" spans="1:55" ht="48.75" customHeight="1">
      <c r="A144" s="107"/>
      <c r="B144" s="108"/>
      <c r="C144" s="109"/>
      <c r="D144" s="109"/>
      <c r="E144" s="109"/>
      <c r="F144" s="109"/>
      <c r="G144" s="116"/>
      <c r="H144" s="116"/>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02"/>
    </row>
    <row r="145" spans="1:55" ht="48.75" customHeight="1">
      <c r="A145" s="107"/>
      <c r="B145" s="108"/>
      <c r="C145" s="109"/>
      <c r="D145" s="109"/>
      <c r="E145" s="109"/>
      <c r="F145" s="109"/>
      <c r="G145" s="116"/>
      <c r="H145" s="116"/>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112"/>
      <c r="BA145" s="112"/>
      <c r="BB145" s="112"/>
      <c r="BC145" s="102"/>
    </row>
    <row r="146" spans="1:55" ht="48.75" customHeight="1">
      <c r="A146" s="107"/>
      <c r="B146" s="108"/>
      <c r="C146" s="109"/>
      <c r="D146" s="109"/>
      <c r="E146" s="109"/>
      <c r="F146" s="109"/>
      <c r="G146" s="116"/>
      <c r="H146" s="116"/>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02"/>
    </row>
    <row r="147" spans="1:55" ht="48.75" customHeight="1">
      <c r="A147" s="107"/>
      <c r="B147" s="108"/>
      <c r="C147" s="109"/>
      <c r="D147" s="109"/>
      <c r="E147" s="109"/>
      <c r="F147" s="109"/>
      <c r="G147" s="116"/>
      <c r="H147" s="116"/>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12"/>
      <c r="AY147" s="112"/>
      <c r="AZ147" s="112"/>
      <c r="BA147" s="112"/>
      <c r="BB147" s="112"/>
      <c r="BC147" s="102"/>
    </row>
    <row r="148" spans="1:55" ht="48.75" customHeight="1">
      <c r="A148" s="107"/>
      <c r="B148" s="108"/>
      <c r="C148" s="109"/>
      <c r="D148" s="109"/>
      <c r="E148" s="109"/>
      <c r="F148" s="109"/>
      <c r="G148" s="116"/>
      <c r="H148" s="116"/>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c r="AO148" s="112"/>
      <c r="AP148" s="112"/>
      <c r="AQ148" s="112"/>
      <c r="AR148" s="112"/>
      <c r="AS148" s="112"/>
      <c r="AT148" s="112"/>
      <c r="AU148" s="112"/>
      <c r="AV148" s="112"/>
      <c r="AW148" s="112"/>
      <c r="AX148" s="112"/>
      <c r="AY148" s="112"/>
      <c r="AZ148" s="112"/>
      <c r="BA148" s="112"/>
      <c r="BB148" s="112"/>
      <c r="BC148" s="102"/>
    </row>
    <row r="149" spans="1:55" ht="48.75" customHeight="1">
      <c r="A149" s="107"/>
      <c r="B149" s="108"/>
      <c r="C149" s="109"/>
      <c r="D149" s="109"/>
      <c r="E149" s="109"/>
      <c r="F149" s="109"/>
      <c r="G149" s="116"/>
      <c r="H149" s="116"/>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2"/>
      <c r="AZ149" s="112"/>
      <c r="BA149" s="112"/>
      <c r="BB149" s="112"/>
      <c r="BC149" s="102"/>
    </row>
    <row r="150" spans="1:55" ht="48.75" customHeight="1">
      <c r="A150" s="107"/>
      <c r="B150" s="108"/>
      <c r="C150" s="109"/>
      <c r="D150" s="109"/>
      <c r="E150" s="109"/>
      <c r="F150" s="109"/>
      <c r="G150" s="116"/>
      <c r="H150" s="116"/>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112"/>
      <c r="BA150" s="112"/>
      <c r="BB150" s="112"/>
      <c r="BC150" s="102"/>
    </row>
    <row r="151" spans="1:55" ht="48.75" customHeight="1">
      <c r="A151" s="107"/>
      <c r="B151" s="108"/>
      <c r="C151" s="109"/>
      <c r="D151" s="109"/>
      <c r="E151" s="109"/>
      <c r="F151" s="109"/>
      <c r="G151" s="116"/>
      <c r="H151" s="116"/>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112"/>
      <c r="BA151" s="112"/>
      <c r="BB151" s="112"/>
      <c r="BC151" s="102"/>
    </row>
    <row r="152" spans="1:55" ht="48.75" customHeight="1">
      <c r="A152" s="107"/>
      <c r="B152" s="108"/>
      <c r="C152" s="109"/>
      <c r="D152" s="109"/>
      <c r="E152" s="109"/>
      <c r="F152" s="109"/>
      <c r="G152" s="116"/>
      <c r="H152" s="116"/>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c r="AO152" s="112"/>
      <c r="AP152" s="112"/>
      <c r="AQ152" s="112"/>
      <c r="AR152" s="112"/>
      <c r="AS152" s="112"/>
      <c r="AT152" s="112"/>
      <c r="AU152" s="112"/>
      <c r="AV152" s="112"/>
      <c r="AW152" s="112"/>
      <c r="AX152" s="112"/>
      <c r="AY152" s="112"/>
      <c r="AZ152" s="112"/>
      <c r="BA152" s="112"/>
      <c r="BB152" s="112"/>
      <c r="BC152" s="102"/>
    </row>
    <row r="153" spans="1:55" ht="25" customHeight="1">
      <c r="A153" s="105"/>
      <c r="B153" s="105"/>
      <c r="C153" s="106"/>
      <c r="D153" s="106"/>
      <c r="E153" s="106"/>
      <c r="F153" s="106"/>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c r="BB153" s="117"/>
      <c r="BC153" s="106"/>
    </row>
    <row r="154" spans="1:55" ht="25" customHeight="1">
      <c r="A154" s="105"/>
      <c r="B154" s="105"/>
      <c r="C154" s="106"/>
      <c r="D154" s="106"/>
      <c r="E154" s="106"/>
      <c r="F154" s="106"/>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c r="BB154" s="117"/>
      <c r="BC154" s="106"/>
    </row>
    <row r="155" spans="1:55" ht="25" customHeight="1">
      <c r="A155" s="105"/>
      <c r="B155" s="105"/>
      <c r="C155" s="106"/>
      <c r="D155" s="106"/>
      <c r="E155" s="106"/>
      <c r="F155" s="106"/>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c r="BB155" s="117"/>
      <c r="BC155" s="106"/>
    </row>
    <row r="156" spans="1:55" ht="25" customHeight="1">
      <c r="A156" s="105"/>
      <c r="B156" s="105"/>
      <c r="C156" s="106"/>
      <c r="D156" s="106"/>
      <c r="E156" s="106"/>
      <c r="F156" s="106"/>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06"/>
    </row>
    <row r="157" spans="1:55" ht="25" customHeight="1">
      <c r="A157" s="105"/>
      <c r="B157" s="105"/>
      <c r="C157" s="106"/>
      <c r="D157" s="106"/>
      <c r="E157" s="106"/>
      <c r="F157" s="106"/>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06"/>
    </row>
    <row r="158" spans="1:55" ht="25" customHeight="1">
      <c r="A158" s="105"/>
      <c r="B158" s="105"/>
      <c r="C158" s="106"/>
      <c r="D158" s="106"/>
      <c r="E158" s="106"/>
      <c r="F158" s="106"/>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7"/>
      <c r="BC158" s="106"/>
    </row>
    <row r="159" spans="1:55" ht="25" customHeight="1">
      <c r="A159" s="105"/>
      <c r="B159" s="105"/>
      <c r="C159" s="106"/>
      <c r="D159" s="106"/>
      <c r="E159" s="106"/>
      <c r="F159" s="106"/>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c r="BB159" s="117"/>
      <c r="BC159" s="106"/>
    </row>
    <row r="160" spans="1:55" ht="25" customHeight="1">
      <c r="A160" s="105"/>
      <c r="B160" s="105"/>
      <c r="C160" s="106"/>
      <c r="D160" s="106"/>
      <c r="E160" s="106"/>
      <c r="F160" s="106"/>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c r="BB160" s="117"/>
      <c r="BC160" s="106"/>
    </row>
    <row r="161" spans="1:55" ht="25" customHeight="1">
      <c r="A161" s="105"/>
      <c r="B161" s="105"/>
      <c r="C161" s="106"/>
      <c r="D161" s="106"/>
      <c r="E161" s="106"/>
      <c r="F161" s="106"/>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c r="BB161" s="117"/>
      <c r="BC161" s="106"/>
    </row>
    <row r="162" spans="1:55" ht="25" customHeight="1">
      <c r="A162" s="101" t="s">
        <v>31</v>
      </c>
      <c r="B162" s="102" t="s">
        <v>32</v>
      </c>
      <c r="C162" s="102"/>
      <c r="D162" s="102"/>
      <c r="E162" s="102"/>
      <c r="F162" s="10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02"/>
    </row>
    <row r="163" spans="1:55" ht="25" customHeight="1">
      <c r="A163" s="101" t="s">
        <v>33</v>
      </c>
      <c r="B163" s="102" t="s">
        <v>34</v>
      </c>
      <c r="C163" s="102"/>
      <c r="D163" s="102"/>
      <c r="E163" s="102"/>
      <c r="F163" s="10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02"/>
    </row>
    <row r="164" spans="1:55" s="121" customFormat="1" ht="25" customHeight="1">
      <c r="A164" s="105" t="s">
        <v>82</v>
      </c>
      <c r="B164" s="106" t="s">
        <v>122</v>
      </c>
      <c r="C164" s="106"/>
      <c r="D164" s="106"/>
      <c r="E164" s="106"/>
      <c r="F164" s="106"/>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c r="BB164" s="117"/>
      <c r="BC164" s="106"/>
    </row>
    <row r="165" spans="1:55" ht="25" customHeight="1">
      <c r="A165" s="101"/>
      <c r="B165" s="102" t="s">
        <v>5</v>
      </c>
      <c r="C165" s="102"/>
      <c r="D165" s="102"/>
      <c r="E165" s="102"/>
      <c r="F165" s="10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02"/>
    </row>
    <row r="166" spans="1:55" s="121" customFormat="1" ht="25" customHeight="1">
      <c r="A166" s="105"/>
      <c r="B166" s="106" t="s">
        <v>108</v>
      </c>
      <c r="C166" s="106"/>
      <c r="D166" s="106"/>
      <c r="E166" s="106"/>
      <c r="F166" s="106"/>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06"/>
    </row>
    <row r="167" spans="1:55" ht="25" customHeight="1">
      <c r="A167" s="101" t="s">
        <v>31</v>
      </c>
      <c r="B167" s="102" t="s">
        <v>32</v>
      </c>
      <c r="C167" s="102"/>
      <c r="D167" s="102"/>
      <c r="E167" s="102"/>
      <c r="F167" s="10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02"/>
    </row>
    <row r="168" spans="1:55" ht="25" customHeight="1">
      <c r="A168" s="101" t="s">
        <v>33</v>
      </c>
      <c r="B168" s="102" t="s">
        <v>34</v>
      </c>
      <c r="C168" s="102"/>
      <c r="D168" s="102"/>
      <c r="E168" s="102"/>
      <c r="F168" s="10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02"/>
    </row>
    <row r="169" spans="1:55" s="121" customFormat="1" ht="25" customHeight="1">
      <c r="A169" s="105"/>
      <c r="B169" s="106" t="s">
        <v>109</v>
      </c>
      <c r="C169" s="106"/>
      <c r="D169" s="106"/>
      <c r="E169" s="106"/>
      <c r="F169" s="106"/>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06"/>
    </row>
    <row r="170" spans="1:55" ht="25" customHeight="1">
      <c r="A170" s="101" t="s">
        <v>31</v>
      </c>
      <c r="B170" s="102" t="s">
        <v>32</v>
      </c>
      <c r="C170" s="102"/>
      <c r="D170" s="102"/>
      <c r="E170" s="102"/>
      <c r="F170" s="10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02"/>
    </row>
    <row r="171" spans="1:55" ht="25" customHeight="1">
      <c r="A171" s="101" t="s">
        <v>33</v>
      </c>
      <c r="B171" s="102" t="s">
        <v>34</v>
      </c>
      <c r="C171" s="102"/>
      <c r="D171" s="102"/>
      <c r="E171" s="102"/>
      <c r="F171" s="10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02"/>
    </row>
    <row r="172" spans="1:55" s="121" customFormat="1" ht="25" customHeight="1">
      <c r="A172" s="105" t="s">
        <v>35</v>
      </c>
      <c r="B172" s="106" t="s">
        <v>110</v>
      </c>
      <c r="C172" s="106"/>
      <c r="D172" s="106"/>
      <c r="E172" s="106"/>
      <c r="F172" s="106"/>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06"/>
    </row>
    <row r="173" spans="1:55" s="121" customFormat="1" ht="25" customHeight="1">
      <c r="A173" s="105" t="s">
        <v>79</v>
      </c>
      <c r="B173" s="106" t="s">
        <v>121</v>
      </c>
      <c r="C173" s="106"/>
      <c r="D173" s="106"/>
      <c r="E173" s="106"/>
      <c r="F173" s="106"/>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06"/>
    </row>
    <row r="174" spans="1:55" ht="25" customHeight="1">
      <c r="A174" s="101" t="s">
        <v>31</v>
      </c>
      <c r="B174" s="102" t="s">
        <v>32</v>
      </c>
      <c r="C174" s="102"/>
      <c r="D174" s="102"/>
      <c r="E174" s="102"/>
      <c r="F174" s="10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c r="AO174" s="112"/>
      <c r="AP174" s="112"/>
      <c r="AQ174" s="112"/>
      <c r="AR174" s="112"/>
      <c r="AS174" s="112"/>
      <c r="AT174" s="112"/>
      <c r="AU174" s="112"/>
      <c r="AV174" s="112"/>
      <c r="AW174" s="112"/>
      <c r="AX174" s="112"/>
      <c r="AY174" s="112"/>
      <c r="AZ174" s="112"/>
      <c r="BA174" s="112"/>
      <c r="BB174" s="112"/>
      <c r="BC174" s="102"/>
    </row>
    <row r="175" spans="1:55" ht="25" customHeight="1">
      <c r="A175" s="101" t="s">
        <v>33</v>
      </c>
      <c r="B175" s="102" t="s">
        <v>34</v>
      </c>
      <c r="C175" s="102"/>
      <c r="D175" s="102"/>
      <c r="E175" s="102"/>
      <c r="F175" s="10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c r="AO175" s="112"/>
      <c r="AP175" s="112"/>
      <c r="AQ175" s="112"/>
      <c r="AR175" s="112"/>
      <c r="AS175" s="112"/>
      <c r="AT175" s="112"/>
      <c r="AU175" s="112"/>
      <c r="AV175" s="112"/>
      <c r="AW175" s="112"/>
      <c r="AX175" s="112"/>
      <c r="AY175" s="112"/>
      <c r="AZ175" s="112"/>
      <c r="BA175" s="112"/>
      <c r="BB175" s="112"/>
      <c r="BC175" s="102"/>
    </row>
    <row r="176" spans="1:55" s="121" customFormat="1" ht="25" customHeight="1">
      <c r="A176" s="105" t="s">
        <v>81</v>
      </c>
      <c r="B176" s="106" t="s">
        <v>122</v>
      </c>
      <c r="C176" s="106"/>
      <c r="D176" s="106"/>
      <c r="E176" s="106"/>
      <c r="F176" s="106"/>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c r="BB176" s="117"/>
      <c r="BC176" s="106"/>
    </row>
    <row r="177" spans="1:55" ht="25" customHeight="1">
      <c r="A177" s="101" t="s">
        <v>31</v>
      </c>
      <c r="B177" s="102" t="s">
        <v>32</v>
      </c>
      <c r="C177" s="102"/>
      <c r="D177" s="102"/>
      <c r="E177" s="102"/>
      <c r="F177" s="10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c r="AO177" s="112"/>
      <c r="AP177" s="112"/>
      <c r="AQ177" s="112"/>
      <c r="AR177" s="112"/>
      <c r="AS177" s="112"/>
      <c r="AT177" s="112"/>
      <c r="AU177" s="112"/>
      <c r="AV177" s="112"/>
      <c r="AW177" s="112"/>
      <c r="AX177" s="112"/>
      <c r="AY177" s="112"/>
      <c r="AZ177" s="112"/>
      <c r="BA177" s="112"/>
      <c r="BB177" s="112"/>
      <c r="BC177" s="102"/>
    </row>
    <row r="178" spans="1:55" ht="25" customHeight="1">
      <c r="A178" s="101" t="s">
        <v>33</v>
      </c>
      <c r="B178" s="102" t="s">
        <v>34</v>
      </c>
      <c r="C178" s="102"/>
      <c r="D178" s="102"/>
      <c r="E178" s="102"/>
      <c r="F178" s="10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c r="AO178" s="112"/>
      <c r="AP178" s="112"/>
      <c r="AQ178" s="112"/>
      <c r="AR178" s="112"/>
      <c r="AS178" s="112"/>
      <c r="AT178" s="112"/>
      <c r="AU178" s="112"/>
      <c r="AV178" s="112"/>
      <c r="AW178" s="112"/>
      <c r="AX178" s="112"/>
      <c r="AY178" s="112"/>
      <c r="AZ178" s="112"/>
      <c r="BA178" s="112"/>
      <c r="BB178" s="112"/>
      <c r="BC178" s="102"/>
    </row>
    <row r="179" spans="1:55" ht="25" customHeight="1">
      <c r="A179" s="103" t="s">
        <v>20</v>
      </c>
      <c r="B179" s="104" t="s">
        <v>111</v>
      </c>
      <c r="C179" s="104"/>
      <c r="D179" s="104"/>
      <c r="E179" s="104"/>
      <c r="F179" s="104"/>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04"/>
    </row>
    <row r="180" spans="1:55" ht="25" customHeight="1">
      <c r="A180" s="101"/>
      <c r="B180" s="102" t="s">
        <v>112</v>
      </c>
      <c r="C180" s="102"/>
      <c r="D180" s="102"/>
      <c r="E180" s="102"/>
      <c r="F180" s="10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c r="AO180" s="112"/>
      <c r="AP180" s="112"/>
      <c r="AQ180" s="112"/>
      <c r="AR180" s="112"/>
      <c r="AS180" s="112"/>
      <c r="AT180" s="112"/>
      <c r="AU180" s="112"/>
      <c r="AV180" s="112"/>
      <c r="AW180" s="112"/>
      <c r="AX180" s="112"/>
      <c r="AY180" s="112"/>
      <c r="AZ180" s="112"/>
      <c r="BA180" s="112"/>
      <c r="BB180" s="112"/>
      <c r="BC180" s="102"/>
    </row>
    <row r="181" spans="1:55" ht="25" customHeight="1">
      <c r="A181" s="103" t="s">
        <v>33</v>
      </c>
      <c r="B181" s="104" t="s">
        <v>126</v>
      </c>
      <c r="C181" s="104"/>
      <c r="D181" s="104"/>
      <c r="E181" s="104"/>
      <c r="F181" s="104"/>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04"/>
    </row>
    <row r="182" spans="1:55" ht="25" customHeight="1">
      <c r="A182" s="101" t="s">
        <v>33</v>
      </c>
      <c r="B182" s="102" t="s">
        <v>33</v>
      </c>
      <c r="C182" s="123"/>
      <c r="D182" s="123"/>
      <c r="E182" s="123"/>
      <c r="F182" s="123"/>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12"/>
      <c r="AX182" s="112"/>
      <c r="AY182" s="112"/>
      <c r="AZ182" s="112"/>
      <c r="BA182" s="112"/>
      <c r="BB182" s="112"/>
      <c r="BC182" s="123"/>
    </row>
    <row r="183" spans="1:55" ht="25" customHeight="1">
      <c r="A183" s="123"/>
      <c r="B183" s="123"/>
      <c r="C183" s="123"/>
      <c r="D183" s="123"/>
      <c r="E183" s="123"/>
      <c r="F183" s="123"/>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c r="AO183" s="112"/>
      <c r="AP183" s="112"/>
      <c r="AQ183" s="112"/>
      <c r="AR183" s="112"/>
      <c r="AS183" s="112"/>
      <c r="AT183" s="112"/>
      <c r="AU183" s="112"/>
      <c r="AV183" s="112"/>
      <c r="AW183" s="112"/>
      <c r="AX183" s="112"/>
      <c r="AY183" s="112"/>
      <c r="AZ183" s="112"/>
      <c r="BA183" s="112"/>
      <c r="BB183" s="112"/>
      <c r="BC183" s="123"/>
    </row>
  </sheetData>
  <mergeCells count="79">
    <mergeCell ref="AY7:AY11"/>
    <mergeCell ref="AZ7:BB7"/>
    <mergeCell ref="AZ8:AZ11"/>
    <mergeCell ref="BA8:BB8"/>
    <mergeCell ref="BA9:BA11"/>
    <mergeCell ref="O6:AX6"/>
    <mergeCell ref="F7:F11"/>
    <mergeCell ref="G7:H7"/>
    <mergeCell ref="G8:G11"/>
    <mergeCell ref="H8:H11"/>
    <mergeCell ref="I7:I11"/>
    <mergeCell ref="J7:J11"/>
    <mergeCell ref="L7:N7"/>
    <mergeCell ref="K7:K11"/>
    <mergeCell ref="L8:L11"/>
    <mergeCell ref="M8:N8"/>
    <mergeCell ref="M9:M11"/>
    <mergeCell ref="N9:N11"/>
    <mergeCell ref="AO7:AX7"/>
    <mergeCell ref="AO8:AR8"/>
    <mergeCell ref="AS8:AX8"/>
    <mergeCell ref="AS9:AS11"/>
    <mergeCell ref="AT9:AT11"/>
    <mergeCell ref="AU9:AX9"/>
    <mergeCell ref="AP10:AP11"/>
    <mergeCell ref="AQ10:AR10"/>
    <mergeCell ref="AU10:AV10"/>
    <mergeCell ref="AW10:AX10"/>
    <mergeCell ref="V10:V11"/>
    <mergeCell ref="W10:X10"/>
    <mergeCell ref="Y9:Y11"/>
    <mergeCell ref="AO9:AO11"/>
    <mergeCell ref="AP9:AR9"/>
    <mergeCell ref="AE9:AE11"/>
    <mergeCell ref="AF9:AH9"/>
    <mergeCell ref="AI9:AI11"/>
    <mergeCell ref="AJ9:AJ11"/>
    <mergeCell ref="AK9:AN9"/>
    <mergeCell ref="AF10:AF11"/>
    <mergeCell ref="AG10:AH10"/>
    <mergeCell ref="AK10:AL10"/>
    <mergeCell ref="AM10:AN10"/>
    <mergeCell ref="S8:T8"/>
    <mergeCell ref="AE7:AN7"/>
    <mergeCell ref="AE8:AH8"/>
    <mergeCell ref="AI8:AN8"/>
    <mergeCell ref="U8:X8"/>
    <mergeCell ref="P10:P11"/>
    <mergeCell ref="Y8:AD8"/>
    <mergeCell ref="U7:AD7"/>
    <mergeCell ref="A1:BC1"/>
    <mergeCell ref="A2:BC2"/>
    <mergeCell ref="E6:E11"/>
    <mergeCell ref="BB9:BB11"/>
    <mergeCell ref="I6:J6"/>
    <mergeCell ref="F6:H6"/>
    <mergeCell ref="A6:A11"/>
    <mergeCell ref="B6:B11"/>
    <mergeCell ref="C6:C11"/>
    <mergeCell ref="D6:D11"/>
    <mergeCell ref="K6:N6"/>
    <mergeCell ref="BC6:BC11"/>
    <mergeCell ref="O8:R8"/>
    <mergeCell ref="A3:BC3"/>
    <mergeCell ref="A5:BC5"/>
    <mergeCell ref="A4:BC4"/>
    <mergeCell ref="O7:T7"/>
    <mergeCell ref="Z9:Z11"/>
    <mergeCell ref="AA10:AB10"/>
    <mergeCell ref="AA9:AD9"/>
    <mergeCell ref="AC10:AD10"/>
    <mergeCell ref="Q10:R10"/>
    <mergeCell ref="P9:R9"/>
    <mergeCell ref="U9:U11"/>
    <mergeCell ref="V9:X9"/>
    <mergeCell ref="S9:S11"/>
    <mergeCell ref="T9:T11"/>
    <mergeCell ref="AY6:BB6"/>
    <mergeCell ref="O9:O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8"/>
  <sheetViews>
    <sheetView workbookViewId="0">
      <selection activeCell="A2" sqref="A2:BD2"/>
    </sheetView>
  </sheetViews>
  <sheetFormatPr defaultRowHeight="13"/>
  <cols>
    <col min="1" max="1" width="5" customWidth="1"/>
    <col min="2" max="2" width="44.33203125" customWidth="1"/>
    <col min="3" max="3" width="8.44140625" customWidth="1"/>
    <col min="5" max="56" width="7.77734375" customWidth="1"/>
  </cols>
  <sheetData>
    <row r="1" spans="1:56" s="13" customFormat="1" ht="18">
      <c r="A1" s="281" t="s">
        <v>231</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row>
    <row r="2" spans="1:56" s="13" customFormat="1" ht="18">
      <c r="A2" s="282" t="s">
        <v>71</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row>
    <row r="3" spans="1:56" s="13" customFormat="1" ht="18">
      <c r="A3" s="281" t="s">
        <v>118</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row>
    <row r="4" spans="1:56" s="13" customFormat="1" ht="18">
      <c r="A4" s="282" t="str">
        <f>'Bieu 01 TH'!A4:AN4</f>
        <v>(Biểu mẫu kèm theo Công văn số              /SKHĐT-TH ngày           tháng       năm 2019 của Sở Kế hoạch và Đầu tư)</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row>
    <row r="5" spans="1:56" s="13" customFormat="1" ht="18">
      <c r="A5" s="283" t="s">
        <v>0</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row>
    <row r="6" spans="1:56" ht="52.5" customHeight="1">
      <c r="A6" s="280" t="s">
        <v>1</v>
      </c>
      <c r="B6" s="280" t="s">
        <v>21</v>
      </c>
      <c r="C6" s="280" t="s">
        <v>114</v>
      </c>
      <c r="D6" s="280" t="s">
        <v>104</v>
      </c>
      <c r="E6" s="280" t="s">
        <v>105</v>
      </c>
      <c r="F6" s="280" t="s">
        <v>106</v>
      </c>
      <c r="G6" s="280" t="s">
        <v>113</v>
      </c>
      <c r="H6" s="280"/>
      <c r="I6" s="280"/>
      <c r="J6" s="280" t="s">
        <v>116</v>
      </c>
      <c r="K6" s="280"/>
      <c r="L6" s="280" t="s">
        <v>115</v>
      </c>
      <c r="M6" s="280"/>
      <c r="N6" s="280"/>
      <c r="O6" s="280"/>
      <c r="P6" s="280" t="s">
        <v>28</v>
      </c>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t="s">
        <v>117</v>
      </c>
      <c r="BA6" s="280"/>
      <c r="BB6" s="280"/>
      <c r="BC6" s="280"/>
      <c r="BD6" s="280" t="s">
        <v>3</v>
      </c>
    </row>
    <row r="7" spans="1:56" ht="25.5" customHeight="1">
      <c r="A7" s="280"/>
      <c r="B7" s="280"/>
      <c r="C7" s="280"/>
      <c r="D7" s="280"/>
      <c r="E7" s="280"/>
      <c r="F7" s="280"/>
      <c r="G7" s="280" t="s">
        <v>24</v>
      </c>
      <c r="H7" s="280" t="s">
        <v>25</v>
      </c>
      <c r="I7" s="280"/>
      <c r="J7" s="280" t="s">
        <v>26</v>
      </c>
      <c r="K7" s="280" t="s">
        <v>68</v>
      </c>
      <c r="L7" s="280" t="s">
        <v>26</v>
      </c>
      <c r="M7" s="280" t="s">
        <v>68</v>
      </c>
      <c r="N7" s="280"/>
      <c r="O7" s="280"/>
      <c r="P7" s="280" t="s">
        <v>200</v>
      </c>
      <c r="Q7" s="280"/>
      <c r="R7" s="280"/>
      <c r="S7" s="280"/>
      <c r="T7" s="280"/>
      <c r="U7" s="280"/>
      <c r="V7" s="280" t="s">
        <v>202</v>
      </c>
      <c r="W7" s="280"/>
      <c r="X7" s="280"/>
      <c r="Y7" s="280"/>
      <c r="Z7" s="280"/>
      <c r="AA7" s="280"/>
      <c r="AB7" s="280"/>
      <c r="AC7" s="280"/>
      <c r="AD7" s="280"/>
      <c r="AE7" s="280"/>
      <c r="AF7" s="280" t="s">
        <v>203</v>
      </c>
      <c r="AG7" s="280"/>
      <c r="AH7" s="280"/>
      <c r="AI7" s="280"/>
      <c r="AJ7" s="280"/>
      <c r="AK7" s="280"/>
      <c r="AL7" s="280"/>
      <c r="AM7" s="280"/>
      <c r="AN7" s="280"/>
      <c r="AO7" s="280"/>
      <c r="AP7" s="280" t="s">
        <v>210</v>
      </c>
      <c r="AQ7" s="280"/>
      <c r="AR7" s="280"/>
      <c r="AS7" s="280"/>
      <c r="AT7" s="280"/>
      <c r="AU7" s="280"/>
      <c r="AV7" s="280"/>
      <c r="AW7" s="280"/>
      <c r="AX7" s="280"/>
      <c r="AY7" s="280"/>
      <c r="AZ7" s="280" t="s">
        <v>26</v>
      </c>
      <c r="BA7" s="280" t="s">
        <v>68</v>
      </c>
      <c r="BB7" s="280"/>
      <c r="BC7" s="280"/>
      <c r="BD7" s="280"/>
    </row>
    <row r="8" spans="1:56" ht="28.5" customHeight="1">
      <c r="A8" s="280"/>
      <c r="B8" s="280"/>
      <c r="C8" s="280"/>
      <c r="D8" s="280"/>
      <c r="E8" s="280"/>
      <c r="F8" s="280"/>
      <c r="G8" s="280"/>
      <c r="H8" s="280" t="s">
        <v>26</v>
      </c>
      <c r="I8" s="280" t="s">
        <v>68</v>
      </c>
      <c r="J8" s="280"/>
      <c r="K8" s="280"/>
      <c r="L8" s="280"/>
      <c r="M8" s="280" t="s">
        <v>27</v>
      </c>
      <c r="N8" s="280" t="s">
        <v>28</v>
      </c>
      <c r="O8" s="280"/>
      <c r="P8" s="280" t="s">
        <v>199</v>
      </c>
      <c r="Q8" s="280"/>
      <c r="R8" s="280"/>
      <c r="S8" s="280"/>
      <c r="T8" s="280" t="s">
        <v>201</v>
      </c>
      <c r="U8" s="280"/>
      <c r="V8" s="280" t="s">
        <v>199</v>
      </c>
      <c r="W8" s="280"/>
      <c r="X8" s="280"/>
      <c r="Y8" s="280"/>
      <c r="Z8" s="280" t="s">
        <v>206</v>
      </c>
      <c r="AA8" s="280"/>
      <c r="AB8" s="280"/>
      <c r="AC8" s="280"/>
      <c r="AD8" s="280"/>
      <c r="AE8" s="280"/>
      <c r="AF8" s="280" t="s">
        <v>199</v>
      </c>
      <c r="AG8" s="280"/>
      <c r="AH8" s="280"/>
      <c r="AI8" s="280"/>
      <c r="AJ8" s="280" t="s">
        <v>208</v>
      </c>
      <c r="AK8" s="280"/>
      <c r="AL8" s="280"/>
      <c r="AM8" s="280"/>
      <c r="AN8" s="280"/>
      <c r="AO8" s="280"/>
      <c r="AP8" s="280" t="s">
        <v>199</v>
      </c>
      <c r="AQ8" s="280"/>
      <c r="AR8" s="280"/>
      <c r="AS8" s="280"/>
      <c r="AT8" s="280" t="s">
        <v>211</v>
      </c>
      <c r="AU8" s="280"/>
      <c r="AV8" s="280"/>
      <c r="AW8" s="280"/>
      <c r="AX8" s="280"/>
      <c r="AY8" s="280"/>
      <c r="AZ8" s="280"/>
      <c r="BA8" s="280" t="s">
        <v>27</v>
      </c>
      <c r="BB8" s="280" t="s">
        <v>28</v>
      </c>
      <c r="BC8" s="280"/>
      <c r="BD8" s="280"/>
    </row>
    <row r="9" spans="1:56" ht="21" customHeight="1">
      <c r="A9" s="280"/>
      <c r="B9" s="280"/>
      <c r="C9" s="280"/>
      <c r="D9" s="280"/>
      <c r="E9" s="280"/>
      <c r="F9" s="280"/>
      <c r="G9" s="280"/>
      <c r="H9" s="280"/>
      <c r="I9" s="280"/>
      <c r="J9" s="280"/>
      <c r="K9" s="280"/>
      <c r="L9" s="280"/>
      <c r="M9" s="280"/>
      <c r="N9" s="280" t="s">
        <v>29</v>
      </c>
      <c r="O9" s="280" t="s">
        <v>44</v>
      </c>
      <c r="P9" s="280" t="s">
        <v>26</v>
      </c>
      <c r="Q9" s="280" t="s">
        <v>68</v>
      </c>
      <c r="R9" s="280"/>
      <c r="S9" s="280"/>
      <c r="T9" s="280" t="s">
        <v>26</v>
      </c>
      <c r="U9" s="280" t="s">
        <v>68</v>
      </c>
      <c r="V9" s="280" t="s">
        <v>26</v>
      </c>
      <c r="W9" s="280" t="s">
        <v>68</v>
      </c>
      <c r="X9" s="280"/>
      <c r="Y9" s="280"/>
      <c r="Z9" s="280" t="s">
        <v>26</v>
      </c>
      <c r="AA9" s="280" t="s">
        <v>214</v>
      </c>
      <c r="AB9" s="280" t="s">
        <v>28</v>
      </c>
      <c r="AC9" s="280"/>
      <c r="AD9" s="280"/>
      <c r="AE9" s="280"/>
      <c r="AF9" s="280" t="s">
        <v>26</v>
      </c>
      <c r="AG9" s="280" t="s">
        <v>68</v>
      </c>
      <c r="AH9" s="280"/>
      <c r="AI9" s="280"/>
      <c r="AJ9" s="280" t="s">
        <v>26</v>
      </c>
      <c r="AK9" s="280" t="s">
        <v>68</v>
      </c>
      <c r="AL9" s="280" t="s">
        <v>28</v>
      </c>
      <c r="AM9" s="280"/>
      <c r="AN9" s="280"/>
      <c r="AO9" s="280"/>
      <c r="AP9" s="280" t="s">
        <v>26</v>
      </c>
      <c r="AQ9" s="280" t="s">
        <v>68</v>
      </c>
      <c r="AR9" s="280"/>
      <c r="AS9" s="280"/>
      <c r="AT9" s="280" t="s">
        <v>26</v>
      </c>
      <c r="AU9" s="280" t="s">
        <v>68</v>
      </c>
      <c r="AV9" s="280" t="s">
        <v>28</v>
      </c>
      <c r="AW9" s="280"/>
      <c r="AX9" s="280"/>
      <c r="AY9" s="280"/>
      <c r="AZ9" s="280"/>
      <c r="BA9" s="280"/>
      <c r="BB9" s="280" t="s">
        <v>29</v>
      </c>
      <c r="BC9" s="280" t="s">
        <v>44</v>
      </c>
      <c r="BD9" s="280"/>
    </row>
    <row r="10" spans="1:56" ht="39.75" customHeight="1">
      <c r="A10" s="280"/>
      <c r="B10" s="280"/>
      <c r="C10" s="280"/>
      <c r="D10" s="280"/>
      <c r="E10" s="280"/>
      <c r="F10" s="280"/>
      <c r="G10" s="280"/>
      <c r="H10" s="280"/>
      <c r="I10" s="280"/>
      <c r="J10" s="280"/>
      <c r="K10" s="280"/>
      <c r="L10" s="280"/>
      <c r="M10" s="280"/>
      <c r="N10" s="280"/>
      <c r="O10" s="280"/>
      <c r="P10" s="280"/>
      <c r="Q10" s="280" t="s">
        <v>27</v>
      </c>
      <c r="R10" s="280" t="s">
        <v>28</v>
      </c>
      <c r="S10" s="280"/>
      <c r="T10" s="280"/>
      <c r="U10" s="280"/>
      <c r="V10" s="280"/>
      <c r="W10" s="280" t="s">
        <v>27</v>
      </c>
      <c r="X10" s="280" t="s">
        <v>28</v>
      </c>
      <c r="Y10" s="280"/>
      <c r="Z10" s="280"/>
      <c r="AA10" s="280"/>
      <c r="AB10" s="280" t="s">
        <v>207</v>
      </c>
      <c r="AC10" s="280"/>
      <c r="AD10" s="280" t="s">
        <v>204</v>
      </c>
      <c r="AE10" s="280"/>
      <c r="AF10" s="280"/>
      <c r="AG10" s="280" t="s">
        <v>27</v>
      </c>
      <c r="AH10" s="280" t="s">
        <v>28</v>
      </c>
      <c r="AI10" s="280"/>
      <c r="AJ10" s="280"/>
      <c r="AK10" s="280"/>
      <c r="AL10" s="280" t="s">
        <v>209</v>
      </c>
      <c r="AM10" s="280"/>
      <c r="AN10" s="280" t="s">
        <v>205</v>
      </c>
      <c r="AO10" s="280"/>
      <c r="AP10" s="280"/>
      <c r="AQ10" s="280" t="s">
        <v>27</v>
      </c>
      <c r="AR10" s="280" t="s">
        <v>28</v>
      </c>
      <c r="AS10" s="280"/>
      <c r="AT10" s="280"/>
      <c r="AU10" s="280"/>
      <c r="AV10" s="280" t="s">
        <v>212</v>
      </c>
      <c r="AW10" s="280"/>
      <c r="AX10" s="280" t="s">
        <v>213</v>
      </c>
      <c r="AY10" s="280"/>
      <c r="AZ10" s="280"/>
      <c r="BA10" s="280"/>
      <c r="BB10" s="280"/>
      <c r="BC10" s="280"/>
      <c r="BD10" s="280"/>
    </row>
    <row r="11" spans="1:56" ht="64.5" customHeight="1">
      <c r="A11" s="280"/>
      <c r="B11" s="280"/>
      <c r="C11" s="280"/>
      <c r="D11" s="280"/>
      <c r="E11" s="280"/>
      <c r="F11" s="280"/>
      <c r="G11" s="280"/>
      <c r="H11" s="280"/>
      <c r="I11" s="280"/>
      <c r="J11" s="280"/>
      <c r="K11" s="280"/>
      <c r="L11" s="280"/>
      <c r="M11" s="280"/>
      <c r="N11" s="280"/>
      <c r="O11" s="280"/>
      <c r="P11" s="280"/>
      <c r="Q11" s="280"/>
      <c r="R11" s="87" t="s">
        <v>29</v>
      </c>
      <c r="S11" s="87" t="s">
        <v>44</v>
      </c>
      <c r="T11" s="280"/>
      <c r="U11" s="280"/>
      <c r="V11" s="280"/>
      <c r="W11" s="280"/>
      <c r="X11" s="87" t="s">
        <v>29</v>
      </c>
      <c r="Y11" s="87" t="s">
        <v>44</v>
      </c>
      <c r="Z11" s="280"/>
      <c r="AA11" s="280"/>
      <c r="AB11" s="87" t="s">
        <v>26</v>
      </c>
      <c r="AC11" s="87" t="s">
        <v>68</v>
      </c>
      <c r="AD11" s="87" t="s">
        <v>26</v>
      </c>
      <c r="AE11" s="87" t="s">
        <v>68</v>
      </c>
      <c r="AF11" s="280"/>
      <c r="AG11" s="280"/>
      <c r="AH11" s="87" t="s">
        <v>29</v>
      </c>
      <c r="AI11" s="87" t="s">
        <v>44</v>
      </c>
      <c r="AJ11" s="280"/>
      <c r="AK11" s="280"/>
      <c r="AL11" s="87" t="s">
        <v>26</v>
      </c>
      <c r="AM11" s="87" t="s">
        <v>68</v>
      </c>
      <c r="AN11" s="87" t="s">
        <v>26</v>
      </c>
      <c r="AO11" s="87" t="s">
        <v>68</v>
      </c>
      <c r="AP11" s="280"/>
      <c r="AQ11" s="280"/>
      <c r="AR11" s="87" t="s">
        <v>29</v>
      </c>
      <c r="AS11" s="87" t="s">
        <v>44</v>
      </c>
      <c r="AT11" s="280"/>
      <c r="AU11" s="280"/>
      <c r="AV11" s="87" t="s">
        <v>26</v>
      </c>
      <c r="AW11" s="87" t="s">
        <v>68</v>
      </c>
      <c r="AX11" s="87" t="s">
        <v>26</v>
      </c>
      <c r="AY11" s="87" t="s">
        <v>68</v>
      </c>
      <c r="AZ11" s="280"/>
      <c r="BA11" s="280"/>
      <c r="BB11" s="280"/>
      <c r="BC11" s="280"/>
      <c r="BD11" s="280"/>
    </row>
    <row r="12" spans="1:56" ht="2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5" customHeight="1">
      <c r="A13" s="3"/>
      <c r="B13" s="3" t="s">
        <v>8</v>
      </c>
      <c r="C13" s="4"/>
      <c r="D13" s="4"/>
      <c r="E13" s="4"/>
      <c r="F13" s="4"/>
      <c r="G13" s="4"/>
      <c r="H13" s="4"/>
      <c r="I13" s="4"/>
      <c r="J13" s="4"/>
      <c r="K13" s="4"/>
      <c r="L13" s="4"/>
      <c r="M13" s="4"/>
      <c r="N13" s="4"/>
      <c r="O13" s="4"/>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4"/>
      <c r="BA13" s="4"/>
      <c r="BB13" s="4"/>
      <c r="BC13" s="4"/>
      <c r="BD13" s="4"/>
    </row>
    <row r="14" spans="1:56" ht="25" customHeight="1">
      <c r="A14" s="15" t="s">
        <v>19</v>
      </c>
      <c r="B14" s="16" t="s">
        <v>125</v>
      </c>
      <c r="C14" s="16"/>
      <c r="D14" s="16"/>
      <c r="E14" s="16"/>
      <c r="F14" s="16"/>
      <c r="G14" s="16"/>
      <c r="H14" s="16"/>
      <c r="I14" s="16"/>
      <c r="J14" s="16"/>
      <c r="K14" s="16"/>
      <c r="L14" s="16"/>
      <c r="M14" s="16"/>
      <c r="N14" s="16"/>
      <c r="O14" s="16"/>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16"/>
      <c r="BA14" s="16"/>
      <c r="BB14" s="16"/>
      <c r="BC14" s="16"/>
      <c r="BD14" s="16"/>
    </row>
    <row r="15" spans="1:56" ht="25" customHeight="1">
      <c r="A15" s="34" t="s">
        <v>216</v>
      </c>
      <c r="B15" s="34" t="s">
        <v>74</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row>
    <row r="16" spans="1:56" ht="25" customHeight="1">
      <c r="A16" s="6"/>
      <c r="B16" s="6" t="s">
        <v>124</v>
      </c>
      <c r="C16" s="7"/>
      <c r="D16" s="7"/>
      <c r="E16" s="7"/>
      <c r="F16" s="7"/>
      <c r="G16" s="7"/>
      <c r="H16" s="7"/>
      <c r="I16" s="7"/>
      <c r="J16" s="7"/>
      <c r="K16" s="7"/>
      <c r="L16" s="7"/>
      <c r="M16" s="7"/>
      <c r="N16" s="7"/>
      <c r="O16" s="7"/>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7"/>
      <c r="BA16" s="7"/>
      <c r="BB16" s="7"/>
      <c r="BC16" s="7"/>
      <c r="BD16" s="7"/>
    </row>
    <row r="17" spans="1:56" ht="25" customHeight="1">
      <c r="A17" s="3" t="s">
        <v>31</v>
      </c>
      <c r="B17" s="4" t="s">
        <v>32</v>
      </c>
      <c r="C17" s="4"/>
      <c r="D17" s="4"/>
      <c r="E17" s="4"/>
      <c r="F17" s="4"/>
      <c r="G17" s="4"/>
      <c r="H17" s="4"/>
      <c r="I17" s="4"/>
      <c r="J17" s="4"/>
      <c r="K17" s="4"/>
      <c r="L17" s="4"/>
      <c r="M17" s="4"/>
      <c r="N17" s="4"/>
      <c r="O17" s="4"/>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4"/>
      <c r="BA17" s="4"/>
      <c r="BB17" s="4"/>
      <c r="BC17" s="4"/>
      <c r="BD17" s="4"/>
    </row>
    <row r="18" spans="1:56" ht="25" customHeight="1">
      <c r="A18" s="3" t="s">
        <v>33</v>
      </c>
      <c r="B18" s="4" t="s">
        <v>34</v>
      </c>
      <c r="C18" s="4"/>
      <c r="D18" s="4"/>
      <c r="E18" s="4"/>
      <c r="F18" s="4"/>
      <c r="G18" s="4"/>
      <c r="H18" s="4"/>
      <c r="I18" s="4"/>
      <c r="J18" s="4"/>
      <c r="K18" s="4"/>
      <c r="L18" s="4"/>
      <c r="M18" s="4"/>
      <c r="N18" s="4"/>
      <c r="O18" s="4"/>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4"/>
      <c r="BA18" s="4"/>
      <c r="BB18" s="4"/>
      <c r="BC18" s="4"/>
      <c r="BD18" s="4"/>
    </row>
    <row r="19" spans="1:56" ht="25" customHeight="1">
      <c r="A19" s="6"/>
      <c r="B19" s="6" t="s">
        <v>46</v>
      </c>
      <c r="C19" s="7"/>
      <c r="D19" s="7"/>
      <c r="E19" s="7"/>
      <c r="F19" s="7"/>
      <c r="G19" s="7"/>
      <c r="H19" s="7"/>
      <c r="I19" s="7"/>
      <c r="J19" s="7"/>
      <c r="K19" s="7"/>
      <c r="L19" s="7"/>
      <c r="M19" s="7"/>
      <c r="N19" s="7"/>
      <c r="O19" s="7"/>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7"/>
      <c r="BA19" s="7"/>
      <c r="BB19" s="7"/>
      <c r="BC19" s="7"/>
      <c r="BD19" s="7"/>
    </row>
    <row r="20" spans="1:56" ht="25" customHeight="1">
      <c r="A20" s="6" t="s">
        <v>30</v>
      </c>
      <c r="B20" s="7" t="s">
        <v>123</v>
      </c>
      <c r="C20" s="7"/>
      <c r="D20" s="7"/>
      <c r="E20" s="7"/>
      <c r="F20" s="7"/>
      <c r="G20" s="7"/>
      <c r="H20" s="7"/>
      <c r="I20" s="7"/>
      <c r="J20" s="7"/>
      <c r="K20" s="7"/>
      <c r="L20" s="7"/>
      <c r="M20" s="7"/>
      <c r="N20" s="7"/>
      <c r="O20" s="7"/>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7"/>
      <c r="BA20" s="7"/>
      <c r="BB20" s="7"/>
      <c r="BC20" s="7"/>
      <c r="BD20" s="7"/>
    </row>
    <row r="21" spans="1:56" ht="25" customHeight="1">
      <c r="A21" s="6" t="s">
        <v>79</v>
      </c>
      <c r="B21" s="7" t="s">
        <v>119</v>
      </c>
      <c r="C21" s="7"/>
      <c r="D21" s="7"/>
      <c r="E21" s="7"/>
      <c r="F21" s="7"/>
      <c r="G21" s="7"/>
      <c r="H21" s="7"/>
      <c r="I21" s="7"/>
      <c r="J21" s="7"/>
      <c r="K21" s="7"/>
      <c r="L21" s="7"/>
      <c r="M21" s="7"/>
      <c r="N21" s="7"/>
      <c r="O21" s="7"/>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7"/>
      <c r="BA21" s="7"/>
      <c r="BB21" s="7"/>
      <c r="BC21" s="7"/>
      <c r="BD21" s="7"/>
    </row>
    <row r="22" spans="1:56" ht="25" customHeight="1">
      <c r="A22" s="3" t="s">
        <v>31</v>
      </c>
      <c r="B22" s="4" t="s">
        <v>32</v>
      </c>
      <c r="C22" s="4"/>
      <c r="D22" s="4"/>
      <c r="E22" s="4"/>
      <c r="F22" s="4"/>
      <c r="G22" s="4"/>
      <c r="H22" s="4"/>
      <c r="I22" s="4"/>
      <c r="J22" s="4"/>
      <c r="K22" s="4"/>
      <c r="L22" s="4"/>
      <c r="M22" s="4"/>
      <c r="N22" s="4"/>
      <c r="O22" s="4"/>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4"/>
      <c r="BA22" s="4"/>
      <c r="BB22" s="4"/>
      <c r="BC22" s="4"/>
      <c r="BD22" s="4"/>
    </row>
    <row r="23" spans="1:56" ht="25" customHeight="1">
      <c r="A23" s="3" t="s">
        <v>33</v>
      </c>
      <c r="B23" s="4" t="s">
        <v>34</v>
      </c>
      <c r="C23" s="4"/>
      <c r="D23" s="4"/>
      <c r="E23" s="4"/>
      <c r="F23" s="4"/>
      <c r="G23" s="4"/>
      <c r="H23" s="4"/>
      <c r="I23" s="4"/>
      <c r="J23" s="4"/>
      <c r="K23" s="4"/>
      <c r="L23" s="4"/>
      <c r="M23" s="4"/>
      <c r="N23" s="4"/>
      <c r="O23" s="4"/>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4"/>
      <c r="BA23" s="4"/>
      <c r="BB23" s="4"/>
      <c r="BC23" s="4"/>
      <c r="BD23" s="4"/>
    </row>
    <row r="24" spans="1:56" ht="25" customHeight="1">
      <c r="A24" s="6" t="s">
        <v>81</v>
      </c>
      <c r="B24" s="7" t="s">
        <v>120</v>
      </c>
      <c r="C24" s="7"/>
      <c r="D24" s="7"/>
      <c r="E24" s="7"/>
      <c r="F24" s="7"/>
      <c r="G24" s="7"/>
      <c r="H24" s="7"/>
      <c r="I24" s="7"/>
      <c r="J24" s="7"/>
      <c r="K24" s="7"/>
      <c r="L24" s="7"/>
      <c r="M24" s="7"/>
      <c r="N24" s="7"/>
      <c r="O24" s="7"/>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7"/>
      <c r="BA24" s="7"/>
      <c r="BB24" s="7"/>
      <c r="BC24" s="7"/>
      <c r="BD24" s="7"/>
    </row>
    <row r="25" spans="1:56" ht="25" customHeight="1">
      <c r="A25" s="3" t="s">
        <v>31</v>
      </c>
      <c r="B25" s="4" t="s">
        <v>32</v>
      </c>
      <c r="C25" s="4"/>
      <c r="D25" s="4"/>
      <c r="E25" s="4"/>
      <c r="F25" s="4"/>
      <c r="G25" s="4"/>
      <c r="H25" s="4"/>
      <c r="I25" s="4"/>
      <c r="J25" s="4"/>
      <c r="K25" s="4"/>
      <c r="L25" s="4"/>
      <c r="M25" s="4"/>
      <c r="N25" s="4"/>
      <c r="O25" s="4"/>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4"/>
      <c r="BA25" s="4"/>
      <c r="BB25" s="4"/>
      <c r="BC25" s="4"/>
      <c r="BD25" s="4"/>
    </row>
    <row r="26" spans="1:56" ht="25" customHeight="1">
      <c r="A26" s="3" t="s">
        <v>33</v>
      </c>
      <c r="B26" s="4" t="s">
        <v>34</v>
      </c>
      <c r="C26" s="4"/>
      <c r="D26" s="4"/>
      <c r="E26" s="4"/>
      <c r="F26" s="4"/>
      <c r="G26" s="4"/>
      <c r="H26" s="4"/>
      <c r="I26" s="4"/>
      <c r="J26" s="4"/>
      <c r="K26" s="4"/>
      <c r="L26" s="4"/>
      <c r="M26" s="4"/>
      <c r="N26" s="4"/>
      <c r="O26" s="4"/>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4"/>
      <c r="BA26" s="4"/>
      <c r="BB26" s="4"/>
      <c r="BC26" s="4"/>
      <c r="BD26" s="4"/>
    </row>
    <row r="27" spans="1:56" s="14" customFormat="1" ht="25" customHeight="1">
      <c r="A27" s="6" t="s">
        <v>82</v>
      </c>
      <c r="B27" s="7" t="s">
        <v>122</v>
      </c>
      <c r="C27" s="7"/>
      <c r="D27" s="7"/>
      <c r="E27" s="7"/>
      <c r="F27" s="7"/>
      <c r="G27" s="7"/>
      <c r="H27" s="7"/>
      <c r="I27" s="7"/>
      <c r="J27" s="7"/>
      <c r="K27" s="7"/>
      <c r="L27" s="7"/>
      <c r="M27" s="7"/>
      <c r="N27" s="7"/>
      <c r="O27" s="7"/>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7"/>
      <c r="BA27" s="7"/>
      <c r="BB27" s="7"/>
      <c r="BC27" s="7"/>
      <c r="BD27" s="7"/>
    </row>
    <row r="28" spans="1:56" ht="25" customHeight="1">
      <c r="A28" s="3"/>
      <c r="B28" s="4" t="s">
        <v>5</v>
      </c>
      <c r="C28" s="4"/>
      <c r="D28" s="4"/>
      <c r="E28" s="4"/>
      <c r="F28" s="4"/>
      <c r="G28" s="4"/>
      <c r="H28" s="4"/>
      <c r="I28" s="4"/>
      <c r="J28" s="4"/>
      <c r="K28" s="4"/>
      <c r="L28" s="4"/>
      <c r="M28" s="4"/>
      <c r="N28" s="4"/>
      <c r="O28" s="4"/>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4"/>
      <c r="BA28" s="4"/>
      <c r="BB28" s="4"/>
      <c r="BC28" s="4"/>
      <c r="BD28" s="4"/>
    </row>
    <row r="29" spans="1:56" s="14" customFormat="1" ht="25" customHeight="1">
      <c r="A29" s="6"/>
      <c r="B29" s="7" t="s">
        <v>108</v>
      </c>
      <c r="C29" s="7"/>
      <c r="D29" s="7"/>
      <c r="E29" s="7"/>
      <c r="F29" s="7"/>
      <c r="G29" s="7"/>
      <c r="H29" s="7"/>
      <c r="I29" s="7"/>
      <c r="J29" s="7"/>
      <c r="K29" s="7"/>
      <c r="L29" s="7"/>
      <c r="M29" s="7"/>
      <c r="N29" s="7"/>
      <c r="O29" s="7"/>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7"/>
      <c r="BA29" s="7"/>
      <c r="BB29" s="7"/>
      <c r="BC29" s="7"/>
      <c r="BD29" s="7"/>
    </row>
    <row r="30" spans="1:56" ht="25" customHeight="1">
      <c r="A30" s="3" t="s">
        <v>31</v>
      </c>
      <c r="B30" s="4" t="s">
        <v>32</v>
      </c>
      <c r="C30" s="4"/>
      <c r="D30" s="4"/>
      <c r="E30" s="4"/>
      <c r="F30" s="4"/>
      <c r="G30" s="4"/>
      <c r="H30" s="4"/>
      <c r="I30" s="4"/>
      <c r="J30" s="4"/>
      <c r="K30" s="4"/>
      <c r="L30" s="4"/>
      <c r="M30" s="4"/>
      <c r="N30" s="4"/>
      <c r="O30" s="4"/>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4"/>
      <c r="BA30" s="4"/>
      <c r="BB30" s="4"/>
      <c r="BC30" s="4"/>
      <c r="BD30" s="4"/>
    </row>
    <row r="31" spans="1:56" ht="25" customHeight="1">
      <c r="A31" s="3" t="s">
        <v>33</v>
      </c>
      <c r="B31" s="4" t="s">
        <v>34</v>
      </c>
      <c r="C31" s="4"/>
      <c r="D31" s="4"/>
      <c r="E31" s="4"/>
      <c r="F31" s="4"/>
      <c r="G31" s="4"/>
      <c r="H31" s="4"/>
      <c r="I31" s="4"/>
      <c r="J31" s="4"/>
      <c r="K31" s="4"/>
      <c r="L31" s="4"/>
      <c r="M31" s="4"/>
      <c r="N31" s="4"/>
      <c r="O31" s="4"/>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4"/>
      <c r="BA31" s="4"/>
      <c r="BB31" s="4"/>
      <c r="BC31" s="4"/>
      <c r="BD31" s="4"/>
    </row>
    <row r="32" spans="1:56" s="14" customFormat="1" ht="25" customHeight="1">
      <c r="A32" s="6"/>
      <c r="B32" s="7" t="s">
        <v>109</v>
      </c>
      <c r="C32" s="7"/>
      <c r="D32" s="7"/>
      <c r="E32" s="7"/>
      <c r="F32" s="7"/>
      <c r="G32" s="7"/>
      <c r="H32" s="7"/>
      <c r="I32" s="7"/>
      <c r="J32" s="7"/>
      <c r="K32" s="7"/>
      <c r="L32" s="7"/>
      <c r="M32" s="7"/>
      <c r="N32" s="7"/>
      <c r="O32" s="7"/>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7"/>
      <c r="BA32" s="7"/>
      <c r="BB32" s="7"/>
      <c r="BC32" s="7"/>
      <c r="BD32" s="7"/>
    </row>
    <row r="33" spans="1:56" ht="25" customHeight="1">
      <c r="A33" s="3" t="s">
        <v>31</v>
      </c>
      <c r="B33" s="4" t="s">
        <v>32</v>
      </c>
      <c r="C33" s="4"/>
      <c r="D33" s="4"/>
      <c r="E33" s="4"/>
      <c r="F33" s="4"/>
      <c r="G33" s="4"/>
      <c r="H33" s="4"/>
      <c r="I33" s="4"/>
      <c r="J33" s="4"/>
      <c r="K33" s="4"/>
      <c r="L33" s="4"/>
      <c r="M33" s="4"/>
      <c r="N33" s="4"/>
      <c r="O33" s="4"/>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4"/>
      <c r="BA33" s="4"/>
      <c r="BB33" s="4"/>
      <c r="BC33" s="4"/>
      <c r="BD33" s="4"/>
    </row>
    <row r="34" spans="1:56" ht="25" customHeight="1">
      <c r="A34" s="3" t="s">
        <v>33</v>
      </c>
      <c r="B34" s="4" t="s">
        <v>34</v>
      </c>
      <c r="C34" s="4"/>
      <c r="D34" s="4"/>
      <c r="E34" s="4"/>
      <c r="F34" s="4"/>
      <c r="G34" s="4"/>
      <c r="H34" s="4"/>
      <c r="I34" s="4"/>
      <c r="J34" s="4"/>
      <c r="K34" s="4"/>
      <c r="L34" s="4"/>
      <c r="M34" s="4"/>
      <c r="N34" s="4"/>
      <c r="O34" s="4"/>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4"/>
      <c r="BA34" s="4"/>
      <c r="BB34" s="4"/>
      <c r="BC34" s="4"/>
      <c r="BD34" s="4"/>
    </row>
    <row r="35" spans="1:56" s="14" customFormat="1" ht="25" customHeight="1">
      <c r="A35" s="6" t="s">
        <v>35</v>
      </c>
      <c r="B35" s="7" t="s">
        <v>110</v>
      </c>
      <c r="C35" s="7"/>
      <c r="D35" s="7"/>
      <c r="E35" s="7"/>
      <c r="F35" s="7"/>
      <c r="G35" s="7"/>
      <c r="H35" s="7"/>
      <c r="I35" s="7"/>
      <c r="J35" s="7"/>
      <c r="K35" s="7"/>
      <c r="L35" s="7"/>
      <c r="M35" s="7"/>
      <c r="N35" s="7"/>
      <c r="O35" s="7"/>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7"/>
      <c r="BA35" s="7"/>
      <c r="BB35" s="7"/>
      <c r="BC35" s="7"/>
      <c r="BD35" s="7"/>
    </row>
    <row r="36" spans="1:56" s="14" customFormat="1" ht="25" customHeight="1">
      <c r="A36" s="6" t="s">
        <v>79</v>
      </c>
      <c r="B36" s="7" t="s">
        <v>121</v>
      </c>
      <c r="C36" s="7"/>
      <c r="D36" s="7"/>
      <c r="E36" s="7"/>
      <c r="F36" s="7"/>
      <c r="G36" s="7"/>
      <c r="H36" s="7"/>
      <c r="I36" s="7"/>
      <c r="J36" s="7"/>
      <c r="K36" s="7"/>
      <c r="L36" s="7"/>
      <c r="M36" s="7"/>
      <c r="N36" s="7"/>
      <c r="O36" s="7"/>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7"/>
      <c r="BA36" s="7"/>
      <c r="BB36" s="7"/>
      <c r="BC36" s="7"/>
      <c r="BD36" s="7"/>
    </row>
    <row r="37" spans="1:56" ht="25" customHeight="1">
      <c r="A37" s="3" t="s">
        <v>31</v>
      </c>
      <c r="B37" s="4" t="s">
        <v>32</v>
      </c>
      <c r="C37" s="4"/>
      <c r="D37" s="4"/>
      <c r="E37" s="4"/>
      <c r="F37" s="4"/>
      <c r="G37" s="4"/>
      <c r="H37" s="4"/>
      <c r="I37" s="4"/>
      <c r="J37" s="4"/>
      <c r="K37" s="4"/>
      <c r="L37" s="4"/>
      <c r="M37" s="4"/>
      <c r="N37" s="4"/>
      <c r="O37" s="4"/>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4"/>
      <c r="BA37" s="4"/>
      <c r="BB37" s="4"/>
      <c r="BC37" s="4"/>
      <c r="BD37" s="4"/>
    </row>
    <row r="38" spans="1:56" ht="25" customHeight="1">
      <c r="A38" s="3" t="s">
        <v>33</v>
      </c>
      <c r="B38" s="4" t="s">
        <v>34</v>
      </c>
      <c r="C38" s="4"/>
      <c r="D38" s="4"/>
      <c r="E38" s="4"/>
      <c r="F38" s="4"/>
      <c r="G38" s="4"/>
      <c r="H38" s="4"/>
      <c r="I38" s="4"/>
      <c r="J38" s="4"/>
      <c r="K38" s="4"/>
      <c r="L38" s="4"/>
      <c r="M38" s="4"/>
      <c r="N38" s="4"/>
      <c r="O38" s="4"/>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4"/>
      <c r="BA38" s="4"/>
      <c r="BB38" s="4"/>
      <c r="BC38" s="4"/>
      <c r="BD38" s="4"/>
    </row>
    <row r="39" spans="1:56" s="14" customFormat="1" ht="25" customHeight="1">
      <c r="A39" s="6" t="s">
        <v>81</v>
      </c>
      <c r="B39" s="7" t="s">
        <v>122</v>
      </c>
      <c r="C39" s="7"/>
      <c r="D39" s="7"/>
      <c r="E39" s="7"/>
      <c r="F39" s="7"/>
      <c r="G39" s="7"/>
      <c r="H39" s="7"/>
      <c r="I39" s="7"/>
      <c r="J39" s="7"/>
      <c r="K39" s="7"/>
      <c r="L39" s="7"/>
      <c r="M39" s="7"/>
      <c r="N39" s="7"/>
      <c r="O39" s="7"/>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7"/>
      <c r="BA39" s="7"/>
      <c r="BB39" s="7"/>
      <c r="BC39" s="7"/>
      <c r="BD39" s="7"/>
    </row>
    <row r="40" spans="1:56" ht="25" customHeight="1">
      <c r="A40" s="3" t="s">
        <v>31</v>
      </c>
      <c r="B40" s="4" t="s">
        <v>32</v>
      </c>
      <c r="C40" s="4"/>
      <c r="D40" s="4"/>
      <c r="E40" s="4"/>
      <c r="F40" s="4"/>
      <c r="G40" s="4"/>
      <c r="H40" s="4"/>
      <c r="I40" s="4"/>
      <c r="J40" s="4"/>
      <c r="K40" s="4"/>
      <c r="L40" s="4"/>
      <c r="M40" s="4"/>
      <c r="N40" s="4"/>
      <c r="O40" s="4"/>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4"/>
      <c r="BA40" s="4"/>
      <c r="BB40" s="4"/>
      <c r="BC40" s="4"/>
      <c r="BD40" s="4"/>
    </row>
    <row r="41" spans="1:56" ht="25" customHeight="1">
      <c r="A41" s="3" t="s">
        <v>33</v>
      </c>
      <c r="B41" s="4" t="s">
        <v>34</v>
      </c>
      <c r="C41" s="4"/>
      <c r="D41" s="4"/>
      <c r="E41" s="4"/>
      <c r="F41" s="4"/>
      <c r="G41" s="4"/>
      <c r="H41" s="4"/>
      <c r="I41" s="4"/>
      <c r="J41" s="4"/>
      <c r="K41" s="4"/>
      <c r="L41" s="4"/>
      <c r="M41" s="4"/>
      <c r="N41" s="4"/>
      <c r="O41" s="4"/>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4"/>
      <c r="BA41" s="4"/>
      <c r="BB41" s="4"/>
      <c r="BC41" s="4"/>
      <c r="BD41" s="4"/>
    </row>
    <row r="42" spans="1:56" ht="25" customHeight="1">
      <c r="A42" s="34" t="s">
        <v>217</v>
      </c>
      <c r="B42" s="34" t="s">
        <v>75</v>
      </c>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row>
    <row r="43" spans="1:56" ht="25" customHeight="1">
      <c r="A43" s="3"/>
      <c r="B43" s="4" t="s">
        <v>218</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row>
    <row r="44" spans="1:56" ht="25" customHeight="1">
      <c r="A44" s="15" t="s">
        <v>20</v>
      </c>
      <c r="B44" s="16" t="s">
        <v>111</v>
      </c>
      <c r="C44" s="16"/>
      <c r="D44" s="16"/>
      <c r="E44" s="16"/>
      <c r="F44" s="16"/>
      <c r="G44" s="16"/>
      <c r="H44" s="16"/>
      <c r="I44" s="16"/>
      <c r="J44" s="16"/>
      <c r="K44" s="16"/>
      <c r="L44" s="16"/>
      <c r="M44" s="16"/>
      <c r="N44" s="16"/>
      <c r="O44" s="16"/>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16"/>
      <c r="BA44" s="16"/>
      <c r="BB44" s="16"/>
      <c r="BC44" s="16"/>
      <c r="BD44" s="16"/>
    </row>
    <row r="45" spans="1:56" ht="25" customHeight="1">
      <c r="A45" s="3"/>
      <c r="B45" s="4" t="s">
        <v>219</v>
      </c>
      <c r="C45" s="4"/>
      <c r="D45" s="4"/>
      <c r="E45" s="4"/>
      <c r="F45" s="4"/>
      <c r="G45" s="4"/>
      <c r="H45" s="4"/>
      <c r="I45" s="4"/>
      <c r="J45" s="4"/>
      <c r="K45" s="4"/>
      <c r="L45" s="4"/>
      <c r="M45" s="4"/>
      <c r="N45" s="4"/>
      <c r="O45" s="4"/>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4"/>
      <c r="BA45" s="4"/>
      <c r="BB45" s="4"/>
      <c r="BC45" s="4"/>
      <c r="BD45" s="4"/>
    </row>
    <row r="46" spans="1:56" ht="25" customHeight="1">
      <c r="A46" s="15" t="s">
        <v>33</v>
      </c>
      <c r="B46" s="16" t="s">
        <v>126</v>
      </c>
      <c r="C46" s="16"/>
      <c r="D46" s="16"/>
      <c r="E46" s="16"/>
      <c r="F46" s="16"/>
      <c r="G46" s="16"/>
      <c r="H46" s="16"/>
      <c r="I46" s="16"/>
      <c r="J46" s="16"/>
      <c r="K46" s="16"/>
      <c r="L46" s="16"/>
      <c r="M46" s="16"/>
      <c r="N46" s="16"/>
      <c r="O46" s="16"/>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16"/>
      <c r="BA46" s="16"/>
      <c r="BB46" s="16"/>
      <c r="BC46" s="16"/>
      <c r="BD46" s="16"/>
    </row>
    <row r="47" spans="1:56" ht="25" customHeight="1">
      <c r="A47" s="3" t="s">
        <v>33</v>
      </c>
      <c r="B47" s="4" t="s">
        <v>33</v>
      </c>
      <c r="C47" s="29"/>
      <c r="D47" s="29"/>
      <c r="E47" s="29"/>
      <c r="F47" s="29"/>
      <c r="G47" s="29"/>
      <c r="H47" s="29"/>
      <c r="I47" s="29"/>
      <c r="J47" s="29"/>
      <c r="K47" s="29"/>
      <c r="L47" s="29"/>
      <c r="M47" s="29"/>
      <c r="N47" s="29"/>
      <c r="O47" s="29"/>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29"/>
      <c r="BA47" s="29"/>
      <c r="BB47" s="29"/>
      <c r="BC47" s="29"/>
      <c r="BD47" s="29"/>
    </row>
    <row r="48" spans="1:56" ht="2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57"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4" sqref="A4:BD4"/>
    </sheetView>
  </sheetViews>
  <sheetFormatPr defaultRowHeight="13"/>
  <cols>
    <col min="1" max="1" width="5" customWidth="1"/>
    <col min="2" max="2" width="44.33203125" customWidth="1"/>
    <col min="3" max="3" width="8.44140625" customWidth="1"/>
    <col min="5" max="56" width="7.77734375" customWidth="1"/>
  </cols>
  <sheetData>
    <row r="1" spans="1:56" s="13" customFormat="1" ht="18">
      <c r="A1" s="281" t="s">
        <v>128</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row>
    <row r="2" spans="1:56" s="13" customFormat="1" ht="18">
      <c r="A2" s="282" t="s">
        <v>72</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row>
    <row r="3" spans="1:56" s="13" customFormat="1" ht="18">
      <c r="A3" s="281" t="s">
        <v>232</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row>
    <row r="4" spans="1:56" s="13" customFormat="1" ht="18">
      <c r="A4" s="282" t="str">
        <f>'Bieu 01 TH'!A4:AN4</f>
        <v>(Biểu mẫu kèm theo Công văn số              /SKHĐT-TH ngày           tháng       năm 2019 của Sở Kế hoạch và Đầu tư)</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row>
    <row r="5" spans="1:56" s="13" customFormat="1" ht="18">
      <c r="A5" s="283" t="s">
        <v>0</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row>
    <row r="6" spans="1:56" ht="52.5" customHeight="1">
      <c r="A6" s="280" t="s">
        <v>1</v>
      </c>
      <c r="B6" s="280" t="s">
        <v>21</v>
      </c>
      <c r="C6" s="280" t="s">
        <v>114</v>
      </c>
      <c r="D6" s="280" t="s">
        <v>104</v>
      </c>
      <c r="E6" s="280" t="s">
        <v>105</v>
      </c>
      <c r="F6" s="280" t="s">
        <v>106</v>
      </c>
      <c r="G6" s="280" t="s">
        <v>113</v>
      </c>
      <c r="H6" s="280"/>
      <c r="I6" s="280"/>
      <c r="J6" s="280" t="s">
        <v>116</v>
      </c>
      <c r="K6" s="280"/>
      <c r="L6" s="280" t="s">
        <v>115</v>
      </c>
      <c r="M6" s="280"/>
      <c r="N6" s="280"/>
      <c r="O6" s="280"/>
      <c r="P6" s="280" t="s">
        <v>28</v>
      </c>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t="s">
        <v>117</v>
      </c>
      <c r="BA6" s="280"/>
      <c r="BB6" s="280"/>
      <c r="BC6" s="280"/>
      <c r="BD6" s="280" t="s">
        <v>3</v>
      </c>
    </row>
    <row r="7" spans="1:56" ht="25.5" customHeight="1">
      <c r="A7" s="280"/>
      <c r="B7" s="280"/>
      <c r="C7" s="280"/>
      <c r="D7" s="280"/>
      <c r="E7" s="280"/>
      <c r="F7" s="280"/>
      <c r="G7" s="280" t="s">
        <v>24</v>
      </c>
      <c r="H7" s="280" t="s">
        <v>25</v>
      </c>
      <c r="I7" s="280"/>
      <c r="J7" s="280" t="s">
        <v>26</v>
      </c>
      <c r="K7" s="280" t="s">
        <v>43</v>
      </c>
      <c r="L7" s="280" t="s">
        <v>26</v>
      </c>
      <c r="M7" s="280" t="s">
        <v>43</v>
      </c>
      <c r="N7" s="280"/>
      <c r="O7" s="280"/>
      <c r="P7" s="280" t="s">
        <v>200</v>
      </c>
      <c r="Q7" s="280"/>
      <c r="R7" s="280"/>
      <c r="S7" s="280"/>
      <c r="T7" s="280"/>
      <c r="U7" s="280"/>
      <c r="V7" s="280" t="s">
        <v>202</v>
      </c>
      <c r="W7" s="280"/>
      <c r="X7" s="280"/>
      <c r="Y7" s="280"/>
      <c r="Z7" s="280"/>
      <c r="AA7" s="280"/>
      <c r="AB7" s="280"/>
      <c r="AC7" s="280"/>
      <c r="AD7" s="280"/>
      <c r="AE7" s="280"/>
      <c r="AF7" s="280" t="s">
        <v>203</v>
      </c>
      <c r="AG7" s="280"/>
      <c r="AH7" s="280"/>
      <c r="AI7" s="280"/>
      <c r="AJ7" s="280"/>
      <c r="AK7" s="280"/>
      <c r="AL7" s="280"/>
      <c r="AM7" s="280"/>
      <c r="AN7" s="280"/>
      <c r="AO7" s="280"/>
      <c r="AP7" s="280" t="s">
        <v>210</v>
      </c>
      <c r="AQ7" s="280"/>
      <c r="AR7" s="280"/>
      <c r="AS7" s="280"/>
      <c r="AT7" s="280"/>
      <c r="AU7" s="280"/>
      <c r="AV7" s="280"/>
      <c r="AW7" s="280"/>
      <c r="AX7" s="280"/>
      <c r="AY7" s="280"/>
      <c r="AZ7" s="280" t="s">
        <v>26</v>
      </c>
      <c r="BA7" s="280" t="s">
        <v>43</v>
      </c>
      <c r="BB7" s="280"/>
      <c r="BC7" s="280"/>
      <c r="BD7" s="280"/>
    </row>
    <row r="8" spans="1:56" ht="28.5" customHeight="1">
      <c r="A8" s="280"/>
      <c r="B8" s="280"/>
      <c r="C8" s="280"/>
      <c r="D8" s="280"/>
      <c r="E8" s="280"/>
      <c r="F8" s="280"/>
      <c r="G8" s="280"/>
      <c r="H8" s="280" t="s">
        <v>26</v>
      </c>
      <c r="I8" s="280" t="s">
        <v>107</v>
      </c>
      <c r="J8" s="280"/>
      <c r="K8" s="280"/>
      <c r="L8" s="280"/>
      <c r="M8" s="280" t="s">
        <v>27</v>
      </c>
      <c r="N8" s="280" t="s">
        <v>28</v>
      </c>
      <c r="O8" s="280"/>
      <c r="P8" s="280" t="s">
        <v>199</v>
      </c>
      <c r="Q8" s="280"/>
      <c r="R8" s="280"/>
      <c r="S8" s="280"/>
      <c r="T8" s="280" t="s">
        <v>201</v>
      </c>
      <c r="U8" s="280"/>
      <c r="V8" s="280" t="s">
        <v>199</v>
      </c>
      <c r="W8" s="280"/>
      <c r="X8" s="280"/>
      <c r="Y8" s="280"/>
      <c r="Z8" s="280" t="s">
        <v>206</v>
      </c>
      <c r="AA8" s="280"/>
      <c r="AB8" s="280"/>
      <c r="AC8" s="280"/>
      <c r="AD8" s="280"/>
      <c r="AE8" s="280"/>
      <c r="AF8" s="280" t="s">
        <v>199</v>
      </c>
      <c r="AG8" s="280"/>
      <c r="AH8" s="280"/>
      <c r="AI8" s="280"/>
      <c r="AJ8" s="280" t="s">
        <v>208</v>
      </c>
      <c r="AK8" s="280"/>
      <c r="AL8" s="280"/>
      <c r="AM8" s="280"/>
      <c r="AN8" s="280"/>
      <c r="AO8" s="280"/>
      <c r="AP8" s="280" t="s">
        <v>199</v>
      </c>
      <c r="AQ8" s="280"/>
      <c r="AR8" s="280"/>
      <c r="AS8" s="280"/>
      <c r="AT8" s="280" t="s">
        <v>211</v>
      </c>
      <c r="AU8" s="280"/>
      <c r="AV8" s="280"/>
      <c r="AW8" s="280"/>
      <c r="AX8" s="280"/>
      <c r="AY8" s="280"/>
      <c r="AZ8" s="280"/>
      <c r="BA8" s="280" t="s">
        <v>27</v>
      </c>
      <c r="BB8" s="280" t="s">
        <v>28</v>
      </c>
      <c r="BC8" s="280"/>
      <c r="BD8" s="280"/>
    </row>
    <row r="9" spans="1:56" ht="21" customHeight="1">
      <c r="A9" s="280"/>
      <c r="B9" s="280"/>
      <c r="C9" s="280"/>
      <c r="D9" s="280"/>
      <c r="E9" s="280"/>
      <c r="F9" s="280"/>
      <c r="G9" s="280"/>
      <c r="H9" s="280"/>
      <c r="I9" s="280"/>
      <c r="J9" s="280"/>
      <c r="K9" s="280"/>
      <c r="L9" s="280"/>
      <c r="M9" s="280"/>
      <c r="N9" s="280" t="s">
        <v>29</v>
      </c>
      <c r="O9" s="280" t="s">
        <v>44</v>
      </c>
      <c r="P9" s="280" t="s">
        <v>26</v>
      </c>
      <c r="Q9" s="280" t="s">
        <v>43</v>
      </c>
      <c r="R9" s="280"/>
      <c r="S9" s="280"/>
      <c r="T9" s="280" t="s">
        <v>26</v>
      </c>
      <c r="U9" s="280" t="s">
        <v>43</v>
      </c>
      <c r="V9" s="280" t="s">
        <v>26</v>
      </c>
      <c r="W9" s="280" t="s">
        <v>43</v>
      </c>
      <c r="X9" s="280"/>
      <c r="Y9" s="280"/>
      <c r="Z9" s="280" t="s">
        <v>26</v>
      </c>
      <c r="AA9" s="280" t="s">
        <v>43</v>
      </c>
      <c r="AB9" s="280" t="s">
        <v>28</v>
      </c>
      <c r="AC9" s="280"/>
      <c r="AD9" s="280"/>
      <c r="AE9" s="280"/>
      <c r="AF9" s="280" t="s">
        <v>26</v>
      </c>
      <c r="AG9" s="280" t="s">
        <v>43</v>
      </c>
      <c r="AH9" s="280"/>
      <c r="AI9" s="280"/>
      <c r="AJ9" s="280" t="s">
        <v>26</v>
      </c>
      <c r="AK9" s="280" t="s">
        <v>43</v>
      </c>
      <c r="AL9" s="280" t="s">
        <v>28</v>
      </c>
      <c r="AM9" s="280"/>
      <c r="AN9" s="280"/>
      <c r="AO9" s="280"/>
      <c r="AP9" s="280" t="s">
        <v>26</v>
      </c>
      <c r="AQ9" s="280" t="s">
        <v>43</v>
      </c>
      <c r="AR9" s="280"/>
      <c r="AS9" s="280"/>
      <c r="AT9" s="280" t="s">
        <v>26</v>
      </c>
      <c r="AU9" s="280" t="s">
        <v>43</v>
      </c>
      <c r="AV9" s="280" t="s">
        <v>28</v>
      </c>
      <c r="AW9" s="280"/>
      <c r="AX9" s="280"/>
      <c r="AY9" s="280"/>
      <c r="AZ9" s="280"/>
      <c r="BA9" s="280"/>
      <c r="BB9" s="280" t="s">
        <v>29</v>
      </c>
      <c r="BC9" s="280" t="s">
        <v>44</v>
      </c>
      <c r="BD9" s="280"/>
    </row>
    <row r="10" spans="1:56" ht="39.75" customHeight="1">
      <c r="A10" s="280"/>
      <c r="B10" s="280"/>
      <c r="C10" s="280"/>
      <c r="D10" s="280"/>
      <c r="E10" s="280"/>
      <c r="F10" s="280"/>
      <c r="G10" s="280"/>
      <c r="H10" s="280"/>
      <c r="I10" s="280"/>
      <c r="J10" s="280"/>
      <c r="K10" s="280"/>
      <c r="L10" s="280"/>
      <c r="M10" s="280"/>
      <c r="N10" s="280"/>
      <c r="O10" s="280"/>
      <c r="P10" s="280"/>
      <c r="Q10" s="280" t="s">
        <v>27</v>
      </c>
      <c r="R10" s="280" t="s">
        <v>28</v>
      </c>
      <c r="S10" s="280"/>
      <c r="T10" s="280"/>
      <c r="U10" s="280"/>
      <c r="V10" s="280"/>
      <c r="W10" s="280" t="s">
        <v>27</v>
      </c>
      <c r="X10" s="280" t="s">
        <v>28</v>
      </c>
      <c r="Y10" s="280"/>
      <c r="Z10" s="280"/>
      <c r="AA10" s="280"/>
      <c r="AB10" s="280" t="s">
        <v>207</v>
      </c>
      <c r="AC10" s="280"/>
      <c r="AD10" s="280" t="s">
        <v>204</v>
      </c>
      <c r="AE10" s="280"/>
      <c r="AF10" s="280"/>
      <c r="AG10" s="280" t="s">
        <v>27</v>
      </c>
      <c r="AH10" s="280" t="s">
        <v>28</v>
      </c>
      <c r="AI10" s="280"/>
      <c r="AJ10" s="280"/>
      <c r="AK10" s="280"/>
      <c r="AL10" s="280" t="s">
        <v>209</v>
      </c>
      <c r="AM10" s="280"/>
      <c r="AN10" s="280" t="s">
        <v>205</v>
      </c>
      <c r="AO10" s="280"/>
      <c r="AP10" s="280"/>
      <c r="AQ10" s="280" t="s">
        <v>27</v>
      </c>
      <c r="AR10" s="280" t="s">
        <v>28</v>
      </c>
      <c r="AS10" s="280"/>
      <c r="AT10" s="280"/>
      <c r="AU10" s="280"/>
      <c r="AV10" s="280" t="s">
        <v>212</v>
      </c>
      <c r="AW10" s="280"/>
      <c r="AX10" s="280" t="s">
        <v>213</v>
      </c>
      <c r="AY10" s="280"/>
      <c r="AZ10" s="280"/>
      <c r="BA10" s="280"/>
      <c r="BB10" s="280"/>
      <c r="BC10" s="280"/>
      <c r="BD10" s="280"/>
    </row>
    <row r="11" spans="1:56" ht="64.5" customHeight="1">
      <c r="A11" s="280"/>
      <c r="B11" s="280"/>
      <c r="C11" s="280"/>
      <c r="D11" s="280"/>
      <c r="E11" s="280"/>
      <c r="F11" s="280"/>
      <c r="G11" s="280"/>
      <c r="H11" s="280"/>
      <c r="I11" s="280"/>
      <c r="J11" s="280"/>
      <c r="K11" s="280"/>
      <c r="L11" s="280"/>
      <c r="M11" s="280"/>
      <c r="N11" s="280"/>
      <c r="O11" s="280"/>
      <c r="P11" s="280"/>
      <c r="Q11" s="280"/>
      <c r="R11" s="87" t="s">
        <v>29</v>
      </c>
      <c r="S11" s="87" t="s">
        <v>44</v>
      </c>
      <c r="T11" s="280"/>
      <c r="U11" s="280"/>
      <c r="V11" s="280"/>
      <c r="W11" s="280"/>
      <c r="X11" s="87" t="s">
        <v>29</v>
      </c>
      <c r="Y11" s="87" t="s">
        <v>44</v>
      </c>
      <c r="Z11" s="280"/>
      <c r="AA11" s="280"/>
      <c r="AB11" s="87" t="s">
        <v>26</v>
      </c>
      <c r="AC11" s="87" t="s">
        <v>43</v>
      </c>
      <c r="AD11" s="87" t="s">
        <v>26</v>
      </c>
      <c r="AE11" s="87" t="s">
        <v>43</v>
      </c>
      <c r="AF11" s="280"/>
      <c r="AG11" s="280"/>
      <c r="AH11" s="87" t="s">
        <v>29</v>
      </c>
      <c r="AI11" s="87" t="s">
        <v>44</v>
      </c>
      <c r="AJ11" s="280"/>
      <c r="AK11" s="280"/>
      <c r="AL11" s="87" t="s">
        <v>26</v>
      </c>
      <c r="AM11" s="87" t="s">
        <v>43</v>
      </c>
      <c r="AN11" s="87" t="s">
        <v>26</v>
      </c>
      <c r="AO11" s="87" t="s">
        <v>43</v>
      </c>
      <c r="AP11" s="280"/>
      <c r="AQ11" s="280"/>
      <c r="AR11" s="87" t="s">
        <v>29</v>
      </c>
      <c r="AS11" s="87" t="s">
        <v>44</v>
      </c>
      <c r="AT11" s="280"/>
      <c r="AU11" s="280"/>
      <c r="AV11" s="87" t="s">
        <v>26</v>
      </c>
      <c r="AW11" s="87" t="s">
        <v>43</v>
      </c>
      <c r="AX11" s="87" t="s">
        <v>26</v>
      </c>
      <c r="AY11" s="87" t="s">
        <v>43</v>
      </c>
      <c r="AZ11" s="280"/>
      <c r="BA11" s="280"/>
      <c r="BB11" s="280"/>
      <c r="BC11" s="280"/>
      <c r="BD11" s="280"/>
    </row>
    <row r="12" spans="1:56" ht="2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5" customHeight="1">
      <c r="A13" s="3"/>
      <c r="B13" s="3" t="s">
        <v>8</v>
      </c>
      <c r="C13" s="4"/>
      <c r="D13" s="4"/>
      <c r="E13" s="4"/>
      <c r="F13" s="4"/>
      <c r="G13" s="4"/>
      <c r="H13" s="4"/>
      <c r="I13" s="4"/>
      <c r="J13" s="4"/>
      <c r="K13" s="4"/>
      <c r="L13" s="4"/>
      <c r="M13" s="4"/>
      <c r="N13" s="4"/>
      <c r="O13" s="4"/>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4"/>
      <c r="BA13" s="4"/>
      <c r="BB13" s="4"/>
      <c r="BC13" s="4"/>
      <c r="BD13" s="4"/>
    </row>
    <row r="14" spans="1:56" ht="25" customHeight="1">
      <c r="A14" s="15" t="s">
        <v>19</v>
      </c>
      <c r="B14" s="16" t="s">
        <v>131</v>
      </c>
      <c r="C14" s="16"/>
      <c r="D14" s="16"/>
      <c r="E14" s="16"/>
      <c r="F14" s="16"/>
      <c r="G14" s="16"/>
      <c r="H14" s="16"/>
      <c r="I14" s="16"/>
      <c r="J14" s="16"/>
      <c r="K14" s="16"/>
      <c r="L14" s="16"/>
      <c r="M14" s="16"/>
      <c r="N14" s="16"/>
      <c r="O14" s="16"/>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16"/>
      <c r="BA14" s="16"/>
      <c r="BB14" s="16"/>
      <c r="BC14" s="16"/>
      <c r="BD14" s="16"/>
    </row>
    <row r="15" spans="1:56" ht="25" customHeight="1">
      <c r="A15" s="6"/>
      <c r="B15" s="6" t="s">
        <v>124</v>
      </c>
      <c r="C15" s="7"/>
      <c r="D15" s="7"/>
      <c r="E15" s="7"/>
      <c r="F15" s="7"/>
      <c r="G15" s="7"/>
      <c r="H15" s="7"/>
      <c r="I15" s="7"/>
      <c r="J15" s="7"/>
      <c r="K15" s="7"/>
      <c r="L15" s="7"/>
      <c r="M15" s="7"/>
      <c r="N15" s="7"/>
      <c r="O15" s="7"/>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7"/>
      <c r="BA15" s="7"/>
      <c r="BB15" s="7"/>
      <c r="BC15" s="7"/>
      <c r="BD15" s="7"/>
    </row>
    <row r="16" spans="1:56" ht="25" customHeight="1">
      <c r="A16" s="3" t="s">
        <v>31</v>
      </c>
      <c r="B16" s="4" t="s">
        <v>32</v>
      </c>
      <c r="C16" s="4"/>
      <c r="D16" s="4"/>
      <c r="E16" s="4"/>
      <c r="F16" s="4"/>
      <c r="G16" s="4"/>
      <c r="H16" s="4"/>
      <c r="I16" s="4"/>
      <c r="J16" s="4"/>
      <c r="K16" s="4"/>
      <c r="L16" s="4"/>
      <c r="M16" s="4"/>
      <c r="N16" s="4"/>
      <c r="O16" s="4"/>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4"/>
      <c r="BA16" s="4"/>
      <c r="BB16" s="4"/>
      <c r="BC16" s="4"/>
      <c r="BD16" s="4"/>
    </row>
    <row r="17" spans="1:56" ht="25" customHeight="1">
      <c r="A17" s="3" t="s">
        <v>33</v>
      </c>
      <c r="B17" s="4" t="s">
        <v>34</v>
      </c>
      <c r="C17" s="4"/>
      <c r="D17" s="4"/>
      <c r="E17" s="4"/>
      <c r="F17" s="4"/>
      <c r="G17" s="4"/>
      <c r="H17" s="4"/>
      <c r="I17" s="4"/>
      <c r="J17" s="4"/>
      <c r="K17" s="4"/>
      <c r="L17" s="4"/>
      <c r="M17" s="4"/>
      <c r="N17" s="4"/>
      <c r="O17" s="4"/>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4"/>
      <c r="BA17" s="4"/>
      <c r="BB17" s="4"/>
      <c r="BC17" s="4"/>
      <c r="BD17" s="4"/>
    </row>
    <row r="18" spans="1:56" ht="25" customHeight="1">
      <c r="A18" s="6"/>
      <c r="B18" s="6" t="s">
        <v>46</v>
      </c>
      <c r="C18" s="7"/>
      <c r="D18" s="7"/>
      <c r="E18" s="7"/>
      <c r="F18" s="7"/>
      <c r="G18" s="7"/>
      <c r="H18" s="7"/>
      <c r="I18" s="7"/>
      <c r="J18" s="7"/>
      <c r="K18" s="7"/>
      <c r="L18" s="7"/>
      <c r="M18" s="7"/>
      <c r="N18" s="7"/>
      <c r="O18" s="7"/>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7"/>
      <c r="BA18" s="7"/>
      <c r="BB18" s="7"/>
      <c r="BC18" s="7"/>
      <c r="BD18" s="7"/>
    </row>
    <row r="19" spans="1:56" ht="25" customHeight="1">
      <c r="A19" s="6" t="s">
        <v>30</v>
      </c>
      <c r="B19" s="7" t="s">
        <v>123</v>
      </c>
      <c r="C19" s="7"/>
      <c r="D19" s="7"/>
      <c r="E19" s="7"/>
      <c r="F19" s="7"/>
      <c r="G19" s="7"/>
      <c r="H19" s="7"/>
      <c r="I19" s="7"/>
      <c r="J19" s="7"/>
      <c r="K19" s="7"/>
      <c r="L19" s="7"/>
      <c r="M19" s="7"/>
      <c r="N19" s="7"/>
      <c r="O19" s="7"/>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7"/>
      <c r="BA19" s="7"/>
      <c r="BB19" s="7"/>
      <c r="BC19" s="7"/>
      <c r="BD19" s="7"/>
    </row>
    <row r="20" spans="1:56" ht="25" customHeight="1">
      <c r="A20" s="6" t="s">
        <v>79</v>
      </c>
      <c r="B20" s="7" t="s">
        <v>119</v>
      </c>
      <c r="C20" s="7"/>
      <c r="D20" s="7"/>
      <c r="E20" s="7"/>
      <c r="F20" s="7"/>
      <c r="G20" s="7"/>
      <c r="H20" s="7"/>
      <c r="I20" s="7"/>
      <c r="J20" s="7"/>
      <c r="K20" s="7"/>
      <c r="L20" s="7"/>
      <c r="M20" s="7"/>
      <c r="N20" s="7"/>
      <c r="O20" s="7"/>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7"/>
      <c r="BA20" s="7"/>
      <c r="BB20" s="7"/>
      <c r="BC20" s="7"/>
      <c r="BD20" s="7"/>
    </row>
    <row r="21" spans="1:56" ht="25" customHeight="1">
      <c r="A21" s="3" t="s">
        <v>31</v>
      </c>
      <c r="B21" s="4" t="s">
        <v>32</v>
      </c>
      <c r="C21" s="4"/>
      <c r="D21" s="4"/>
      <c r="E21" s="4"/>
      <c r="F21" s="4"/>
      <c r="G21" s="4"/>
      <c r="H21" s="4"/>
      <c r="I21" s="4"/>
      <c r="J21" s="4"/>
      <c r="K21" s="4"/>
      <c r="L21" s="4"/>
      <c r="M21" s="4"/>
      <c r="N21" s="4"/>
      <c r="O21" s="4"/>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4"/>
      <c r="BA21" s="4"/>
      <c r="BB21" s="4"/>
      <c r="BC21" s="4"/>
      <c r="BD21" s="4"/>
    </row>
    <row r="22" spans="1:56" ht="25" customHeight="1">
      <c r="A22" s="3" t="s">
        <v>33</v>
      </c>
      <c r="B22" s="4" t="s">
        <v>34</v>
      </c>
      <c r="C22" s="4"/>
      <c r="D22" s="4"/>
      <c r="E22" s="4"/>
      <c r="F22" s="4"/>
      <c r="G22" s="4"/>
      <c r="H22" s="4"/>
      <c r="I22" s="4"/>
      <c r="J22" s="4"/>
      <c r="K22" s="4"/>
      <c r="L22" s="4"/>
      <c r="M22" s="4"/>
      <c r="N22" s="4"/>
      <c r="O22" s="4"/>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4"/>
      <c r="BA22" s="4"/>
      <c r="BB22" s="4"/>
      <c r="BC22" s="4"/>
      <c r="BD22" s="4"/>
    </row>
    <row r="23" spans="1:56" ht="25" customHeight="1">
      <c r="A23" s="6" t="s">
        <v>81</v>
      </c>
      <c r="B23" s="7" t="s">
        <v>120</v>
      </c>
      <c r="C23" s="7"/>
      <c r="D23" s="7"/>
      <c r="E23" s="7"/>
      <c r="F23" s="7"/>
      <c r="G23" s="7"/>
      <c r="H23" s="7"/>
      <c r="I23" s="7"/>
      <c r="J23" s="7"/>
      <c r="K23" s="7"/>
      <c r="L23" s="7"/>
      <c r="M23" s="7"/>
      <c r="N23" s="7"/>
      <c r="O23" s="7"/>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7"/>
      <c r="BA23" s="7"/>
      <c r="BB23" s="7"/>
      <c r="BC23" s="7"/>
      <c r="BD23" s="7"/>
    </row>
    <row r="24" spans="1:56" ht="25" customHeight="1">
      <c r="A24" s="3" t="s">
        <v>31</v>
      </c>
      <c r="B24" s="4" t="s">
        <v>32</v>
      </c>
      <c r="C24" s="4"/>
      <c r="D24" s="4"/>
      <c r="E24" s="4"/>
      <c r="F24" s="4"/>
      <c r="G24" s="4"/>
      <c r="H24" s="4"/>
      <c r="I24" s="4"/>
      <c r="J24" s="4"/>
      <c r="K24" s="4"/>
      <c r="L24" s="4"/>
      <c r="M24" s="4"/>
      <c r="N24" s="4"/>
      <c r="O24" s="4"/>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4"/>
      <c r="BA24" s="4"/>
      <c r="BB24" s="4"/>
      <c r="BC24" s="4"/>
      <c r="BD24" s="4"/>
    </row>
    <row r="25" spans="1:56" ht="25" customHeight="1">
      <c r="A25" s="3" t="s">
        <v>33</v>
      </c>
      <c r="B25" s="4" t="s">
        <v>34</v>
      </c>
      <c r="C25" s="4"/>
      <c r="D25" s="4"/>
      <c r="E25" s="4"/>
      <c r="F25" s="4"/>
      <c r="G25" s="4"/>
      <c r="H25" s="4"/>
      <c r="I25" s="4"/>
      <c r="J25" s="4"/>
      <c r="K25" s="4"/>
      <c r="L25" s="4"/>
      <c r="M25" s="4"/>
      <c r="N25" s="4"/>
      <c r="O25" s="4"/>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4"/>
      <c r="BA25" s="4"/>
      <c r="BB25" s="4"/>
      <c r="BC25" s="4"/>
      <c r="BD25" s="4"/>
    </row>
    <row r="26" spans="1:56" s="14" customFormat="1" ht="25" customHeight="1">
      <c r="A26" s="6" t="s">
        <v>82</v>
      </c>
      <c r="B26" s="7" t="s">
        <v>122</v>
      </c>
      <c r="C26" s="7"/>
      <c r="D26" s="7"/>
      <c r="E26" s="7"/>
      <c r="F26" s="7"/>
      <c r="G26" s="7"/>
      <c r="H26" s="7"/>
      <c r="I26" s="7"/>
      <c r="J26" s="7"/>
      <c r="K26" s="7"/>
      <c r="L26" s="7"/>
      <c r="M26" s="7"/>
      <c r="N26" s="7"/>
      <c r="O26" s="7"/>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7"/>
      <c r="BA26" s="7"/>
      <c r="BB26" s="7"/>
      <c r="BC26" s="7"/>
      <c r="BD26" s="7"/>
    </row>
    <row r="27" spans="1:56" ht="25" customHeight="1">
      <c r="A27" s="3"/>
      <c r="B27" s="4" t="s">
        <v>5</v>
      </c>
      <c r="C27" s="4"/>
      <c r="D27" s="4"/>
      <c r="E27" s="4"/>
      <c r="F27" s="4"/>
      <c r="G27" s="4"/>
      <c r="H27" s="4"/>
      <c r="I27" s="4"/>
      <c r="J27" s="4"/>
      <c r="K27" s="4"/>
      <c r="L27" s="4"/>
      <c r="M27" s="4"/>
      <c r="N27" s="4"/>
      <c r="O27" s="4"/>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4"/>
      <c r="BA27" s="4"/>
      <c r="BB27" s="4"/>
      <c r="BC27" s="4"/>
      <c r="BD27" s="4"/>
    </row>
    <row r="28" spans="1:56" s="14" customFormat="1" ht="25" customHeight="1">
      <c r="A28" s="6"/>
      <c r="B28" s="7" t="s">
        <v>108</v>
      </c>
      <c r="C28" s="7"/>
      <c r="D28" s="7"/>
      <c r="E28" s="7"/>
      <c r="F28" s="7"/>
      <c r="G28" s="7"/>
      <c r="H28" s="7"/>
      <c r="I28" s="7"/>
      <c r="J28" s="7"/>
      <c r="K28" s="7"/>
      <c r="L28" s="7"/>
      <c r="M28" s="7"/>
      <c r="N28" s="7"/>
      <c r="O28" s="7"/>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7"/>
      <c r="BA28" s="7"/>
      <c r="BB28" s="7"/>
      <c r="BC28" s="7"/>
      <c r="BD28" s="7"/>
    </row>
    <row r="29" spans="1:56" ht="25" customHeight="1">
      <c r="A29" s="3" t="s">
        <v>31</v>
      </c>
      <c r="B29" s="4" t="s">
        <v>32</v>
      </c>
      <c r="C29" s="4"/>
      <c r="D29" s="4"/>
      <c r="E29" s="4"/>
      <c r="F29" s="4"/>
      <c r="G29" s="4"/>
      <c r="H29" s="4"/>
      <c r="I29" s="4"/>
      <c r="J29" s="4"/>
      <c r="K29" s="4"/>
      <c r="L29" s="4"/>
      <c r="M29" s="4"/>
      <c r="N29" s="4"/>
      <c r="O29" s="4"/>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4"/>
      <c r="BA29" s="4"/>
      <c r="BB29" s="4"/>
      <c r="BC29" s="4"/>
      <c r="BD29" s="4"/>
    </row>
    <row r="30" spans="1:56" ht="25" customHeight="1">
      <c r="A30" s="3" t="s">
        <v>33</v>
      </c>
      <c r="B30" s="4" t="s">
        <v>34</v>
      </c>
      <c r="C30" s="4"/>
      <c r="D30" s="4"/>
      <c r="E30" s="4"/>
      <c r="F30" s="4"/>
      <c r="G30" s="4"/>
      <c r="H30" s="4"/>
      <c r="I30" s="4"/>
      <c r="J30" s="4"/>
      <c r="K30" s="4"/>
      <c r="L30" s="4"/>
      <c r="M30" s="4"/>
      <c r="N30" s="4"/>
      <c r="O30" s="4"/>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4"/>
      <c r="BA30" s="4"/>
      <c r="BB30" s="4"/>
      <c r="BC30" s="4"/>
      <c r="BD30" s="4"/>
    </row>
    <row r="31" spans="1:56" s="14" customFormat="1" ht="25" customHeight="1">
      <c r="A31" s="6"/>
      <c r="B31" s="7" t="s">
        <v>109</v>
      </c>
      <c r="C31" s="7"/>
      <c r="D31" s="7"/>
      <c r="E31" s="7"/>
      <c r="F31" s="7"/>
      <c r="G31" s="7"/>
      <c r="H31" s="7"/>
      <c r="I31" s="7"/>
      <c r="J31" s="7"/>
      <c r="K31" s="7"/>
      <c r="L31" s="7"/>
      <c r="M31" s="7"/>
      <c r="N31" s="7"/>
      <c r="O31" s="7"/>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7"/>
      <c r="BA31" s="7"/>
      <c r="BB31" s="7"/>
      <c r="BC31" s="7"/>
      <c r="BD31" s="7"/>
    </row>
    <row r="32" spans="1:56" ht="25" customHeight="1">
      <c r="A32" s="3" t="s">
        <v>31</v>
      </c>
      <c r="B32" s="4" t="s">
        <v>32</v>
      </c>
      <c r="C32" s="4"/>
      <c r="D32" s="4"/>
      <c r="E32" s="4"/>
      <c r="F32" s="4"/>
      <c r="G32" s="4"/>
      <c r="H32" s="4"/>
      <c r="I32" s="4"/>
      <c r="J32" s="4"/>
      <c r="K32" s="4"/>
      <c r="L32" s="4"/>
      <c r="M32" s="4"/>
      <c r="N32" s="4"/>
      <c r="O32" s="4"/>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4"/>
      <c r="BA32" s="4"/>
      <c r="BB32" s="4"/>
      <c r="BC32" s="4"/>
      <c r="BD32" s="4"/>
    </row>
    <row r="33" spans="1:56" ht="25" customHeight="1">
      <c r="A33" s="3" t="s">
        <v>33</v>
      </c>
      <c r="B33" s="4" t="s">
        <v>34</v>
      </c>
      <c r="C33" s="4"/>
      <c r="D33" s="4"/>
      <c r="E33" s="4"/>
      <c r="F33" s="4"/>
      <c r="G33" s="4"/>
      <c r="H33" s="4"/>
      <c r="I33" s="4"/>
      <c r="J33" s="4"/>
      <c r="K33" s="4"/>
      <c r="L33" s="4"/>
      <c r="M33" s="4"/>
      <c r="N33" s="4"/>
      <c r="O33" s="4"/>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4"/>
      <c r="BA33" s="4"/>
      <c r="BB33" s="4"/>
      <c r="BC33" s="4"/>
      <c r="BD33" s="4"/>
    </row>
    <row r="34" spans="1:56" s="14" customFormat="1" ht="25" customHeight="1">
      <c r="A34" s="6" t="s">
        <v>35</v>
      </c>
      <c r="B34" s="7" t="s">
        <v>110</v>
      </c>
      <c r="C34" s="7"/>
      <c r="D34" s="7"/>
      <c r="E34" s="7"/>
      <c r="F34" s="7"/>
      <c r="G34" s="7"/>
      <c r="H34" s="7"/>
      <c r="I34" s="7"/>
      <c r="J34" s="7"/>
      <c r="K34" s="7"/>
      <c r="L34" s="7"/>
      <c r="M34" s="7"/>
      <c r="N34" s="7"/>
      <c r="O34" s="7"/>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7"/>
      <c r="BA34" s="7"/>
      <c r="BB34" s="7"/>
      <c r="BC34" s="7"/>
      <c r="BD34" s="7"/>
    </row>
    <row r="35" spans="1:56" s="14" customFormat="1" ht="25" customHeight="1">
      <c r="A35" s="6" t="s">
        <v>79</v>
      </c>
      <c r="B35" s="7" t="s">
        <v>121</v>
      </c>
      <c r="C35" s="7"/>
      <c r="D35" s="7"/>
      <c r="E35" s="7"/>
      <c r="F35" s="7"/>
      <c r="G35" s="7"/>
      <c r="H35" s="7"/>
      <c r="I35" s="7"/>
      <c r="J35" s="7"/>
      <c r="K35" s="7"/>
      <c r="L35" s="7"/>
      <c r="M35" s="7"/>
      <c r="N35" s="7"/>
      <c r="O35" s="7"/>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7"/>
      <c r="BA35" s="7"/>
      <c r="BB35" s="7"/>
      <c r="BC35" s="7"/>
      <c r="BD35" s="7"/>
    </row>
    <row r="36" spans="1:56" ht="25" customHeight="1">
      <c r="A36" s="3" t="s">
        <v>31</v>
      </c>
      <c r="B36" s="4" t="s">
        <v>32</v>
      </c>
      <c r="C36" s="4"/>
      <c r="D36" s="4"/>
      <c r="E36" s="4"/>
      <c r="F36" s="4"/>
      <c r="G36" s="4"/>
      <c r="H36" s="4"/>
      <c r="I36" s="4"/>
      <c r="J36" s="4"/>
      <c r="K36" s="4"/>
      <c r="L36" s="4"/>
      <c r="M36" s="4"/>
      <c r="N36" s="4"/>
      <c r="O36" s="4"/>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4"/>
      <c r="BA36" s="4"/>
      <c r="BB36" s="4"/>
      <c r="BC36" s="4"/>
      <c r="BD36" s="4"/>
    </row>
    <row r="37" spans="1:56" ht="25" customHeight="1">
      <c r="A37" s="3" t="s">
        <v>33</v>
      </c>
      <c r="B37" s="4" t="s">
        <v>34</v>
      </c>
      <c r="C37" s="4"/>
      <c r="D37" s="4"/>
      <c r="E37" s="4"/>
      <c r="F37" s="4"/>
      <c r="G37" s="4"/>
      <c r="H37" s="4"/>
      <c r="I37" s="4"/>
      <c r="J37" s="4"/>
      <c r="K37" s="4"/>
      <c r="L37" s="4"/>
      <c r="M37" s="4"/>
      <c r="N37" s="4"/>
      <c r="O37" s="4"/>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4"/>
      <c r="BA37" s="4"/>
      <c r="BB37" s="4"/>
      <c r="BC37" s="4"/>
      <c r="BD37" s="4"/>
    </row>
    <row r="38" spans="1:56" s="14" customFormat="1" ht="25" customHeight="1">
      <c r="A38" s="6" t="s">
        <v>81</v>
      </c>
      <c r="B38" s="7" t="s">
        <v>122</v>
      </c>
      <c r="C38" s="7"/>
      <c r="D38" s="7"/>
      <c r="E38" s="7"/>
      <c r="F38" s="7"/>
      <c r="G38" s="7"/>
      <c r="H38" s="7"/>
      <c r="I38" s="7"/>
      <c r="J38" s="7"/>
      <c r="K38" s="7"/>
      <c r="L38" s="7"/>
      <c r="M38" s="7"/>
      <c r="N38" s="7"/>
      <c r="O38" s="7"/>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7"/>
      <c r="BA38" s="7"/>
      <c r="BB38" s="7"/>
      <c r="BC38" s="7"/>
      <c r="BD38" s="7"/>
    </row>
    <row r="39" spans="1:56" ht="25" customHeight="1">
      <c r="A39" s="3" t="s">
        <v>31</v>
      </c>
      <c r="B39" s="4" t="s">
        <v>32</v>
      </c>
      <c r="C39" s="4"/>
      <c r="D39" s="4"/>
      <c r="E39" s="4"/>
      <c r="F39" s="4"/>
      <c r="G39" s="4"/>
      <c r="H39" s="4"/>
      <c r="I39" s="4"/>
      <c r="J39" s="4"/>
      <c r="K39" s="4"/>
      <c r="L39" s="4"/>
      <c r="M39" s="4"/>
      <c r="N39" s="4"/>
      <c r="O39" s="4"/>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4"/>
      <c r="BA39" s="4"/>
      <c r="BB39" s="4"/>
      <c r="BC39" s="4"/>
      <c r="BD39" s="4"/>
    </row>
    <row r="40" spans="1:56" ht="25" customHeight="1">
      <c r="A40" s="3" t="s">
        <v>33</v>
      </c>
      <c r="B40" s="4" t="s">
        <v>34</v>
      </c>
      <c r="C40" s="4"/>
      <c r="D40" s="4"/>
      <c r="E40" s="4"/>
      <c r="F40" s="4"/>
      <c r="G40" s="4"/>
      <c r="H40" s="4"/>
      <c r="I40" s="4"/>
      <c r="J40" s="4"/>
      <c r="K40" s="4"/>
      <c r="L40" s="4"/>
      <c r="M40" s="4"/>
      <c r="N40" s="4"/>
      <c r="O40" s="4"/>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4"/>
      <c r="BA40" s="4"/>
      <c r="BB40" s="4"/>
      <c r="BC40" s="4"/>
      <c r="BD40" s="4"/>
    </row>
    <row r="41" spans="1:56" ht="25" customHeight="1">
      <c r="A41" s="15" t="s">
        <v>20</v>
      </c>
      <c r="B41" s="16" t="s">
        <v>131</v>
      </c>
      <c r="C41" s="16"/>
      <c r="D41" s="16"/>
      <c r="E41" s="16"/>
      <c r="F41" s="16"/>
      <c r="G41" s="16"/>
      <c r="H41" s="16"/>
      <c r="I41" s="16"/>
      <c r="J41" s="16"/>
      <c r="K41" s="16"/>
      <c r="L41" s="16"/>
      <c r="M41" s="16"/>
      <c r="N41" s="16"/>
      <c r="O41" s="16"/>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16"/>
      <c r="BA41" s="16"/>
      <c r="BB41" s="16"/>
      <c r="BC41" s="16"/>
      <c r="BD41" s="16"/>
    </row>
    <row r="42" spans="1:56" ht="25" customHeight="1">
      <c r="A42" s="3"/>
      <c r="B42" s="4" t="s">
        <v>112</v>
      </c>
      <c r="C42" s="4"/>
      <c r="D42" s="4"/>
      <c r="E42" s="4"/>
      <c r="F42" s="4"/>
      <c r="G42" s="4"/>
      <c r="H42" s="4"/>
      <c r="I42" s="4"/>
      <c r="J42" s="4"/>
      <c r="K42" s="4"/>
      <c r="L42" s="4"/>
      <c r="M42" s="4"/>
      <c r="N42" s="4"/>
      <c r="O42" s="4"/>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4"/>
      <c r="BA42" s="4"/>
      <c r="BB42" s="4"/>
      <c r="BC42" s="4"/>
      <c r="BD42" s="4"/>
    </row>
    <row r="43" spans="1:56" ht="25" customHeight="1">
      <c r="A43" s="15" t="s">
        <v>33</v>
      </c>
      <c r="B43" s="16" t="s">
        <v>126</v>
      </c>
      <c r="C43" s="16"/>
      <c r="D43" s="16"/>
      <c r="E43" s="16"/>
      <c r="F43" s="16"/>
      <c r="G43" s="16"/>
      <c r="H43" s="16"/>
      <c r="I43" s="16"/>
      <c r="J43" s="16"/>
      <c r="K43" s="16"/>
      <c r="L43" s="16"/>
      <c r="M43" s="16"/>
      <c r="N43" s="16"/>
      <c r="O43" s="16"/>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16"/>
      <c r="BA43" s="16"/>
      <c r="BB43" s="16"/>
      <c r="BC43" s="16"/>
      <c r="BD43" s="16"/>
    </row>
    <row r="44" spans="1:56" ht="25" customHeight="1">
      <c r="A44" s="3" t="s">
        <v>33</v>
      </c>
      <c r="B44" s="4" t="s">
        <v>33</v>
      </c>
      <c r="C44" s="29"/>
      <c r="D44" s="29"/>
      <c r="E44" s="29"/>
      <c r="F44" s="29"/>
      <c r="G44" s="29"/>
      <c r="H44" s="29"/>
      <c r="I44" s="29"/>
      <c r="J44" s="29"/>
      <c r="K44" s="29"/>
      <c r="L44" s="29"/>
      <c r="M44" s="29"/>
      <c r="N44" s="29"/>
      <c r="O44" s="29"/>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29"/>
      <c r="BA44" s="29"/>
      <c r="BB44" s="29"/>
      <c r="BC44" s="29"/>
      <c r="BD44" s="29"/>
    </row>
    <row r="45" spans="1:56" ht="2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2" sqref="A2:BD2"/>
    </sheetView>
  </sheetViews>
  <sheetFormatPr defaultRowHeight="13"/>
  <cols>
    <col min="1" max="1" width="5" customWidth="1"/>
    <col min="2" max="2" width="44.33203125" customWidth="1"/>
    <col min="3" max="3" width="8.44140625" customWidth="1"/>
    <col min="5" max="56" width="7.77734375" customWidth="1"/>
  </cols>
  <sheetData>
    <row r="1" spans="1:56" s="13" customFormat="1" ht="18">
      <c r="A1" s="281" t="s">
        <v>130</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row>
    <row r="2" spans="1:56" s="13" customFormat="1" ht="18">
      <c r="A2" s="282" t="s">
        <v>72</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row>
    <row r="3" spans="1:56" s="13" customFormat="1" ht="18">
      <c r="A3" s="281" t="s">
        <v>180</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row>
    <row r="4" spans="1:56" s="13" customFormat="1" ht="18">
      <c r="A4" s="282" t="str">
        <f>'Bieu 01 TH'!A4:AN4</f>
        <v>(Biểu mẫu kèm theo Công văn số              /SKHĐT-TH ngày           tháng       năm 2019 của Sở Kế hoạch và Đầu tư)</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row>
    <row r="5" spans="1:56" s="13" customFormat="1" ht="18">
      <c r="A5" s="283" t="s">
        <v>0</v>
      </c>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row>
    <row r="6" spans="1:56" ht="52.5" customHeight="1">
      <c r="A6" s="280" t="s">
        <v>1</v>
      </c>
      <c r="B6" s="280" t="s">
        <v>21</v>
      </c>
      <c r="C6" s="280" t="s">
        <v>114</v>
      </c>
      <c r="D6" s="280" t="s">
        <v>104</v>
      </c>
      <c r="E6" s="280" t="s">
        <v>105</v>
      </c>
      <c r="F6" s="280" t="s">
        <v>106</v>
      </c>
      <c r="G6" s="280" t="s">
        <v>113</v>
      </c>
      <c r="H6" s="280"/>
      <c r="I6" s="280"/>
      <c r="J6" s="280" t="s">
        <v>116</v>
      </c>
      <c r="K6" s="280"/>
      <c r="L6" s="280" t="s">
        <v>115</v>
      </c>
      <c r="M6" s="280"/>
      <c r="N6" s="280"/>
      <c r="O6" s="280"/>
      <c r="P6" s="280" t="s">
        <v>28</v>
      </c>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t="s">
        <v>117</v>
      </c>
      <c r="BA6" s="280"/>
      <c r="BB6" s="280"/>
      <c r="BC6" s="280"/>
      <c r="BD6" s="280" t="s">
        <v>3</v>
      </c>
    </row>
    <row r="7" spans="1:56" ht="25.5" customHeight="1">
      <c r="A7" s="280"/>
      <c r="B7" s="280"/>
      <c r="C7" s="280"/>
      <c r="D7" s="280"/>
      <c r="E7" s="280"/>
      <c r="F7" s="280"/>
      <c r="G7" s="280" t="s">
        <v>24</v>
      </c>
      <c r="H7" s="280" t="s">
        <v>25</v>
      </c>
      <c r="I7" s="280"/>
      <c r="J7" s="280" t="s">
        <v>26</v>
      </c>
      <c r="K7" s="280" t="s">
        <v>214</v>
      </c>
      <c r="L7" s="280" t="s">
        <v>26</v>
      </c>
      <c r="M7" s="280" t="s">
        <v>68</v>
      </c>
      <c r="N7" s="280"/>
      <c r="O7" s="280"/>
      <c r="P7" s="280" t="s">
        <v>200</v>
      </c>
      <c r="Q7" s="280"/>
      <c r="R7" s="280"/>
      <c r="S7" s="280"/>
      <c r="T7" s="280"/>
      <c r="U7" s="280"/>
      <c r="V7" s="280" t="s">
        <v>202</v>
      </c>
      <c r="W7" s="280"/>
      <c r="X7" s="280"/>
      <c r="Y7" s="280"/>
      <c r="Z7" s="280"/>
      <c r="AA7" s="280"/>
      <c r="AB7" s="280"/>
      <c r="AC7" s="280"/>
      <c r="AD7" s="280"/>
      <c r="AE7" s="280"/>
      <c r="AF7" s="280" t="s">
        <v>203</v>
      </c>
      <c r="AG7" s="280"/>
      <c r="AH7" s="280"/>
      <c r="AI7" s="280"/>
      <c r="AJ7" s="280"/>
      <c r="AK7" s="280"/>
      <c r="AL7" s="280"/>
      <c r="AM7" s="280"/>
      <c r="AN7" s="280"/>
      <c r="AO7" s="280"/>
      <c r="AP7" s="280" t="s">
        <v>210</v>
      </c>
      <c r="AQ7" s="280"/>
      <c r="AR7" s="280"/>
      <c r="AS7" s="280"/>
      <c r="AT7" s="280"/>
      <c r="AU7" s="280"/>
      <c r="AV7" s="280"/>
      <c r="AW7" s="280"/>
      <c r="AX7" s="280"/>
      <c r="AY7" s="280"/>
      <c r="AZ7" s="280" t="s">
        <v>26</v>
      </c>
      <c r="BA7" s="280" t="s">
        <v>68</v>
      </c>
      <c r="BB7" s="280"/>
      <c r="BC7" s="280"/>
      <c r="BD7" s="280"/>
    </row>
    <row r="8" spans="1:56" ht="28.5" customHeight="1">
      <c r="A8" s="280"/>
      <c r="B8" s="280"/>
      <c r="C8" s="280"/>
      <c r="D8" s="280"/>
      <c r="E8" s="280"/>
      <c r="F8" s="280"/>
      <c r="G8" s="280"/>
      <c r="H8" s="280" t="s">
        <v>26</v>
      </c>
      <c r="I8" s="280" t="s">
        <v>68</v>
      </c>
      <c r="J8" s="280"/>
      <c r="K8" s="280"/>
      <c r="L8" s="280"/>
      <c r="M8" s="280" t="s">
        <v>27</v>
      </c>
      <c r="N8" s="280" t="s">
        <v>28</v>
      </c>
      <c r="O8" s="280"/>
      <c r="P8" s="280" t="s">
        <v>199</v>
      </c>
      <c r="Q8" s="280"/>
      <c r="R8" s="280"/>
      <c r="S8" s="280"/>
      <c r="T8" s="280" t="s">
        <v>201</v>
      </c>
      <c r="U8" s="280"/>
      <c r="V8" s="280" t="s">
        <v>199</v>
      </c>
      <c r="W8" s="280"/>
      <c r="X8" s="280"/>
      <c r="Y8" s="280"/>
      <c r="Z8" s="280" t="s">
        <v>206</v>
      </c>
      <c r="AA8" s="280"/>
      <c r="AB8" s="280"/>
      <c r="AC8" s="280"/>
      <c r="AD8" s="280"/>
      <c r="AE8" s="280"/>
      <c r="AF8" s="280" t="s">
        <v>199</v>
      </c>
      <c r="AG8" s="280"/>
      <c r="AH8" s="280"/>
      <c r="AI8" s="280"/>
      <c r="AJ8" s="280" t="s">
        <v>208</v>
      </c>
      <c r="AK8" s="280"/>
      <c r="AL8" s="280"/>
      <c r="AM8" s="280"/>
      <c r="AN8" s="280"/>
      <c r="AO8" s="280"/>
      <c r="AP8" s="280" t="s">
        <v>199</v>
      </c>
      <c r="AQ8" s="280"/>
      <c r="AR8" s="280"/>
      <c r="AS8" s="280"/>
      <c r="AT8" s="280" t="s">
        <v>211</v>
      </c>
      <c r="AU8" s="280"/>
      <c r="AV8" s="280"/>
      <c r="AW8" s="280"/>
      <c r="AX8" s="280"/>
      <c r="AY8" s="280"/>
      <c r="AZ8" s="280"/>
      <c r="BA8" s="280" t="s">
        <v>27</v>
      </c>
      <c r="BB8" s="280" t="s">
        <v>28</v>
      </c>
      <c r="BC8" s="280"/>
      <c r="BD8" s="280"/>
    </row>
    <row r="9" spans="1:56" ht="21" customHeight="1">
      <c r="A9" s="280"/>
      <c r="B9" s="280"/>
      <c r="C9" s="280"/>
      <c r="D9" s="280"/>
      <c r="E9" s="280"/>
      <c r="F9" s="280"/>
      <c r="G9" s="280"/>
      <c r="H9" s="280"/>
      <c r="I9" s="280"/>
      <c r="J9" s="280"/>
      <c r="K9" s="280"/>
      <c r="L9" s="280"/>
      <c r="M9" s="280"/>
      <c r="N9" s="280" t="s">
        <v>29</v>
      </c>
      <c r="O9" s="280" t="s">
        <v>44</v>
      </c>
      <c r="P9" s="280" t="s">
        <v>26</v>
      </c>
      <c r="Q9" s="280" t="s">
        <v>68</v>
      </c>
      <c r="R9" s="280"/>
      <c r="S9" s="280"/>
      <c r="T9" s="280" t="s">
        <v>26</v>
      </c>
      <c r="U9" s="280" t="s">
        <v>68</v>
      </c>
      <c r="V9" s="280" t="s">
        <v>26</v>
      </c>
      <c r="W9" s="280" t="s">
        <v>68</v>
      </c>
      <c r="X9" s="280"/>
      <c r="Y9" s="280"/>
      <c r="Z9" s="280" t="s">
        <v>26</v>
      </c>
      <c r="AA9" s="280" t="s">
        <v>68</v>
      </c>
      <c r="AB9" s="280" t="s">
        <v>28</v>
      </c>
      <c r="AC9" s="280"/>
      <c r="AD9" s="280"/>
      <c r="AE9" s="280"/>
      <c r="AF9" s="280" t="s">
        <v>26</v>
      </c>
      <c r="AG9" s="280" t="s">
        <v>68</v>
      </c>
      <c r="AH9" s="280"/>
      <c r="AI9" s="280"/>
      <c r="AJ9" s="280" t="s">
        <v>26</v>
      </c>
      <c r="AK9" s="280" t="s">
        <v>68</v>
      </c>
      <c r="AL9" s="280" t="s">
        <v>28</v>
      </c>
      <c r="AM9" s="280"/>
      <c r="AN9" s="280"/>
      <c r="AO9" s="280"/>
      <c r="AP9" s="280" t="s">
        <v>26</v>
      </c>
      <c r="AQ9" s="280" t="s">
        <v>68</v>
      </c>
      <c r="AR9" s="280"/>
      <c r="AS9" s="280"/>
      <c r="AT9" s="280" t="s">
        <v>26</v>
      </c>
      <c r="AU9" s="280" t="s">
        <v>68</v>
      </c>
      <c r="AV9" s="280" t="s">
        <v>28</v>
      </c>
      <c r="AW9" s="280"/>
      <c r="AX9" s="280"/>
      <c r="AY9" s="280"/>
      <c r="AZ9" s="280"/>
      <c r="BA9" s="280"/>
      <c r="BB9" s="280" t="s">
        <v>29</v>
      </c>
      <c r="BC9" s="280" t="s">
        <v>44</v>
      </c>
      <c r="BD9" s="280"/>
    </row>
    <row r="10" spans="1:56" ht="39.75" customHeight="1">
      <c r="A10" s="280"/>
      <c r="B10" s="280"/>
      <c r="C10" s="280"/>
      <c r="D10" s="280"/>
      <c r="E10" s="280"/>
      <c r="F10" s="280"/>
      <c r="G10" s="280"/>
      <c r="H10" s="280"/>
      <c r="I10" s="280"/>
      <c r="J10" s="280"/>
      <c r="K10" s="280"/>
      <c r="L10" s="280"/>
      <c r="M10" s="280"/>
      <c r="N10" s="280"/>
      <c r="O10" s="280"/>
      <c r="P10" s="280"/>
      <c r="Q10" s="280" t="s">
        <v>27</v>
      </c>
      <c r="R10" s="280" t="s">
        <v>28</v>
      </c>
      <c r="S10" s="280"/>
      <c r="T10" s="280"/>
      <c r="U10" s="280"/>
      <c r="V10" s="280"/>
      <c r="W10" s="280" t="s">
        <v>27</v>
      </c>
      <c r="X10" s="280" t="s">
        <v>28</v>
      </c>
      <c r="Y10" s="280"/>
      <c r="Z10" s="280"/>
      <c r="AA10" s="280"/>
      <c r="AB10" s="280" t="s">
        <v>207</v>
      </c>
      <c r="AC10" s="280"/>
      <c r="AD10" s="280" t="s">
        <v>204</v>
      </c>
      <c r="AE10" s="280"/>
      <c r="AF10" s="280"/>
      <c r="AG10" s="280" t="s">
        <v>27</v>
      </c>
      <c r="AH10" s="280" t="s">
        <v>28</v>
      </c>
      <c r="AI10" s="280"/>
      <c r="AJ10" s="280"/>
      <c r="AK10" s="280"/>
      <c r="AL10" s="280" t="s">
        <v>209</v>
      </c>
      <c r="AM10" s="280"/>
      <c r="AN10" s="280" t="s">
        <v>205</v>
      </c>
      <c r="AO10" s="280"/>
      <c r="AP10" s="280"/>
      <c r="AQ10" s="280" t="s">
        <v>27</v>
      </c>
      <c r="AR10" s="280" t="s">
        <v>28</v>
      </c>
      <c r="AS10" s="280"/>
      <c r="AT10" s="280"/>
      <c r="AU10" s="280"/>
      <c r="AV10" s="280" t="s">
        <v>212</v>
      </c>
      <c r="AW10" s="280"/>
      <c r="AX10" s="280" t="s">
        <v>213</v>
      </c>
      <c r="AY10" s="280"/>
      <c r="AZ10" s="280"/>
      <c r="BA10" s="280"/>
      <c r="BB10" s="280"/>
      <c r="BC10" s="280"/>
      <c r="BD10" s="280"/>
    </row>
    <row r="11" spans="1:56" ht="64.5" customHeight="1">
      <c r="A11" s="280"/>
      <c r="B11" s="280"/>
      <c r="C11" s="280"/>
      <c r="D11" s="280"/>
      <c r="E11" s="280"/>
      <c r="F11" s="280"/>
      <c r="G11" s="280"/>
      <c r="H11" s="280"/>
      <c r="I11" s="280"/>
      <c r="J11" s="280"/>
      <c r="K11" s="280"/>
      <c r="L11" s="280"/>
      <c r="M11" s="280"/>
      <c r="N11" s="280"/>
      <c r="O11" s="280"/>
      <c r="P11" s="280"/>
      <c r="Q11" s="280"/>
      <c r="R11" s="87" t="s">
        <v>29</v>
      </c>
      <c r="S11" s="87" t="s">
        <v>44</v>
      </c>
      <c r="T11" s="280"/>
      <c r="U11" s="280"/>
      <c r="V11" s="280"/>
      <c r="W11" s="280"/>
      <c r="X11" s="87" t="s">
        <v>29</v>
      </c>
      <c r="Y11" s="87" t="s">
        <v>44</v>
      </c>
      <c r="Z11" s="280"/>
      <c r="AA11" s="280"/>
      <c r="AB11" s="87" t="s">
        <v>26</v>
      </c>
      <c r="AC11" s="87" t="s">
        <v>68</v>
      </c>
      <c r="AD11" s="92" t="s">
        <v>26</v>
      </c>
      <c r="AE11" s="87" t="s">
        <v>68</v>
      </c>
      <c r="AF11" s="280"/>
      <c r="AG11" s="280"/>
      <c r="AH11" s="87" t="s">
        <v>29</v>
      </c>
      <c r="AI11" s="87" t="s">
        <v>44</v>
      </c>
      <c r="AJ11" s="280"/>
      <c r="AK11" s="280"/>
      <c r="AL11" s="87" t="s">
        <v>26</v>
      </c>
      <c r="AM11" s="87" t="s">
        <v>68</v>
      </c>
      <c r="AN11" s="87" t="s">
        <v>26</v>
      </c>
      <c r="AO11" s="87" t="s">
        <v>68</v>
      </c>
      <c r="AP11" s="280"/>
      <c r="AQ11" s="280"/>
      <c r="AR11" s="87" t="s">
        <v>29</v>
      </c>
      <c r="AS11" s="87" t="s">
        <v>44</v>
      </c>
      <c r="AT11" s="280"/>
      <c r="AU11" s="280"/>
      <c r="AV11" s="87" t="s">
        <v>26</v>
      </c>
      <c r="AW11" s="87" t="s">
        <v>68</v>
      </c>
      <c r="AX11" s="87" t="s">
        <v>26</v>
      </c>
      <c r="AY11" s="87" t="s">
        <v>68</v>
      </c>
      <c r="AZ11" s="280"/>
      <c r="BA11" s="280"/>
      <c r="BB11" s="280"/>
      <c r="BC11" s="280"/>
      <c r="BD11" s="280"/>
    </row>
    <row r="12" spans="1:56" ht="2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5" customHeight="1">
      <c r="A13" s="3"/>
      <c r="B13" s="3" t="s">
        <v>8</v>
      </c>
      <c r="C13" s="4"/>
      <c r="D13" s="4"/>
      <c r="E13" s="4"/>
      <c r="F13" s="4"/>
      <c r="G13" s="4"/>
      <c r="H13" s="4"/>
      <c r="I13" s="4"/>
      <c r="J13" s="4"/>
      <c r="K13" s="4"/>
      <c r="L13" s="4"/>
      <c r="M13" s="4"/>
      <c r="N13" s="4"/>
      <c r="O13" s="4"/>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4"/>
      <c r="BA13" s="4"/>
      <c r="BB13" s="4"/>
      <c r="BC13" s="4"/>
      <c r="BD13" s="4"/>
    </row>
    <row r="14" spans="1:56" ht="25" customHeight="1">
      <c r="A14" s="15" t="s">
        <v>19</v>
      </c>
      <c r="B14" s="16" t="s">
        <v>101</v>
      </c>
      <c r="C14" s="16"/>
      <c r="D14" s="16"/>
      <c r="E14" s="16"/>
      <c r="F14" s="16"/>
      <c r="G14" s="16"/>
      <c r="H14" s="16"/>
      <c r="I14" s="16"/>
      <c r="J14" s="16"/>
      <c r="K14" s="16"/>
      <c r="L14" s="16"/>
      <c r="M14" s="16"/>
      <c r="N14" s="16"/>
      <c r="O14" s="16"/>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16"/>
      <c r="BA14" s="16"/>
      <c r="BB14" s="16"/>
      <c r="BC14" s="16"/>
      <c r="BD14" s="16"/>
    </row>
    <row r="15" spans="1:56" ht="25" customHeight="1">
      <c r="A15" s="6"/>
      <c r="B15" s="6" t="s">
        <v>124</v>
      </c>
      <c r="C15" s="7"/>
      <c r="D15" s="7"/>
      <c r="E15" s="7"/>
      <c r="F15" s="7"/>
      <c r="G15" s="7"/>
      <c r="H15" s="7"/>
      <c r="I15" s="7"/>
      <c r="J15" s="7"/>
      <c r="K15" s="7"/>
      <c r="L15" s="7"/>
      <c r="M15" s="7"/>
      <c r="N15" s="7"/>
      <c r="O15" s="7"/>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7"/>
      <c r="BA15" s="7"/>
      <c r="BB15" s="7"/>
      <c r="BC15" s="7"/>
      <c r="BD15" s="7"/>
    </row>
    <row r="16" spans="1:56" ht="25" customHeight="1">
      <c r="A16" s="3" t="s">
        <v>31</v>
      </c>
      <c r="B16" s="4" t="s">
        <v>32</v>
      </c>
      <c r="C16" s="4"/>
      <c r="D16" s="4"/>
      <c r="E16" s="4"/>
      <c r="F16" s="4"/>
      <c r="G16" s="4"/>
      <c r="H16" s="4"/>
      <c r="I16" s="4"/>
      <c r="J16" s="4"/>
      <c r="K16" s="4"/>
      <c r="L16" s="4"/>
      <c r="M16" s="4"/>
      <c r="N16" s="4"/>
      <c r="O16" s="4"/>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4"/>
      <c r="BA16" s="4"/>
      <c r="BB16" s="4"/>
      <c r="BC16" s="4"/>
      <c r="BD16" s="4"/>
    </row>
    <row r="17" spans="1:56" ht="25" customHeight="1">
      <c r="A17" s="3" t="s">
        <v>33</v>
      </c>
      <c r="B17" s="4" t="s">
        <v>34</v>
      </c>
      <c r="C17" s="4"/>
      <c r="D17" s="4"/>
      <c r="E17" s="4"/>
      <c r="F17" s="4"/>
      <c r="G17" s="4"/>
      <c r="H17" s="4"/>
      <c r="I17" s="4"/>
      <c r="J17" s="4"/>
      <c r="K17" s="4"/>
      <c r="L17" s="4"/>
      <c r="M17" s="4"/>
      <c r="N17" s="4"/>
      <c r="O17" s="4"/>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4"/>
      <c r="BA17" s="4"/>
      <c r="BB17" s="4"/>
      <c r="BC17" s="4"/>
      <c r="BD17" s="4"/>
    </row>
    <row r="18" spans="1:56" ht="25" customHeight="1">
      <c r="A18" s="6"/>
      <c r="B18" s="6" t="s">
        <v>46</v>
      </c>
      <c r="C18" s="7"/>
      <c r="D18" s="7"/>
      <c r="E18" s="7"/>
      <c r="F18" s="7"/>
      <c r="G18" s="7"/>
      <c r="H18" s="7"/>
      <c r="I18" s="7"/>
      <c r="J18" s="7"/>
      <c r="K18" s="7"/>
      <c r="L18" s="7"/>
      <c r="M18" s="7"/>
      <c r="N18" s="7"/>
      <c r="O18" s="7"/>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7"/>
      <c r="BA18" s="7"/>
      <c r="BB18" s="7"/>
      <c r="BC18" s="7"/>
      <c r="BD18" s="7"/>
    </row>
    <row r="19" spans="1:56" ht="25" customHeight="1">
      <c r="A19" s="6" t="s">
        <v>30</v>
      </c>
      <c r="B19" s="7" t="s">
        <v>123</v>
      </c>
      <c r="C19" s="7"/>
      <c r="D19" s="7"/>
      <c r="E19" s="7"/>
      <c r="F19" s="7"/>
      <c r="G19" s="7"/>
      <c r="H19" s="7"/>
      <c r="I19" s="7"/>
      <c r="J19" s="7"/>
      <c r="K19" s="7"/>
      <c r="L19" s="7"/>
      <c r="M19" s="7"/>
      <c r="N19" s="7"/>
      <c r="O19" s="7"/>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7"/>
      <c r="BA19" s="7"/>
      <c r="BB19" s="7"/>
      <c r="BC19" s="7"/>
      <c r="BD19" s="7"/>
    </row>
    <row r="20" spans="1:56" ht="25" customHeight="1">
      <c r="A20" s="6" t="s">
        <v>79</v>
      </c>
      <c r="B20" s="7" t="s">
        <v>119</v>
      </c>
      <c r="C20" s="7"/>
      <c r="D20" s="7"/>
      <c r="E20" s="7"/>
      <c r="F20" s="7"/>
      <c r="G20" s="7"/>
      <c r="H20" s="7"/>
      <c r="I20" s="7"/>
      <c r="J20" s="7"/>
      <c r="K20" s="7"/>
      <c r="L20" s="7"/>
      <c r="M20" s="7"/>
      <c r="N20" s="7"/>
      <c r="O20" s="7"/>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7"/>
      <c r="BA20" s="7"/>
      <c r="BB20" s="7"/>
      <c r="BC20" s="7"/>
      <c r="BD20" s="7"/>
    </row>
    <row r="21" spans="1:56" ht="25" customHeight="1">
      <c r="A21" s="3" t="s">
        <v>31</v>
      </c>
      <c r="B21" s="4" t="s">
        <v>32</v>
      </c>
      <c r="C21" s="4"/>
      <c r="D21" s="4"/>
      <c r="E21" s="4"/>
      <c r="F21" s="4"/>
      <c r="G21" s="4"/>
      <c r="H21" s="4"/>
      <c r="I21" s="4"/>
      <c r="J21" s="4"/>
      <c r="K21" s="4"/>
      <c r="L21" s="4"/>
      <c r="M21" s="4"/>
      <c r="N21" s="4"/>
      <c r="O21" s="4"/>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4"/>
      <c r="BA21" s="4"/>
      <c r="BB21" s="4"/>
      <c r="BC21" s="4"/>
      <c r="BD21" s="4"/>
    </row>
    <row r="22" spans="1:56" ht="25" customHeight="1">
      <c r="A22" s="3" t="s">
        <v>33</v>
      </c>
      <c r="B22" s="4" t="s">
        <v>34</v>
      </c>
      <c r="C22" s="4"/>
      <c r="D22" s="4"/>
      <c r="E22" s="4"/>
      <c r="F22" s="4"/>
      <c r="G22" s="4"/>
      <c r="H22" s="4"/>
      <c r="I22" s="4"/>
      <c r="J22" s="4"/>
      <c r="K22" s="4"/>
      <c r="L22" s="4"/>
      <c r="M22" s="4"/>
      <c r="N22" s="4"/>
      <c r="O22" s="4"/>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4"/>
      <c r="BA22" s="4"/>
      <c r="BB22" s="4"/>
      <c r="BC22" s="4"/>
      <c r="BD22" s="4"/>
    </row>
    <row r="23" spans="1:56" ht="25" customHeight="1">
      <c r="A23" s="6" t="s">
        <v>81</v>
      </c>
      <c r="B23" s="7" t="s">
        <v>120</v>
      </c>
      <c r="C23" s="7"/>
      <c r="D23" s="7"/>
      <c r="E23" s="7"/>
      <c r="F23" s="7"/>
      <c r="G23" s="7"/>
      <c r="H23" s="7"/>
      <c r="I23" s="7"/>
      <c r="J23" s="7"/>
      <c r="K23" s="7"/>
      <c r="L23" s="7"/>
      <c r="M23" s="7"/>
      <c r="N23" s="7"/>
      <c r="O23" s="7"/>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7"/>
      <c r="BA23" s="7"/>
      <c r="BB23" s="7"/>
      <c r="BC23" s="7"/>
      <c r="BD23" s="7"/>
    </row>
    <row r="24" spans="1:56" ht="25" customHeight="1">
      <c r="A24" s="3" t="s">
        <v>31</v>
      </c>
      <c r="B24" s="4" t="s">
        <v>32</v>
      </c>
      <c r="C24" s="4"/>
      <c r="D24" s="4"/>
      <c r="E24" s="4"/>
      <c r="F24" s="4"/>
      <c r="G24" s="4"/>
      <c r="H24" s="4"/>
      <c r="I24" s="4"/>
      <c r="J24" s="4"/>
      <c r="K24" s="4"/>
      <c r="L24" s="4"/>
      <c r="M24" s="4"/>
      <c r="N24" s="4"/>
      <c r="O24" s="4"/>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4"/>
      <c r="BA24" s="4"/>
      <c r="BB24" s="4"/>
      <c r="BC24" s="4"/>
      <c r="BD24" s="4"/>
    </row>
    <row r="25" spans="1:56" ht="25" customHeight="1">
      <c r="A25" s="3" t="s">
        <v>33</v>
      </c>
      <c r="B25" s="4" t="s">
        <v>34</v>
      </c>
      <c r="C25" s="4"/>
      <c r="D25" s="4"/>
      <c r="E25" s="4"/>
      <c r="F25" s="4"/>
      <c r="G25" s="4"/>
      <c r="H25" s="4"/>
      <c r="I25" s="4"/>
      <c r="J25" s="4"/>
      <c r="K25" s="4"/>
      <c r="L25" s="4"/>
      <c r="M25" s="4"/>
      <c r="N25" s="4"/>
      <c r="O25" s="4"/>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4"/>
      <c r="BA25" s="4"/>
      <c r="BB25" s="4"/>
      <c r="BC25" s="4"/>
      <c r="BD25" s="4"/>
    </row>
    <row r="26" spans="1:56" s="14" customFormat="1" ht="25" customHeight="1">
      <c r="A26" s="6" t="s">
        <v>82</v>
      </c>
      <c r="B26" s="7" t="s">
        <v>122</v>
      </c>
      <c r="C26" s="7"/>
      <c r="D26" s="7"/>
      <c r="E26" s="7"/>
      <c r="F26" s="7"/>
      <c r="G26" s="7"/>
      <c r="H26" s="7"/>
      <c r="I26" s="7"/>
      <c r="J26" s="7"/>
      <c r="K26" s="7"/>
      <c r="L26" s="7"/>
      <c r="M26" s="7"/>
      <c r="N26" s="7"/>
      <c r="O26" s="7"/>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7"/>
      <c r="BA26" s="7"/>
      <c r="BB26" s="7"/>
      <c r="BC26" s="7"/>
      <c r="BD26" s="7"/>
    </row>
    <row r="27" spans="1:56" ht="25" customHeight="1">
      <c r="A27" s="3"/>
      <c r="B27" s="4" t="s">
        <v>5</v>
      </c>
      <c r="C27" s="4"/>
      <c r="D27" s="4"/>
      <c r="E27" s="4"/>
      <c r="F27" s="4"/>
      <c r="G27" s="4"/>
      <c r="H27" s="4"/>
      <c r="I27" s="4"/>
      <c r="J27" s="4"/>
      <c r="K27" s="4"/>
      <c r="L27" s="4"/>
      <c r="M27" s="4"/>
      <c r="N27" s="4"/>
      <c r="O27" s="4"/>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4"/>
      <c r="BA27" s="4"/>
      <c r="BB27" s="4"/>
      <c r="BC27" s="4"/>
      <c r="BD27" s="4"/>
    </row>
    <row r="28" spans="1:56" s="14" customFormat="1" ht="25" customHeight="1">
      <c r="A28" s="6"/>
      <c r="B28" s="7" t="s">
        <v>108</v>
      </c>
      <c r="C28" s="7"/>
      <c r="D28" s="7"/>
      <c r="E28" s="7"/>
      <c r="F28" s="7"/>
      <c r="G28" s="7"/>
      <c r="H28" s="7"/>
      <c r="I28" s="7"/>
      <c r="J28" s="7"/>
      <c r="K28" s="7"/>
      <c r="L28" s="7"/>
      <c r="M28" s="7"/>
      <c r="N28" s="7"/>
      <c r="O28" s="7"/>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7"/>
      <c r="BA28" s="7"/>
      <c r="BB28" s="7"/>
      <c r="BC28" s="7"/>
      <c r="BD28" s="7"/>
    </row>
    <row r="29" spans="1:56" ht="25" customHeight="1">
      <c r="A29" s="3" t="s">
        <v>31</v>
      </c>
      <c r="B29" s="4" t="s">
        <v>32</v>
      </c>
      <c r="C29" s="4"/>
      <c r="D29" s="4"/>
      <c r="E29" s="4"/>
      <c r="F29" s="4"/>
      <c r="G29" s="4"/>
      <c r="H29" s="4"/>
      <c r="I29" s="4"/>
      <c r="J29" s="4"/>
      <c r="K29" s="4"/>
      <c r="L29" s="4"/>
      <c r="M29" s="4"/>
      <c r="N29" s="4"/>
      <c r="O29" s="4"/>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4"/>
      <c r="BA29" s="4"/>
      <c r="BB29" s="4"/>
      <c r="BC29" s="4"/>
      <c r="BD29" s="4"/>
    </row>
    <row r="30" spans="1:56" ht="25" customHeight="1">
      <c r="A30" s="3" t="s">
        <v>33</v>
      </c>
      <c r="B30" s="4" t="s">
        <v>34</v>
      </c>
      <c r="C30" s="4"/>
      <c r="D30" s="4"/>
      <c r="E30" s="4"/>
      <c r="F30" s="4"/>
      <c r="G30" s="4"/>
      <c r="H30" s="4"/>
      <c r="I30" s="4"/>
      <c r="J30" s="4"/>
      <c r="K30" s="4"/>
      <c r="L30" s="4"/>
      <c r="M30" s="4"/>
      <c r="N30" s="4"/>
      <c r="O30" s="4"/>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4"/>
      <c r="BA30" s="4"/>
      <c r="BB30" s="4"/>
      <c r="BC30" s="4"/>
      <c r="BD30" s="4"/>
    </row>
    <row r="31" spans="1:56" s="14" customFormat="1" ht="25" customHeight="1">
      <c r="A31" s="6"/>
      <c r="B31" s="7" t="s">
        <v>109</v>
      </c>
      <c r="C31" s="7"/>
      <c r="D31" s="7"/>
      <c r="E31" s="7"/>
      <c r="F31" s="7"/>
      <c r="G31" s="7"/>
      <c r="H31" s="7"/>
      <c r="I31" s="7"/>
      <c r="J31" s="7"/>
      <c r="K31" s="7"/>
      <c r="L31" s="7"/>
      <c r="M31" s="7"/>
      <c r="N31" s="7"/>
      <c r="O31" s="7"/>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7"/>
      <c r="BA31" s="7"/>
      <c r="BB31" s="7"/>
      <c r="BC31" s="7"/>
      <c r="BD31" s="7"/>
    </row>
    <row r="32" spans="1:56" ht="25" customHeight="1">
      <c r="A32" s="3" t="s">
        <v>31</v>
      </c>
      <c r="B32" s="4" t="s">
        <v>32</v>
      </c>
      <c r="C32" s="4"/>
      <c r="D32" s="4"/>
      <c r="E32" s="4"/>
      <c r="F32" s="4"/>
      <c r="G32" s="4"/>
      <c r="H32" s="4"/>
      <c r="I32" s="4"/>
      <c r="J32" s="4"/>
      <c r="K32" s="4"/>
      <c r="L32" s="4"/>
      <c r="M32" s="4"/>
      <c r="N32" s="4"/>
      <c r="O32" s="4"/>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4"/>
      <c r="BA32" s="4"/>
      <c r="BB32" s="4"/>
      <c r="BC32" s="4"/>
      <c r="BD32" s="4"/>
    </row>
    <row r="33" spans="1:56" ht="25" customHeight="1">
      <c r="A33" s="3" t="s">
        <v>33</v>
      </c>
      <c r="B33" s="4" t="s">
        <v>34</v>
      </c>
      <c r="C33" s="4"/>
      <c r="D33" s="4"/>
      <c r="E33" s="4"/>
      <c r="F33" s="4"/>
      <c r="G33" s="4"/>
      <c r="H33" s="4"/>
      <c r="I33" s="4"/>
      <c r="J33" s="4"/>
      <c r="K33" s="4"/>
      <c r="L33" s="4"/>
      <c r="M33" s="4"/>
      <c r="N33" s="4"/>
      <c r="O33" s="4"/>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4"/>
      <c r="BA33" s="4"/>
      <c r="BB33" s="4"/>
      <c r="BC33" s="4"/>
      <c r="BD33" s="4"/>
    </row>
    <row r="34" spans="1:56" s="14" customFormat="1" ht="25" customHeight="1">
      <c r="A34" s="6" t="s">
        <v>35</v>
      </c>
      <c r="B34" s="7" t="s">
        <v>110</v>
      </c>
      <c r="C34" s="7"/>
      <c r="D34" s="7"/>
      <c r="E34" s="7"/>
      <c r="F34" s="7"/>
      <c r="G34" s="7"/>
      <c r="H34" s="7"/>
      <c r="I34" s="7"/>
      <c r="J34" s="7"/>
      <c r="K34" s="7"/>
      <c r="L34" s="7"/>
      <c r="M34" s="7"/>
      <c r="N34" s="7"/>
      <c r="O34" s="7"/>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7"/>
      <c r="BA34" s="7"/>
      <c r="BB34" s="7"/>
      <c r="BC34" s="7"/>
      <c r="BD34" s="7"/>
    </row>
    <row r="35" spans="1:56" s="14" customFormat="1" ht="25" customHeight="1">
      <c r="A35" s="6" t="s">
        <v>79</v>
      </c>
      <c r="B35" s="7" t="s">
        <v>121</v>
      </c>
      <c r="C35" s="7"/>
      <c r="D35" s="7"/>
      <c r="E35" s="7"/>
      <c r="F35" s="7"/>
      <c r="G35" s="7"/>
      <c r="H35" s="7"/>
      <c r="I35" s="7"/>
      <c r="J35" s="7"/>
      <c r="K35" s="7"/>
      <c r="L35" s="7"/>
      <c r="M35" s="7"/>
      <c r="N35" s="7"/>
      <c r="O35" s="7"/>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7"/>
      <c r="BA35" s="7"/>
      <c r="BB35" s="7"/>
      <c r="BC35" s="7"/>
      <c r="BD35" s="7"/>
    </row>
    <row r="36" spans="1:56" ht="25" customHeight="1">
      <c r="A36" s="3" t="s">
        <v>31</v>
      </c>
      <c r="B36" s="4" t="s">
        <v>32</v>
      </c>
      <c r="C36" s="4"/>
      <c r="D36" s="4"/>
      <c r="E36" s="4"/>
      <c r="F36" s="4"/>
      <c r="G36" s="4"/>
      <c r="H36" s="4"/>
      <c r="I36" s="4"/>
      <c r="J36" s="4"/>
      <c r="K36" s="4"/>
      <c r="L36" s="4"/>
      <c r="M36" s="4"/>
      <c r="N36" s="4"/>
      <c r="O36" s="4"/>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4"/>
      <c r="BA36" s="4"/>
      <c r="BB36" s="4"/>
      <c r="BC36" s="4"/>
      <c r="BD36" s="4"/>
    </row>
    <row r="37" spans="1:56" ht="25" customHeight="1">
      <c r="A37" s="3" t="s">
        <v>33</v>
      </c>
      <c r="B37" s="4" t="s">
        <v>34</v>
      </c>
      <c r="C37" s="4"/>
      <c r="D37" s="4"/>
      <c r="E37" s="4"/>
      <c r="F37" s="4"/>
      <c r="G37" s="4"/>
      <c r="H37" s="4"/>
      <c r="I37" s="4"/>
      <c r="J37" s="4"/>
      <c r="K37" s="4"/>
      <c r="L37" s="4"/>
      <c r="M37" s="4"/>
      <c r="N37" s="4"/>
      <c r="O37" s="4"/>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4"/>
      <c r="BA37" s="4"/>
      <c r="BB37" s="4"/>
      <c r="BC37" s="4"/>
      <c r="BD37" s="4"/>
    </row>
    <row r="38" spans="1:56" s="14" customFormat="1" ht="25" customHeight="1">
      <c r="A38" s="6" t="s">
        <v>81</v>
      </c>
      <c r="B38" s="7" t="s">
        <v>122</v>
      </c>
      <c r="C38" s="7"/>
      <c r="D38" s="7"/>
      <c r="E38" s="7"/>
      <c r="F38" s="7"/>
      <c r="G38" s="7"/>
      <c r="H38" s="7"/>
      <c r="I38" s="7"/>
      <c r="J38" s="7"/>
      <c r="K38" s="7"/>
      <c r="L38" s="7"/>
      <c r="M38" s="7"/>
      <c r="N38" s="7"/>
      <c r="O38" s="7"/>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7"/>
      <c r="BA38" s="7"/>
      <c r="BB38" s="7"/>
      <c r="BC38" s="7"/>
      <c r="BD38" s="7"/>
    </row>
    <row r="39" spans="1:56" ht="25" customHeight="1">
      <c r="A39" s="3" t="s">
        <v>31</v>
      </c>
      <c r="B39" s="4" t="s">
        <v>32</v>
      </c>
      <c r="C39" s="4"/>
      <c r="D39" s="4"/>
      <c r="E39" s="4"/>
      <c r="F39" s="4"/>
      <c r="G39" s="4"/>
      <c r="H39" s="4"/>
      <c r="I39" s="4"/>
      <c r="J39" s="4"/>
      <c r="K39" s="4"/>
      <c r="L39" s="4"/>
      <c r="M39" s="4"/>
      <c r="N39" s="4"/>
      <c r="O39" s="4"/>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4"/>
      <c r="BA39" s="4"/>
      <c r="BB39" s="4"/>
      <c r="BC39" s="4"/>
      <c r="BD39" s="4"/>
    </row>
    <row r="40" spans="1:56" ht="25" customHeight="1">
      <c r="A40" s="3" t="s">
        <v>33</v>
      </c>
      <c r="B40" s="4" t="s">
        <v>34</v>
      </c>
      <c r="C40" s="4"/>
      <c r="D40" s="4"/>
      <c r="E40" s="4"/>
      <c r="F40" s="4"/>
      <c r="G40" s="4"/>
      <c r="H40" s="4"/>
      <c r="I40" s="4"/>
      <c r="J40" s="4"/>
      <c r="K40" s="4"/>
      <c r="L40" s="4"/>
      <c r="M40" s="4"/>
      <c r="N40" s="4"/>
      <c r="O40" s="4"/>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4"/>
      <c r="BA40" s="4"/>
      <c r="BB40" s="4"/>
      <c r="BC40" s="4"/>
      <c r="BD40" s="4"/>
    </row>
    <row r="41" spans="1:56" ht="25" customHeight="1">
      <c r="A41" s="15" t="s">
        <v>20</v>
      </c>
      <c r="B41" s="16" t="s">
        <v>215</v>
      </c>
      <c r="C41" s="16"/>
      <c r="D41" s="16"/>
      <c r="E41" s="16"/>
      <c r="F41" s="16"/>
      <c r="G41" s="16"/>
      <c r="H41" s="16"/>
      <c r="I41" s="16"/>
      <c r="J41" s="16"/>
      <c r="K41" s="16"/>
      <c r="L41" s="16"/>
      <c r="M41" s="16"/>
      <c r="N41" s="16"/>
      <c r="O41" s="16"/>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16"/>
      <c r="BA41" s="16"/>
      <c r="BB41" s="16"/>
      <c r="BC41" s="16"/>
      <c r="BD41" s="16"/>
    </row>
    <row r="42" spans="1:56" ht="25" customHeight="1">
      <c r="A42" s="3"/>
      <c r="B42" s="4" t="s">
        <v>112</v>
      </c>
      <c r="C42" s="4"/>
      <c r="D42" s="4"/>
      <c r="E42" s="4"/>
      <c r="F42" s="4"/>
      <c r="G42" s="4"/>
      <c r="H42" s="4"/>
      <c r="I42" s="4"/>
      <c r="J42" s="4"/>
      <c r="K42" s="4"/>
      <c r="L42" s="4"/>
      <c r="M42" s="4"/>
      <c r="N42" s="4"/>
      <c r="O42" s="4"/>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4"/>
      <c r="BA42" s="4"/>
      <c r="BB42" s="4"/>
      <c r="BC42" s="4"/>
      <c r="BD42" s="4"/>
    </row>
    <row r="43" spans="1:56" ht="25" customHeight="1">
      <c r="A43" s="15" t="s">
        <v>33</v>
      </c>
      <c r="B43" s="16" t="s">
        <v>33</v>
      </c>
      <c r="C43" s="16"/>
      <c r="D43" s="16"/>
      <c r="E43" s="16"/>
      <c r="F43" s="16"/>
      <c r="G43" s="16"/>
      <c r="H43" s="16"/>
      <c r="I43" s="16"/>
      <c r="J43" s="16"/>
      <c r="K43" s="16"/>
      <c r="L43" s="16"/>
      <c r="M43" s="16"/>
      <c r="N43" s="16"/>
      <c r="O43" s="16"/>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16"/>
      <c r="BA43" s="16"/>
      <c r="BB43" s="16"/>
      <c r="BC43" s="16"/>
      <c r="BD43" s="16"/>
    </row>
    <row r="44" spans="1:56" ht="25" customHeight="1">
      <c r="A44" s="3" t="s">
        <v>33</v>
      </c>
      <c r="B44" s="4" t="s">
        <v>33</v>
      </c>
      <c r="C44" s="29"/>
      <c r="D44" s="29"/>
      <c r="E44" s="29"/>
      <c r="F44" s="29"/>
      <c r="G44" s="29"/>
      <c r="H44" s="29"/>
      <c r="I44" s="29"/>
      <c r="J44" s="29"/>
      <c r="K44" s="29"/>
      <c r="L44" s="29"/>
      <c r="M44" s="29"/>
      <c r="N44" s="29"/>
      <c r="O44" s="29"/>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29"/>
      <c r="BA44" s="29"/>
      <c r="BB44" s="29"/>
      <c r="BC44" s="29"/>
      <c r="BD44" s="29"/>
    </row>
    <row r="45" spans="1:56" ht="2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355"/>
  <sheetViews>
    <sheetView topLeftCell="S1" workbookViewId="0">
      <selection activeCell="A2" sqref="A2:CQ2"/>
    </sheetView>
  </sheetViews>
  <sheetFormatPr defaultRowHeight="18"/>
  <cols>
    <col min="1" max="1" width="6" style="66" customWidth="1"/>
    <col min="2" max="2" width="37.77734375" style="67" customWidth="1"/>
    <col min="3" max="3" width="10.6640625" style="67" customWidth="1"/>
    <col min="4" max="6" width="12" style="68" customWidth="1"/>
    <col min="7" max="7" width="10.109375" style="68" customWidth="1"/>
    <col min="8" max="8" width="10.109375" style="69" customWidth="1"/>
    <col min="9" max="95" width="7.77734375" style="69" customWidth="1"/>
    <col min="96" max="313" width="9.33203125" style="35"/>
    <col min="314" max="314" width="6" style="35" customWidth="1"/>
    <col min="315" max="315" width="37.77734375" style="35" customWidth="1"/>
    <col min="316" max="318" width="12" style="35" customWidth="1"/>
    <col min="319" max="320" width="14.44140625" style="35" customWidth="1"/>
    <col min="321" max="321" width="13.109375" style="35" customWidth="1"/>
    <col min="322" max="322" width="14.44140625" style="35" customWidth="1"/>
    <col min="323" max="323" width="13.109375" style="35" customWidth="1"/>
    <col min="324" max="324" width="14.44140625" style="35" customWidth="1"/>
    <col min="325" max="325" width="13.109375" style="35" customWidth="1"/>
    <col min="326" max="326" width="14.44140625" style="35" customWidth="1"/>
    <col min="327" max="327" width="13.109375" style="35" customWidth="1"/>
    <col min="328" max="328" width="14.44140625" style="35" customWidth="1"/>
    <col min="329" max="329" width="13.109375" style="35" customWidth="1"/>
    <col min="330" max="330" width="16.44140625" style="35" customWidth="1"/>
    <col min="331" max="331" width="12" style="35" customWidth="1"/>
    <col min="332" max="332" width="20" style="35" customWidth="1"/>
    <col min="333" max="333" width="14" style="35" customWidth="1"/>
    <col min="334" max="334" width="16.44140625" style="35" customWidth="1"/>
    <col min="335" max="335" width="12" style="35" customWidth="1"/>
    <col min="336" max="336" width="20" style="35" customWidth="1"/>
    <col min="337" max="337" width="14" style="35" customWidth="1"/>
    <col min="338" max="338" width="12.44140625" style="35" customWidth="1"/>
    <col min="339" max="341" width="0" style="35" hidden="1" customWidth="1"/>
    <col min="342" max="569" width="9.33203125" style="35"/>
    <col min="570" max="570" width="6" style="35" customWidth="1"/>
    <col min="571" max="571" width="37.77734375" style="35" customWidth="1"/>
    <col min="572" max="574" width="12" style="35" customWidth="1"/>
    <col min="575" max="576" width="14.44140625" style="35" customWidth="1"/>
    <col min="577" max="577" width="13.109375" style="35" customWidth="1"/>
    <col min="578" max="578" width="14.44140625" style="35" customWidth="1"/>
    <col min="579" max="579" width="13.109375" style="35" customWidth="1"/>
    <col min="580" max="580" width="14.44140625" style="35" customWidth="1"/>
    <col min="581" max="581" width="13.109375" style="35" customWidth="1"/>
    <col min="582" max="582" width="14.44140625" style="35" customWidth="1"/>
    <col min="583" max="583" width="13.109375" style="35" customWidth="1"/>
    <col min="584" max="584" width="14.44140625" style="35" customWidth="1"/>
    <col min="585" max="585" width="13.109375" style="35" customWidth="1"/>
    <col min="586" max="586" width="16.44140625" style="35" customWidth="1"/>
    <col min="587" max="587" width="12" style="35" customWidth="1"/>
    <col min="588" max="588" width="20" style="35" customWidth="1"/>
    <col min="589" max="589" width="14" style="35" customWidth="1"/>
    <col min="590" max="590" width="16.44140625" style="35" customWidth="1"/>
    <col min="591" max="591" width="12" style="35" customWidth="1"/>
    <col min="592" max="592" width="20" style="35" customWidth="1"/>
    <col min="593" max="593" width="14" style="35" customWidth="1"/>
    <col min="594" max="594" width="12.44140625" style="35" customWidth="1"/>
    <col min="595" max="597" width="0" style="35" hidden="1" customWidth="1"/>
    <col min="598" max="825" width="9.33203125" style="35"/>
    <col min="826" max="826" width="6" style="35" customWidth="1"/>
    <col min="827" max="827" width="37.77734375" style="35" customWidth="1"/>
    <col min="828" max="830" width="12" style="35" customWidth="1"/>
    <col min="831" max="832" width="14.44140625" style="35" customWidth="1"/>
    <col min="833" max="833" width="13.109375" style="35" customWidth="1"/>
    <col min="834" max="834" width="14.44140625" style="35" customWidth="1"/>
    <col min="835" max="835" width="13.109375" style="35" customWidth="1"/>
    <col min="836" max="836" width="14.44140625" style="35" customWidth="1"/>
    <col min="837" max="837" width="13.109375" style="35" customWidth="1"/>
    <col min="838" max="838" width="14.44140625" style="35" customWidth="1"/>
    <col min="839" max="839" width="13.109375" style="35" customWidth="1"/>
    <col min="840" max="840" width="14.44140625" style="35" customWidth="1"/>
    <col min="841" max="841" width="13.109375" style="35" customWidth="1"/>
    <col min="842" max="842" width="16.44140625" style="35" customWidth="1"/>
    <col min="843" max="843" width="12" style="35" customWidth="1"/>
    <col min="844" max="844" width="20" style="35" customWidth="1"/>
    <col min="845" max="845" width="14" style="35" customWidth="1"/>
    <col min="846" max="846" width="16.44140625" style="35" customWidth="1"/>
    <col min="847" max="847" width="12" style="35" customWidth="1"/>
    <col min="848" max="848" width="20" style="35" customWidth="1"/>
    <col min="849" max="849" width="14" style="35" customWidth="1"/>
    <col min="850" max="850" width="12.44140625" style="35" customWidth="1"/>
    <col min="851" max="853" width="0" style="35" hidden="1" customWidth="1"/>
    <col min="854" max="1081" width="9.33203125" style="35"/>
    <col min="1082" max="1082" width="6" style="35" customWidth="1"/>
    <col min="1083" max="1083" width="37.77734375" style="35" customWidth="1"/>
    <col min="1084" max="1086" width="12" style="35" customWidth="1"/>
    <col min="1087" max="1088" width="14.44140625" style="35" customWidth="1"/>
    <col min="1089" max="1089" width="13.109375" style="35" customWidth="1"/>
    <col min="1090" max="1090" width="14.44140625" style="35" customWidth="1"/>
    <col min="1091" max="1091" width="13.109375" style="35" customWidth="1"/>
    <col min="1092" max="1092" width="14.44140625" style="35" customWidth="1"/>
    <col min="1093" max="1093" width="13.109375" style="35" customWidth="1"/>
    <col min="1094" max="1094" width="14.44140625" style="35" customWidth="1"/>
    <col min="1095" max="1095" width="13.109375" style="35" customWidth="1"/>
    <col min="1096" max="1096" width="14.44140625" style="35" customWidth="1"/>
    <col min="1097" max="1097" width="13.109375" style="35" customWidth="1"/>
    <col min="1098" max="1098" width="16.44140625" style="35" customWidth="1"/>
    <col min="1099" max="1099" width="12" style="35" customWidth="1"/>
    <col min="1100" max="1100" width="20" style="35" customWidth="1"/>
    <col min="1101" max="1101" width="14" style="35" customWidth="1"/>
    <col min="1102" max="1102" width="16.44140625" style="35" customWidth="1"/>
    <col min="1103" max="1103" width="12" style="35" customWidth="1"/>
    <col min="1104" max="1104" width="20" style="35" customWidth="1"/>
    <col min="1105" max="1105" width="14" style="35" customWidth="1"/>
    <col min="1106" max="1106" width="12.44140625" style="35" customWidth="1"/>
    <col min="1107" max="1109" width="0" style="35" hidden="1" customWidth="1"/>
    <col min="1110" max="1337" width="9.33203125" style="35"/>
    <col min="1338" max="1338" width="6" style="35" customWidth="1"/>
    <col min="1339" max="1339" width="37.77734375" style="35" customWidth="1"/>
    <col min="1340" max="1342" width="12" style="35" customWidth="1"/>
    <col min="1343" max="1344" width="14.44140625" style="35" customWidth="1"/>
    <col min="1345" max="1345" width="13.109375" style="35" customWidth="1"/>
    <col min="1346" max="1346" width="14.44140625" style="35" customWidth="1"/>
    <col min="1347" max="1347" width="13.109375" style="35" customWidth="1"/>
    <col min="1348" max="1348" width="14.44140625" style="35" customWidth="1"/>
    <col min="1349" max="1349" width="13.109375" style="35" customWidth="1"/>
    <col min="1350" max="1350" width="14.44140625" style="35" customWidth="1"/>
    <col min="1351" max="1351" width="13.109375" style="35" customWidth="1"/>
    <col min="1352" max="1352" width="14.44140625" style="35" customWidth="1"/>
    <col min="1353" max="1353" width="13.109375" style="35" customWidth="1"/>
    <col min="1354" max="1354" width="16.44140625" style="35" customWidth="1"/>
    <col min="1355" max="1355" width="12" style="35" customWidth="1"/>
    <col min="1356" max="1356" width="20" style="35" customWidth="1"/>
    <col min="1357" max="1357" width="14" style="35" customWidth="1"/>
    <col min="1358" max="1358" width="16.44140625" style="35" customWidth="1"/>
    <col min="1359" max="1359" width="12" style="35" customWidth="1"/>
    <col min="1360" max="1360" width="20" style="35" customWidth="1"/>
    <col min="1361" max="1361" width="14" style="35" customWidth="1"/>
    <col min="1362" max="1362" width="12.44140625" style="35" customWidth="1"/>
    <col min="1363" max="1365" width="0" style="35" hidden="1" customWidth="1"/>
    <col min="1366" max="1593" width="9.33203125" style="35"/>
    <col min="1594" max="1594" width="6" style="35" customWidth="1"/>
    <col min="1595" max="1595" width="37.77734375" style="35" customWidth="1"/>
    <col min="1596" max="1598" width="12" style="35" customWidth="1"/>
    <col min="1599" max="1600" width="14.44140625" style="35" customWidth="1"/>
    <col min="1601" max="1601" width="13.109375" style="35" customWidth="1"/>
    <col min="1602" max="1602" width="14.44140625" style="35" customWidth="1"/>
    <col min="1603" max="1603" width="13.109375" style="35" customWidth="1"/>
    <col min="1604" max="1604" width="14.44140625" style="35" customWidth="1"/>
    <col min="1605" max="1605" width="13.109375" style="35" customWidth="1"/>
    <col min="1606" max="1606" width="14.44140625" style="35" customWidth="1"/>
    <col min="1607" max="1607" width="13.109375" style="35" customWidth="1"/>
    <col min="1608" max="1608" width="14.44140625" style="35" customWidth="1"/>
    <col min="1609" max="1609" width="13.109375" style="35" customWidth="1"/>
    <col min="1610" max="1610" width="16.44140625" style="35" customWidth="1"/>
    <col min="1611" max="1611" width="12" style="35" customWidth="1"/>
    <col min="1612" max="1612" width="20" style="35" customWidth="1"/>
    <col min="1613" max="1613" width="14" style="35" customWidth="1"/>
    <col min="1614" max="1614" width="16.44140625" style="35" customWidth="1"/>
    <col min="1615" max="1615" width="12" style="35" customWidth="1"/>
    <col min="1616" max="1616" width="20" style="35" customWidth="1"/>
    <col min="1617" max="1617" width="14" style="35" customWidth="1"/>
    <col min="1618" max="1618" width="12.44140625" style="35" customWidth="1"/>
    <col min="1619" max="1621" width="0" style="35" hidden="1" customWidth="1"/>
    <col min="1622" max="1849" width="9.33203125" style="35"/>
    <col min="1850" max="1850" width="6" style="35" customWidth="1"/>
    <col min="1851" max="1851" width="37.77734375" style="35" customWidth="1"/>
    <col min="1852" max="1854" width="12" style="35" customWidth="1"/>
    <col min="1855" max="1856" width="14.44140625" style="35" customWidth="1"/>
    <col min="1857" max="1857" width="13.109375" style="35" customWidth="1"/>
    <col min="1858" max="1858" width="14.44140625" style="35" customWidth="1"/>
    <col min="1859" max="1859" width="13.109375" style="35" customWidth="1"/>
    <col min="1860" max="1860" width="14.44140625" style="35" customWidth="1"/>
    <col min="1861" max="1861" width="13.109375" style="35" customWidth="1"/>
    <col min="1862" max="1862" width="14.44140625" style="35" customWidth="1"/>
    <col min="1863" max="1863" width="13.109375" style="35" customWidth="1"/>
    <col min="1864" max="1864" width="14.44140625" style="35" customWidth="1"/>
    <col min="1865" max="1865" width="13.109375" style="35" customWidth="1"/>
    <col min="1866" max="1866" width="16.44140625" style="35" customWidth="1"/>
    <col min="1867" max="1867" width="12" style="35" customWidth="1"/>
    <col min="1868" max="1868" width="20" style="35" customWidth="1"/>
    <col min="1869" max="1869" width="14" style="35" customWidth="1"/>
    <col min="1870" max="1870" width="16.44140625" style="35" customWidth="1"/>
    <col min="1871" max="1871" width="12" style="35" customWidth="1"/>
    <col min="1872" max="1872" width="20" style="35" customWidth="1"/>
    <col min="1873" max="1873" width="14" style="35" customWidth="1"/>
    <col min="1874" max="1874" width="12.44140625" style="35" customWidth="1"/>
    <col min="1875" max="1877" width="0" style="35" hidden="1" customWidth="1"/>
    <col min="1878" max="2105" width="9.33203125" style="35"/>
    <col min="2106" max="2106" width="6" style="35" customWidth="1"/>
    <col min="2107" max="2107" width="37.77734375" style="35" customWidth="1"/>
    <col min="2108" max="2110" width="12" style="35" customWidth="1"/>
    <col min="2111" max="2112" width="14.44140625" style="35" customWidth="1"/>
    <col min="2113" max="2113" width="13.109375" style="35" customWidth="1"/>
    <col min="2114" max="2114" width="14.44140625" style="35" customWidth="1"/>
    <col min="2115" max="2115" width="13.109375" style="35" customWidth="1"/>
    <col min="2116" max="2116" width="14.44140625" style="35" customWidth="1"/>
    <col min="2117" max="2117" width="13.109375" style="35" customWidth="1"/>
    <col min="2118" max="2118" width="14.44140625" style="35" customWidth="1"/>
    <col min="2119" max="2119" width="13.109375" style="35" customWidth="1"/>
    <col min="2120" max="2120" width="14.44140625" style="35" customWidth="1"/>
    <col min="2121" max="2121" width="13.109375" style="35" customWidth="1"/>
    <col min="2122" max="2122" width="16.44140625" style="35" customWidth="1"/>
    <col min="2123" max="2123" width="12" style="35" customWidth="1"/>
    <col min="2124" max="2124" width="20" style="35" customWidth="1"/>
    <col min="2125" max="2125" width="14" style="35" customWidth="1"/>
    <col min="2126" max="2126" width="16.44140625" style="35" customWidth="1"/>
    <col min="2127" max="2127" width="12" style="35" customWidth="1"/>
    <col min="2128" max="2128" width="20" style="35" customWidth="1"/>
    <col min="2129" max="2129" width="14" style="35" customWidth="1"/>
    <col min="2130" max="2130" width="12.44140625" style="35" customWidth="1"/>
    <col min="2131" max="2133" width="0" style="35" hidden="1" customWidth="1"/>
    <col min="2134" max="2361" width="9.33203125" style="35"/>
    <col min="2362" max="2362" width="6" style="35" customWidth="1"/>
    <col min="2363" max="2363" width="37.77734375" style="35" customWidth="1"/>
    <col min="2364" max="2366" width="12" style="35" customWidth="1"/>
    <col min="2367" max="2368" width="14.44140625" style="35" customWidth="1"/>
    <col min="2369" max="2369" width="13.109375" style="35" customWidth="1"/>
    <col min="2370" max="2370" width="14.44140625" style="35" customWidth="1"/>
    <col min="2371" max="2371" width="13.109375" style="35" customWidth="1"/>
    <col min="2372" max="2372" width="14.44140625" style="35" customWidth="1"/>
    <col min="2373" max="2373" width="13.109375" style="35" customWidth="1"/>
    <col min="2374" max="2374" width="14.44140625" style="35" customWidth="1"/>
    <col min="2375" max="2375" width="13.109375" style="35" customWidth="1"/>
    <col min="2376" max="2376" width="14.44140625" style="35" customWidth="1"/>
    <col min="2377" max="2377" width="13.109375" style="35" customWidth="1"/>
    <col min="2378" max="2378" width="16.44140625" style="35" customWidth="1"/>
    <col min="2379" max="2379" width="12" style="35" customWidth="1"/>
    <col min="2380" max="2380" width="20" style="35" customWidth="1"/>
    <col min="2381" max="2381" width="14" style="35" customWidth="1"/>
    <col min="2382" max="2382" width="16.44140625" style="35" customWidth="1"/>
    <col min="2383" max="2383" width="12" style="35" customWidth="1"/>
    <col min="2384" max="2384" width="20" style="35" customWidth="1"/>
    <col min="2385" max="2385" width="14" style="35" customWidth="1"/>
    <col min="2386" max="2386" width="12.44140625" style="35" customWidth="1"/>
    <col min="2387" max="2389" width="0" style="35" hidden="1" customWidth="1"/>
    <col min="2390" max="2617" width="9.33203125" style="35"/>
    <col min="2618" max="2618" width="6" style="35" customWidth="1"/>
    <col min="2619" max="2619" width="37.77734375" style="35" customWidth="1"/>
    <col min="2620" max="2622" width="12" style="35" customWidth="1"/>
    <col min="2623" max="2624" width="14.44140625" style="35" customWidth="1"/>
    <col min="2625" max="2625" width="13.109375" style="35" customWidth="1"/>
    <col min="2626" max="2626" width="14.44140625" style="35" customWidth="1"/>
    <col min="2627" max="2627" width="13.109375" style="35" customWidth="1"/>
    <col min="2628" max="2628" width="14.44140625" style="35" customWidth="1"/>
    <col min="2629" max="2629" width="13.109375" style="35" customWidth="1"/>
    <col min="2630" max="2630" width="14.44140625" style="35" customWidth="1"/>
    <col min="2631" max="2631" width="13.109375" style="35" customWidth="1"/>
    <col min="2632" max="2632" width="14.44140625" style="35" customWidth="1"/>
    <col min="2633" max="2633" width="13.109375" style="35" customWidth="1"/>
    <col min="2634" max="2634" width="16.44140625" style="35" customWidth="1"/>
    <col min="2635" max="2635" width="12" style="35" customWidth="1"/>
    <col min="2636" max="2636" width="20" style="35" customWidth="1"/>
    <col min="2637" max="2637" width="14" style="35" customWidth="1"/>
    <col min="2638" max="2638" width="16.44140625" style="35" customWidth="1"/>
    <col min="2639" max="2639" width="12" style="35" customWidth="1"/>
    <col min="2640" max="2640" width="20" style="35" customWidth="1"/>
    <col min="2641" max="2641" width="14" style="35" customWidth="1"/>
    <col min="2642" max="2642" width="12.44140625" style="35" customWidth="1"/>
    <col min="2643" max="2645" width="0" style="35" hidden="1" customWidth="1"/>
    <col min="2646" max="2873" width="9.33203125" style="35"/>
    <col min="2874" max="2874" width="6" style="35" customWidth="1"/>
    <col min="2875" max="2875" width="37.77734375" style="35" customWidth="1"/>
    <col min="2876" max="2878" width="12" style="35" customWidth="1"/>
    <col min="2879" max="2880" width="14.44140625" style="35" customWidth="1"/>
    <col min="2881" max="2881" width="13.109375" style="35" customWidth="1"/>
    <col min="2882" max="2882" width="14.44140625" style="35" customWidth="1"/>
    <col min="2883" max="2883" width="13.109375" style="35" customWidth="1"/>
    <col min="2884" max="2884" width="14.44140625" style="35" customWidth="1"/>
    <col min="2885" max="2885" width="13.109375" style="35" customWidth="1"/>
    <col min="2886" max="2886" width="14.44140625" style="35" customWidth="1"/>
    <col min="2887" max="2887" width="13.109375" style="35" customWidth="1"/>
    <col min="2888" max="2888" width="14.44140625" style="35" customWidth="1"/>
    <col min="2889" max="2889" width="13.109375" style="35" customWidth="1"/>
    <col min="2890" max="2890" width="16.44140625" style="35" customWidth="1"/>
    <col min="2891" max="2891" width="12" style="35" customWidth="1"/>
    <col min="2892" max="2892" width="20" style="35" customWidth="1"/>
    <col min="2893" max="2893" width="14" style="35" customWidth="1"/>
    <col min="2894" max="2894" width="16.44140625" style="35" customWidth="1"/>
    <col min="2895" max="2895" width="12" style="35" customWidth="1"/>
    <col min="2896" max="2896" width="20" style="35" customWidth="1"/>
    <col min="2897" max="2897" width="14" style="35" customWidth="1"/>
    <col min="2898" max="2898" width="12.44140625" style="35" customWidth="1"/>
    <col min="2899" max="2901" width="0" style="35" hidden="1" customWidth="1"/>
    <col min="2902" max="3129" width="9.33203125" style="35"/>
    <col min="3130" max="3130" width="6" style="35" customWidth="1"/>
    <col min="3131" max="3131" width="37.77734375" style="35" customWidth="1"/>
    <col min="3132" max="3134" width="12" style="35" customWidth="1"/>
    <col min="3135" max="3136" width="14.44140625" style="35" customWidth="1"/>
    <col min="3137" max="3137" width="13.109375" style="35" customWidth="1"/>
    <col min="3138" max="3138" width="14.44140625" style="35" customWidth="1"/>
    <col min="3139" max="3139" width="13.109375" style="35" customWidth="1"/>
    <col min="3140" max="3140" width="14.44140625" style="35" customWidth="1"/>
    <col min="3141" max="3141" width="13.109375" style="35" customWidth="1"/>
    <col min="3142" max="3142" width="14.44140625" style="35" customWidth="1"/>
    <col min="3143" max="3143" width="13.109375" style="35" customWidth="1"/>
    <col min="3144" max="3144" width="14.44140625" style="35" customWidth="1"/>
    <col min="3145" max="3145" width="13.109375" style="35" customWidth="1"/>
    <col min="3146" max="3146" width="16.44140625" style="35" customWidth="1"/>
    <col min="3147" max="3147" width="12" style="35" customWidth="1"/>
    <col min="3148" max="3148" width="20" style="35" customWidth="1"/>
    <col min="3149" max="3149" width="14" style="35" customWidth="1"/>
    <col min="3150" max="3150" width="16.44140625" style="35" customWidth="1"/>
    <col min="3151" max="3151" width="12" style="35" customWidth="1"/>
    <col min="3152" max="3152" width="20" style="35" customWidth="1"/>
    <col min="3153" max="3153" width="14" style="35" customWidth="1"/>
    <col min="3154" max="3154" width="12.44140625" style="35" customWidth="1"/>
    <col min="3155" max="3157" width="0" style="35" hidden="1" customWidth="1"/>
    <col min="3158" max="3385" width="9.33203125" style="35"/>
    <col min="3386" max="3386" width="6" style="35" customWidth="1"/>
    <col min="3387" max="3387" width="37.77734375" style="35" customWidth="1"/>
    <col min="3388" max="3390" width="12" style="35" customWidth="1"/>
    <col min="3391" max="3392" width="14.44140625" style="35" customWidth="1"/>
    <col min="3393" max="3393" width="13.109375" style="35" customWidth="1"/>
    <col min="3394" max="3394" width="14.44140625" style="35" customWidth="1"/>
    <col min="3395" max="3395" width="13.109375" style="35" customWidth="1"/>
    <col min="3396" max="3396" width="14.44140625" style="35" customWidth="1"/>
    <col min="3397" max="3397" width="13.109375" style="35" customWidth="1"/>
    <col min="3398" max="3398" width="14.44140625" style="35" customWidth="1"/>
    <col min="3399" max="3399" width="13.109375" style="35" customWidth="1"/>
    <col min="3400" max="3400" width="14.44140625" style="35" customWidth="1"/>
    <col min="3401" max="3401" width="13.109375" style="35" customWidth="1"/>
    <col min="3402" max="3402" width="16.44140625" style="35" customWidth="1"/>
    <col min="3403" max="3403" width="12" style="35" customWidth="1"/>
    <col min="3404" max="3404" width="20" style="35" customWidth="1"/>
    <col min="3405" max="3405" width="14" style="35" customWidth="1"/>
    <col min="3406" max="3406" width="16.44140625" style="35" customWidth="1"/>
    <col min="3407" max="3407" width="12" style="35" customWidth="1"/>
    <col min="3408" max="3408" width="20" style="35" customWidth="1"/>
    <col min="3409" max="3409" width="14" style="35" customWidth="1"/>
    <col min="3410" max="3410" width="12.44140625" style="35" customWidth="1"/>
    <col min="3411" max="3413" width="0" style="35" hidden="1" customWidth="1"/>
    <col min="3414" max="3641" width="9.33203125" style="35"/>
    <col min="3642" max="3642" width="6" style="35" customWidth="1"/>
    <col min="3643" max="3643" width="37.77734375" style="35" customWidth="1"/>
    <col min="3644" max="3646" width="12" style="35" customWidth="1"/>
    <col min="3647" max="3648" width="14.44140625" style="35" customWidth="1"/>
    <col min="3649" max="3649" width="13.109375" style="35" customWidth="1"/>
    <col min="3650" max="3650" width="14.44140625" style="35" customWidth="1"/>
    <col min="3651" max="3651" width="13.109375" style="35" customWidth="1"/>
    <col min="3652" max="3652" width="14.44140625" style="35" customWidth="1"/>
    <col min="3653" max="3653" width="13.109375" style="35" customWidth="1"/>
    <col min="3654" max="3654" width="14.44140625" style="35" customWidth="1"/>
    <col min="3655" max="3655" width="13.109375" style="35" customWidth="1"/>
    <col min="3656" max="3656" width="14.44140625" style="35" customWidth="1"/>
    <col min="3657" max="3657" width="13.109375" style="35" customWidth="1"/>
    <col min="3658" max="3658" width="16.44140625" style="35" customWidth="1"/>
    <col min="3659" max="3659" width="12" style="35" customWidth="1"/>
    <col min="3660" max="3660" width="20" style="35" customWidth="1"/>
    <col min="3661" max="3661" width="14" style="35" customWidth="1"/>
    <col min="3662" max="3662" width="16.44140625" style="35" customWidth="1"/>
    <col min="3663" max="3663" width="12" style="35" customWidth="1"/>
    <col min="3664" max="3664" width="20" style="35" customWidth="1"/>
    <col min="3665" max="3665" width="14" style="35" customWidth="1"/>
    <col min="3666" max="3666" width="12.44140625" style="35" customWidth="1"/>
    <col min="3667" max="3669" width="0" style="35" hidden="1" customWidth="1"/>
    <col min="3670" max="3897" width="9.33203125" style="35"/>
    <col min="3898" max="3898" width="6" style="35" customWidth="1"/>
    <col min="3899" max="3899" width="37.77734375" style="35" customWidth="1"/>
    <col min="3900" max="3902" width="12" style="35" customWidth="1"/>
    <col min="3903" max="3904" width="14.44140625" style="35" customWidth="1"/>
    <col min="3905" max="3905" width="13.109375" style="35" customWidth="1"/>
    <col min="3906" max="3906" width="14.44140625" style="35" customWidth="1"/>
    <col min="3907" max="3907" width="13.109375" style="35" customWidth="1"/>
    <col min="3908" max="3908" width="14.44140625" style="35" customWidth="1"/>
    <col min="3909" max="3909" width="13.109375" style="35" customWidth="1"/>
    <col min="3910" max="3910" width="14.44140625" style="35" customWidth="1"/>
    <col min="3911" max="3911" width="13.109375" style="35" customWidth="1"/>
    <col min="3912" max="3912" width="14.44140625" style="35" customWidth="1"/>
    <col min="3913" max="3913" width="13.109375" style="35" customWidth="1"/>
    <col min="3914" max="3914" width="16.44140625" style="35" customWidth="1"/>
    <col min="3915" max="3915" width="12" style="35" customWidth="1"/>
    <col min="3916" max="3916" width="20" style="35" customWidth="1"/>
    <col min="3917" max="3917" width="14" style="35" customWidth="1"/>
    <col min="3918" max="3918" width="16.44140625" style="35" customWidth="1"/>
    <col min="3919" max="3919" width="12" style="35" customWidth="1"/>
    <col min="3920" max="3920" width="20" style="35" customWidth="1"/>
    <col min="3921" max="3921" width="14" style="35" customWidth="1"/>
    <col min="3922" max="3922" width="12.44140625" style="35" customWidth="1"/>
    <col min="3923" max="3925" width="0" style="35" hidden="1" customWidth="1"/>
    <col min="3926" max="4153" width="9.33203125" style="35"/>
    <col min="4154" max="4154" width="6" style="35" customWidth="1"/>
    <col min="4155" max="4155" width="37.77734375" style="35" customWidth="1"/>
    <col min="4156" max="4158" width="12" style="35" customWidth="1"/>
    <col min="4159" max="4160" width="14.44140625" style="35" customWidth="1"/>
    <col min="4161" max="4161" width="13.109375" style="35" customWidth="1"/>
    <col min="4162" max="4162" width="14.44140625" style="35" customWidth="1"/>
    <col min="4163" max="4163" width="13.109375" style="35" customWidth="1"/>
    <col min="4164" max="4164" width="14.44140625" style="35" customWidth="1"/>
    <col min="4165" max="4165" width="13.109375" style="35" customWidth="1"/>
    <col min="4166" max="4166" width="14.44140625" style="35" customWidth="1"/>
    <col min="4167" max="4167" width="13.109375" style="35" customWidth="1"/>
    <col min="4168" max="4168" width="14.44140625" style="35" customWidth="1"/>
    <col min="4169" max="4169" width="13.109375" style="35" customWidth="1"/>
    <col min="4170" max="4170" width="16.44140625" style="35" customWidth="1"/>
    <col min="4171" max="4171" width="12" style="35" customWidth="1"/>
    <col min="4172" max="4172" width="20" style="35" customWidth="1"/>
    <col min="4173" max="4173" width="14" style="35" customWidth="1"/>
    <col min="4174" max="4174" width="16.44140625" style="35" customWidth="1"/>
    <col min="4175" max="4175" width="12" style="35" customWidth="1"/>
    <col min="4176" max="4176" width="20" style="35" customWidth="1"/>
    <col min="4177" max="4177" width="14" style="35" customWidth="1"/>
    <col min="4178" max="4178" width="12.44140625" style="35" customWidth="1"/>
    <col min="4179" max="4181" width="0" style="35" hidden="1" customWidth="1"/>
    <col min="4182" max="4409" width="9.33203125" style="35"/>
    <col min="4410" max="4410" width="6" style="35" customWidth="1"/>
    <col min="4411" max="4411" width="37.77734375" style="35" customWidth="1"/>
    <col min="4412" max="4414" width="12" style="35" customWidth="1"/>
    <col min="4415" max="4416" width="14.44140625" style="35" customWidth="1"/>
    <col min="4417" max="4417" width="13.109375" style="35" customWidth="1"/>
    <col min="4418" max="4418" width="14.44140625" style="35" customWidth="1"/>
    <col min="4419" max="4419" width="13.109375" style="35" customWidth="1"/>
    <col min="4420" max="4420" width="14.44140625" style="35" customWidth="1"/>
    <col min="4421" max="4421" width="13.109375" style="35" customWidth="1"/>
    <col min="4422" max="4422" width="14.44140625" style="35" customWidth="1"/>
    <col min="4423" max="4423" width="13.109375" style="35" customWidth="1"/>
    <col min="4424" max="4424" width="14.44140625" style="35" customWidth="1"/>
    <col min="4425" max="4425" width="13.109375" style="35" customWidth="1"/>
    <col min="4426" max="4426" width="16.44140625" style="35" customWidth="1"/>
    <col min="4427" max="4427" width="12" style="35" customWidth="1"/>
    <col min="4428" max="4428" width="20" style="35" customWidth="1"/>
    <col min="4429" max="4429" width="14" style="35" customWidth="1"/>
    <col min="4430" max="4430" width="16.44140625" style="35" customWidth="1"/>
    <col min="4431" max="4431" width="12" style="35" customWidth="1"/>
    <col min="4432" max="4432" width="20" style="35" customWidth="1"/>
    <col min="4433" max="4433" width="14" style="35" customWidth="1"/>
    <col min="4434" max="4434" width="12.44140625" style="35" customWidth="1"/>
    <col min="4435" max="4437" width="0" style="35" hidden="1" customWidth="1"/>
    <col min="4438" max="4665" width="9.33203125" style="35"/>
    <col min="4666" max="4666" width="6" style="35" customWidth="1"/>
    <col min="4667" max="4667" width="37.77734375" style="35" customWidth="1"/>
    <col min="4668" max="4670" width="12" style="35" customWidth="1"/>
    <col min="4671" max="4672" width="14.44140625" style="35" customWidth="1"/>
    <col min="4673" max="4673" width="13.109375" style="35" customWidth="1"/>
    <col min="4674" max="4674" width="14.44140625" style="35" customWidth="1"/>
    <col min="4675" max="4675" width="13.109375" style="35" customWidth="1"/>
    <col min="4676" max="4676" width="14.44140625" style="35" customWidth="1"/>
    <col min="4677" max="4677" width="13.109375" style="35" customWidth="1"/>
    <col min="4678" max="4678" width="14.44140625" style="35" customWidth="1"/>
    <col min="4679" max="4679" width="13.109375" style="35" customWidth="1"/>
    <col min="4680" max="4680" width="14.44140625" style="35" customWidth="1"/>
    <col min="4681" max="4681" width="13.109375" style="35" customWidth="1"/>
    <col min="4682" max="4682" width="16.44140625" style="35" customWidth="1"/>
    <col min="4683" max="4683" width="12" style="35" customWidth="1"/>
    <col min="4684" max="4684" width="20" style="35" customWidth="1"/>
    <col min="4685" max="4685" width="14" style="35" customWidth="1"/>
    <col min="4686" max="4686" width="16.44140625" style="35" customWidth="1"/>
    <col min="4687" max="4687" width="12" style="35" customWidth="1"/>
    <col min="4688" max="4688" width="20" style="35" customWidth="1"/>
    <col min="4689" max="4689" width="14" style="35" customWidth="1"/>
    <col min="4690" max="4690" width="12.44140625" style="35" customWidth="1"/>
    <col min="4691" max="4693" width="0" style="35" hidden="1" customWidth="1"/>
    <col min="4694" max="4921" width="9.33203125" style="35"/>
    <col min="4922" max="4922" width="6" style="35" customWidth="1"/>
    <col min="4923" max="4923" width="37.77734375" style="35" customWidth="1"/>
    <col min="4924" max="4926" width="12" style="35" customWidth="1"/>
    <col min="4927" max="4928" width="14.44140625" style="35" customWidth="1"/>
    <col min="4929" max="4929" width="13.109375" style="35" customWidth="1"/>
    <col min="4930" max="4930" width="14.44140625" style="35" customWidth="1"/>
    <col min="4931" max="4931" width="13.109375" style="35" customWidth="1"/>
    <col min="4932" max="4932" width="14.44140625" style="35" customWidth="1"/>
    <col min="4933" max="4933" width="13.109375" style="35" customWidth="1"/>
    <col min="4934" max="4934" width="14.44140625" style="35" customWidth="1"/>
    <col min="4935" max="4935" width="13.109375" style="35" customWidth="1"/>
    <col min="4936" max="4936" width="14.44140625" style="35" customWidth="1"/>
    <col min="4937" max="4937" width="13.109375" style="35" customWidth="1"/>
    <col min="4938" max="4938" width="16.44140625" style="35" customWidth="1"/>
    <col min="4939" max="4939" width="12" style="35" customWidth="1"/>
    <col min="4940" max="4940" width="20" style="35" customWidth="1"/>
    <col min="4941" max="4941" width="14" style="35" customWidth="1"/>
    <col min="4942" max="4942" width="16.44140625" style="35" customWidth="1"/>
    <col min="4943" max="4943" width="12" style="35" customWidth="1"/>
    <col min="4944" max="4944" width="20" style="35" customWidth="1"/>
    <col min="4945" max="4945" width="14" style="35" customWidth="1"/>
    <col min="4946" max="4946" width="12.44140625" style="35" customWidth="1"/>
    <col min="4947" max="4949" width="0" style="35" hidden="1" customWidth="1"/>
    <col min="4950" max="5177" width="9.33203125" style="35"/>
    <col min="5178" max="5178" width="6" style="35" customWidth="1"/>
    <col min="5179" max="5179" width="37.77734375" style="35" customWidth="1"/>
    <col min="5180" max="5182" width="12" style="35" customWidth="1"/>
    <col min="5183" max="5184" width="14.44140625" style="35" customWidth="1"/>
    <col min="5185" max="5185" width="13.109375" style="35" customWidth="1"/>
    <col min="5186" max="5186" width="14.44140625" style="35" customWidth="1"/>
    <col min="5187" max="5187" width="13.109375" style="35" customWidth="1"/>
    <col min="5188" max="5188" width="14.44140625" style="35" customWidth="1"/>
    <col min="5189" max="5189" width="13.109375" style="35" customWidth="1"/>
    <col min="5190" max="5190" width="14.44140625" style="35" customWidth="1"/>
    <col min="5191" max="5191" width="13.109375" style="35" customWidth="1"/>
    <col min="5192" max="5192" width="14.44140625" style="35" customWidth="1"/>
    <col min="5193" max="5193" width="13.109375" style="35" customWidth="1"/>
    <col min="5194" max="5194" width="16.44140625" style="35" customWidth="1"/>
    <col min="5195" max="5195" width="12" style="35" customWidth="1"/>
    <col min="5196" max="5196" width="20" style="35" customWidth="1"/>
    <col min="5197" max="5197" width="14" style="35" customWidth="1"/>
    <col min="5198" max="5198" width="16.44140625" style="35" customWidth="1"/>
    <col min="5199" max="5199" width="12" style="35" customWidth="1"/>
    <col min="5200" max="5200" width="20" style="35" customWidth="1"/>
    <col min="5201" max="5201" width="14" style="35" customWidth="1"/>
    <col min="5202" max="5202" width="12.44140625" style="35" customWidth="1"/>
    <col min="5203" max="5205" width="0" style="35" hidden="1" customWidth="1"/>
    <col min="5206" max="5433" width="9.33203125" style="35"/>
    <col min="5434" max="5434" width="6" style="35" customWidth="1"/>
    <col min="5435" max="5435" width="37.77734375" style="35" customWidth="1"/>
    <col min="5436" max="5438" width="12" style="35" customWidth="1"/>
    <col min="5439" max="5440" width="14.44140625" style="35" customWidth="1"/>
    <col min="5441" max="5441" width="13.109375" style="35" customWidth="1"/>
    <col min="5442" max="5442" width="14.44140625" style="35" customWidth="1"/>
    <col min="5443" max="5443" width="13.109375" style="35" customWidth="1"/>
    <col min="5444" max="5444" width="14.44140625" style="35" customWidth="1"/>
    <col min="5445" max="5445" width="13.109375" style="35" customWidth="1"/>
    <col min="5446" max="5446" width="14.44140625" style="35" customWidth="1"/>
    <col min="5447" max="5447" width="13.109375" style="35" customWidth="1"/>
    <col min="5448" max="5448" width="14.44140625" style="35" customWidth="1"/>
    <col min="5449" max="5449" width="13.109375" style="35" customWidth="1"/>
    <col min="5450" max="5450" width="16.44140625" style="35" customWidth="1"/>
    <col min="5451" max="5451" width="12" style="35" customWidth="1"/>
    <col min="5452" max="5452" width="20" style="35" customWidth="1"/>
    <col min="5453" max="5453" width="14" style="35" customWidth="1"/>
    <col min="5454" max="5454" width="16.44140625" style="35" customWidth="1"/>
    <col min="5455" max="5455" width="12" style="35" customWidth="1"/>
    <col min="5456" max="5456" width="20" style="35" customWidth="1"/>
    <col min="5457" max="5457" width="14" style="35" customWidth="1"/>
    <col min="5458" max="5458" width="12.44140625" style="35" customWidth="1"/>
    <col min="5459" max="5461" width="0" style="35" hidden="1" customWidth="1"/>
    <col min="5462" max="5689" width="9.33203125" style="35"/>
    <col min="5690" max="5690" width="6" style="35" customWidth="1"/>
    <col min="5691" max="5691" width="37.77734375" style="35" customWidth="1"/>
    <col min="5692" max="5694" width="12" style="35" customWidth="1"/>
    <col min="5695" max="5696" width="14.44140625" style="35" customWidth="1"/>
    <col min="5697" max="5697" width="13.109375" style="35" customWidth="1"/>
    <col min="5698" max="5698" width="14.44140625" style="35" customWidth="1"/>
    <col min="5699" max="5699" width="13.109375" style="35" customWidth="1"/>
    <col min="5700" max="5700" width="14.44140625" style="35" customWidth="1"/>
    <col min="5701" max="5701" width="13.109375" style="35" customWidth="1"/>
    <col min="5702" max="5702" width="14.44140625" style="35" customWidth="1"/>
    <col min="5703" max="5703" width="13.109375" style="35" customWidth="1"/>
    <col min="5704" max="5704" width="14.44140625" style="35" customWidth="1"/>
    <col min="5705" max="5705" width="13.109375" style="35" customWidth="1"/>
    <col min="5706" max="5706" width="16.44140625" style="35" customWidth="1"/>
    <col min="5707" max="5707" width="12" style="35" customWidth="1"/>
    <col min="5708" max="5708" width="20" style="35" customWidth="1"/>
    <col min="5709" max="5709" width="14" style="35" customWidth="1"/>
    <col min="5710" max="5710" width="16.44140625" style="35" customWidth="1"/>
    <col min="5711" max="5711" width="12" style="35" customWidth="1"/>
    <col min="5712" max="5712" width="20" style="35" customWidth="1"/>
    <col min="5713" max="5713" width="14" style="35" customWidth="1"/>
    <col min="5714" max="5714" width="12.44140625" style="35" customWidth="1"/>
    <col min="5715" max="5717" width="0" style="35" hidden="1" customWidth="1"/>
    <col min="5718" max="5945" width="9.33203125" style="35"/>
    <col min="5946" max="5946" width="6" style="35" customWidth="1"/>
    <col min="5947" max="5947" width="37.77734375" style="35" customWidth="1"/>
    <col min="5948" max="5950" width="12" style="35" customWidth="1"/>
    <col min="5951" max="5952" width="14.44140625" style="35" customWidth="1"/>
    <col min="5953" max="5953" width="13.109375" style="35" customWidth="1"/>
    <col min="5954" max="5954" width="14.44140625" style="35" customWidth="1"/>
    <col min="5955" max="5955" width="13.109375" style="35" customWidth="1"/>
    <col min="5956" max="5956" width="14.44140625" style="35" customWidth="1"/>
    <col min="5957" max="5957" width="13.109375" style="35" customWidth="1"/>
    <col min="5958" max="5958" width="14.44140625" style="35" customWidth="1"/>
    <col min="5959" max="5959" width="13.109375" style="35" customWidth="1"/>
    <col min="5960" max="5960" width="14.44140625" style="35" customWidth="1"/>
    <col min="5961" max="5961" width="13.109375" style="35" customWidth="1"/>
    <col min="5962" max="5962" width="16.44140625" style="35" customWidth="1"/>
    <col min="5963" max="5963" width="12" style="35" customWidth="1"/>
    <col min="5964" max="5964" width="20" style="35" customWidth="1"/>
    <col min="5965" max="5965" width="14" style="35" customWidth="1"/>
    <col min="5966" max="5966" width="16.44140625" style="35" customWidth="1"/>
    <col min="5967" max="5967" width="12" style="35" customWidth="1"/>
    <col min="5968" max="5968" width="20" style="35" customWidth="1"/>
    <col min="5969" max="5969" width="14" style="35" customWidth="1"/>
    <col min="5970" max="5970" width="12.44140625" style="35" customWidth="1"/>
    <col min="5971" max="5973" width="0" style="35" hidden="1" customWidth="1"/>
    <col min="5974" max="6201" width="9.33203125" style="35"/>
    <col min="6202" max="6202" width="6" style="35" customWidth="1"/>
    <col min="6203" max="6203" width="37.77734375" style="35" customWidth="1"/>
    <col min="6204" max="6206" width="12" style="35" customWidth="1"/>
    <col min="6207" max="6208" width="14.44140625" style="35" customWidth="1"/>
    <col min="6209" max="6209" width="13.109375" style="35" customWidth="1"/>
    <col min="6210" max="6210" width="14.44140625" style="35" customWidth="1"/>
    <col min="6211" max="6211" width="13.109375" style="35" customWidth="1"/>
    <col min="6212" max="6212" width="14.44140625" style="35" customWidth="1"/>
    <col min="6213" max="6213" width="13.109375" style="35" customWidth="1"/>
    <col min="6214" max="6214" width="14.44140625" style="35" customWidth="1"/>
    <col min="6215" max="6215" width="13.109375" style="35" customWidth="1"/>
    <col min="6216" max="6216" width="14.44140625" style="35" customWidth="1"/>
    <col min="6217" max="6217" width="13.109375" style="35" customWidth="1"/>
    <col min="6218" max="6218" width="16.44140625" style="35" customWidth="1"/>
    <col min="6219" max="6219" width="12" style="35" customWidth="1"/>
    <col min="6220" max="6220" width="20" style="35" customWidth="1"/>
    <col min="6221" max="6221" width="14" style="35" customWidth="1"/>
    <col min="6222" max="6222" width="16.44140625" style="35" customWidth="1"/>
    <col min="6223" max="6223" width="12" style="35" customWidth="1"/>
    <col min="6224" max="6224" width="20" style="35" customWidth="1"/>
    <col min="6225" max="6225" width="14" style="35" customWidth="1"/>
    <col min="6226" max="6226" width="12.44140625" style="35" customWidth="1"/>
    <col min="6227" max="6229" width="0" style="35" hidden="1" customWidth="1"/>
    <col min="6230" max="6457" width="9.33203125" style="35"/>
    <col min="6458" max="6458" width="6" style="35" customWidth="1"/>
    <col min="6459" max="6459" width="37.77734375" style="35" customWidth="1"/>
    <col min="6460" max="6462" width="12" style="35" customWidth="1"/>
    <col min="6463" max="6464" width="14.44140625" style="35" customWidth="1"/>
    <col min="6465" max="6465" width="13.109375" style="35" customWidth="1"/>
    <col min="6466" max="6466" width="14.44140625" style="35" customWidth="1"/>
    <col min="6467" max="6467" width="13.109375" style="35" customWidth="1"/>
    <col min="6468" max="6468" width="14.44140625" style="35" customWidth="1"/>
    <col min="6469" max="6469" width="13.109375" style="35" customWidth="1"/>
    <col min="6470" max="6470" width="14.44140625" style="35" customWidth="1"/>
    <col min="6471" max="6471" width="13.109375" style="35" customWidth="1"/>
    <col min="6472" max="6472" width="14.44140625" style="35" customWidth="1"/>
    <col min="6473" max="6473" width="13.109375" style="35" customWidth="1"/>
    <col min="6474" max="6474" width="16.44140625" style="35" customWidth="1"/>
    <col min="6475" max="6475" width="12" style="35" customWidth="1"/>
    <col min="6476" max="6476" width="20" style="35" customWidth="1"/>
    <col min="6477" max="6477" width="14" style="35" customWidth="1"/>
    <col min="6478" max="6478" width="16.44140625" style="35" customWidth="1"/>
    <col min="6479" max="6479" width="12" style="35" customWidth="1"/>
    <col min="6480" max="6480" width="20" style="35" customWidth="1"/>
    <col min="6481" max="6481" width="14" style="35" customWidth="1"/>
    <col min="6482" max="6482" width="12.44140625" style="35" customWidth="1"/>
    <col min="6483" max="6485" width="0" style="35" hidden="1" customWidth="1"/>
    <col min="6486" max="6713" width="9.33203125" style="35"/>
    <col min="6714" max="6714" width="6" style="35" customWidth="1"/>
    <col min="6715" max="6715" width="37.77734375" style="35" customWidth="1"/>
    <col min="6716" max="6718" width="12" style="35" customWidth="1"/>
    <col min="6719" max="6720" width="14.44140625" style="35" customWidth="1"/>
    <col min="6721" max="6721" width="13.109375" style="35" customWidth="1"/>
    <col min="6722" max="6722" width="14.44140625" style="35" customWidth="1"/>
    <col min="6723" max="6723" width="13.109375" style="35" customWidth="1"/>
    <col min="6724" max="6724" width="14.44140625" style="35" customWidth="1"/>
    <col min="6725" max="6725" width="13.109375" style="35" customWidth="1"/>
    <col min="6726" max="6726" width="14.44140625" style="35" customWidth="1"/>
    <col min="6727" max="6727" width="13.109375" style="35" customWidth="1"/>
    <col min="6728" max="6728" width="14.44140625" style="35" customWidth="1"/>
    <col min="6729" max="6729" width="13.109375" style="35" customWidth="1"/>
    <col min="6730" max="6730" width="16.44140625" style="35" customWidth="1"/>
    <col min="6731" max="6731" width="12" style="35" customWidth="1"/>
    <col min="6732" max="6732" width="20" style="35" customWidth="1"/>
    <col min="6733" max="6733" width="14" style="35" customWidth="1"/>
    <col min="6734" max="6734" width="16.44140625" style="35" customWidth="1"/>
    <col min="6735" max="6735" width="12" style="35" customWidth="1"/>
    <col min="6736" max="6736" width="20" style="35" customWidth="1"/>
    <col min="6737" max="6737" width="14" style="35" customWidth="1"/>
    <col min="6738" max="6738" width="12.44140625" style="35" customWidth="1"/>
    <col min="6739" max="6741" width="0" style="35" hidden="1" customWidth="1"/>
    <col min="6742" max="6969" width="9.33203125" style="35"/>
    <col min="6970" max="6970" width="6" style="35" customWidth="1"/>
    <col min="6971" max="6971" width="37.77734375" style="35" customWidth="1"/>
    <col min="6972" max="6974" width="12" style="35" customWidth="1"/>
    <col min="6975" max="6976" width="14.44140625" style="35" customWidth="1"/>
    <col min="6977" max="6977" width="13.109375" style="35" customWidth="1"/>
    <col min="6978" max="6978" width="14.44140625" style="35" customWidth="1"/>
    <col min="6979" max="6979" width="13.109375" style="35" customWidth="1"/>
    <col min="6980" max="6980" width="14.44140625" style="35" customWidth="1"/>
    <col min="6981" max="6981" width="13.109375" style="35" customWidth="1"/>
    <col min="6982" max="6982" width="14.44140625" style="35" customWidth="1"/>
    <col min="6983" max="6983" width="13.109375" style="35" customWidth="1"/>
    <col min="6984" max="6984" width="14.44140625" style="35" customWidth="1"/>
    <col min="6985" max="6985" width="13.109375" style="35" customWidth="1"/>
    <col min="6986" max="6986" width="16.44140625" style="35" customWidth="1"/>
    <col min="6987" max="6987" width="12" style="35" customWidth="1"/>
    <col min="6988" max="6988" width="20" style="35" customWidth="1"/>
    <col min="6989" max="6989" width="14" style="35" customWidth="1"/>
    <col min="6990" max="6990" width="16.44140625" style="35" customWidth="1"/>
    <col min="6991" max="6991" width="12" style="35" customWidth="1"/>
    <col min="6992" max="6992" width="20" style="35" customWidth="1"/>
    <col min="6993" max="6993" width="14" style="35" customWidth="1"/>
    <col min="6994" max="6994" width="12.44140625" style="35" customWidth="1"/>
    <col min="6995" max="6997" width="0" style="35" hidden="1" customWidth="1"/>
    <col min="6998" max="7225" width="9.33203125" style="35"/>
    <col min="7226" max="7226" width="6" style="35" customWidth="1"/>
    <col min="7227" max="7227" width="37.77734375" style="35" customWidth="1"/>
    <col min="7228" max="7230" width="12" style="35" customWidth="1"/>
    <col min="7231" max="7232" width="14.44140625" style="35" customWidth="1"/>
    <col min="7233" max="7233" width="13.109375" style="35" customWidth="1"/>
    <col min="7234" max="7234" width="14.44140625" style="35" customWidth="1"/>
    <col min="7235" max="7235" width="13.109375" style="35" customWidth="1"/>
    <col min="7236" max="7236" width="14.44140625" style="35" customWidth="1"/>
    <col min="7237" max="7237" width="13.109375" style="35" customWidth="1"/>
    <col min="7238" max="7238" width="14.44140625" style="35" customWidth="1"/>
    <col min="7239" max="7239" width="13.109375" style="35" customWidth="1"/>
    <col min="7240" max="7240" width="14.44140625" style="35" customWidth="1"/>
    <col min="7241" max="7241" width="13.109375" style="35" customWidth="1"/>
    <col min="7242" max="7242" width="16.44140625" style="35" customWidth="1"/>
    <col min="7243" max="7243" width="12" style="35" customWidth="1"/>
    <col min="7244" max="7244" width="20" style="35" customWidth="1"/>
    <col min="7245" max="7245" width="14" style="35" customWidth="1"/>
    <col min="7246" max="7246" width="16.44140625" style="35" customWidth="1"/>
    <col min="7247" max="7247" width="12" style="35" customWidth="1"/>
    <col min="7248" max="7248" width="20" style="35" customWidth="1"/>
    <col min="7249" max="7249" width="14" style="35" customWidth="1"/>
    <col min="7250" max="7250" width="12.44140625" style="35" customWidth="1"/>
    <col min="7251" max="7253" width="0" style="35" hidden="1" customWidth="1"/>
    <col min="7254" max="7481" width="9.33203125" style="35"/>
    <col min="7482" max="7482" width="6" style="35" customWidth="1"/>
    <col min="7483" max="7483" width="37.77734375" style="35" customWidth="1"/>
    <col min="7484" max="7486" width="12" style="35" customWidth="1"/>
    <col min="7487" max="7488" width="14.44140625" style="35" customWidth="1"/>
    <col min="7489" max="7489" width="13.109375" style="35" customWidth="1"/>
    <col min="7490" max="7490" width="14.44140625" style="35" customWidth="1"/>
    <col min="7491" max="7491" width="13.109375" style="35" customWidth="1"/>
    <col min="7492" max="7492" width="14.44140625" style="35" customWidth="1"/>
    <col min="7493" max="7493" width="13.109375" style="35" customWidth="1"/>
    <col min="7494" max="7494" width="14.44140625" style="35" customWidth="1"/>
    <col min="7495" max="7495" width="13.109375" style="35" customWidth="1"/>
    <col min="7496" max="7496" width="14.44140625" style="35" customWidth="1"/>
    <col min="7497" max="7497" width="13.109375" style="35" customWidth="1"/>
    <col min="7498" max="7498" width="16.44140625" style="35" customWidth="1"/>
    <col min="7499" max="7499" width="12" style="35" customWidth="1"/>
    <col min="7500" max="7500" width="20" style="35" customWidth="1"/>
    <col min="7501" max="7501" width="14" style="35" customWidth="1"/>
    <col min="7502" max="7502" width="16.44140625" style="35" customWidth="1"/>
    <col min="7503" max="7503" width="12" style="35" customWidth="1"/>
    <col min="7504" max="7504" width="20" style="35" customWidth="1"/>
    <col min="7505" max="7505" width="14" style="35" customWidth="1"/>
    <col min="7506" max="7506" width="12.44140625" style="35" customWidth="1"/>
    <col min="7507" max="7509" width="0" style="35" hidden="1" customWidth="1"/>
    <col min="7510" max="7737" width="9.33203125" style="35"/>
    <col min="7738" max="7738" width="6" style="35" customWidth="1"/>
    <col min="7739" max="7739" width="37.77734375" style="35" customWidth="1"/>
    <col min="7740" max="7742" width="12" style="35" customWidth="1"/>
    <col min="7743" max="7744" width="14.44140625" style="35" customWidth="1"/>
    <col min="7745" max="7745" width="13.109375" style="35" customWidth="1"/>
    <col min="7746" max="7746" width="14.44140625" style="35" customWidth="1"/>
    <col min="7747" max="7747" width="13.109375" style="35" customWidth="1"/>
    <col min="7748" max="7748" width="14.44140625" style="35" customWidth="1"/>
    <col min="7749" max="7749" width="13.109375" style="35" customWidth="1"/>
    <col min="7750" max="7750" width="14.44140625" style="35" customWidth="1"/>
    <col min="7751" max="7751" width="13.109375" style="35" customWidth="1"/>
    <col min="7752" max="7752" width="14.44140625" style="35" customWidth="1"/>
    <col min="7753" max="7753" width="13.109375" style="35" customWidth="1"/>
    <col min="7754" max="7754" width="16.44140625" style="35" customWidth="1"/>
    <col min="7755" max="7755" width="12" style="35" customWidth="1"/>
    <col min="7756" max="7756" width="20" style="35" customWidth="1"/>
    <col min="7757" max="7757" width="14" style="35" customWidth="1"/>
    <col min="7758" max="7758" width="16.44140625" style="35" customWidth="1"/>
    <col min="7759" max="7759" width="12" style="35" customWidth="1"/>
    <col min="7760" max="7760" width="20" style="35" customWidth="1"/>
    <col min="7761" max="7761" width="14" style="35" customWidth="1"/>
    <col min="7762" max="7762" width="12.44140625" style="35" customWidth="1"/>
    <col min="7763" max="7765" width="0" style="35" hidden="1" customWidth="1"/>
    <col min="7766" max="7993" width="9.33203125" style="35"/>
    <col min="7994" max="7994" width="6" style="35" customWidth="1"/>
    <col min="7995" max="7995" width="37.77734375" style="35" customWidth="1"/>
    <col min="7996" max="7998" width="12" style="35" customWidth="1"/>
    <col min="7999" max="8000" width="14.44140625" style="35" customWidth="1"/>
    <col min="8001" max="8001" width="13.109375" style="35" customWidth="1"/>
    <col min="8002" max="8002" width="14.44140625" style="35" customWidth="1"/>
    <col min="8003" max="8003" width="13.109375" style="35" customWidth="1"/>
    <col min="8004" max="8004" width="14.44140625" style="35" customWidth="1"/>
    <col min="8005" max="8005" width="13.109375" style="35" customWidth="1"/>
    <col min="8006" max="8006" width="14.44140625" style="35" customWidth="1"/>
    <col min="8007" max="8007" width="13.109375" style="35" customWidth="1"/>
    <col min="8008" max="8008" width="14.44140625" style="35" customWidth="1"/>
    <col min="8009" max="8009" width="13.109375" style="35" customWidth="1"/>
    <col min="8010" max="8010" width="16.44140625" style="35" customWidth="1"/>
    <col min="8011" max="8011" width="12" style="35" customWidth="1"/>
    <col min="8012" max="8012" width="20" style="35" customWidth="1"/>
    <col min="8013" max="8013" width="14" style="35" customWidth="1"/>
    <col min="8014" max="8014" width="16.44140625" style="35" customWidth="1"/>
    <col min="8015" max="8015" width="12" style="35" customWidth="1"/>
    <col min="8016" max="8016" width="20" style="35" customWidth="1"/>
    <col min="8017" max="8017" width="14" style="35" customWidth="1"/>
    <col min="8018" max="8018" width="12.44140625" style="35" customWidth="1"/>
    <col min="8019" max="8021" width="0" style="35" hidden="1" customWidth="1"/>
    <col min="8022" max="8249" width="9.33203125" style="35"/>
    <col min="8250" max="8250" width="6" style="35" customWidth="1"/>
    <col min="8251" max="8251" width="37.77734375" style="35" customWidth="1"/>
    <col min="8252" max="8254" width="12" style="35" customWidth="1"/>
    <col min="8255" max="8256" width="14.44140625" style="35" customWidth="1"/>
    <col min="8257" max="8257" width="13.109375" style="35" customWidth="1"/>
    <col min="8258" max="8258" width="14.44140625" style="35" customWidth="1"/>
    <col min="8259" max="8259" width="13.109375" style="35" customWidth="1"/>
    <col min="8260" max="8260" width="14.44140625" style="35" customWidth="1"/>
    <col min="8261" max="8261" width="13.109375" style="35" customWidth="1"/>
    <col min="8262" max="8262" width="14.44140625" style="35" customWidth="1"/>
    <col min="8263" max="8263" width="13.109375" style="35" customWidth="1"/>
    <col min="8264" max="8264" width="14.44140625" style="35" customWidth="1"/>
    <col min="8265" max="8265" width="13.109375" style="35" customWidth="1"/>
    <col min="8266" max="8266" width="16.44140625" style="35" customWidth="1"/>
    <col min="8267" max="8267" width="12" style="35" customWidth="1"/>
    <col min="8268" max="8268" width="20" style="35" customWidth="1"/>
    <col min="8269" max="8269" width="14" style="35" customWidth="1"/>
    <col min="8270" max="8270" width="16.44140625" style="35" customWidth="1"/>
    <col min="8271" max="8271" width="12" style="35" customWidth="1"/>
    <col min="8272" max="8272" width="20" style="35" customWidth="1"/>
    <col min="8273" max="8273" width="14" style="35" customWidth="1"/>
    <col min="8274" max="8274" width="12.44140625" style="35" customWidth="1"/>
    <col min="8275" max="8277" width="0" style="35" hidden="1" customWidth="1"/>
    <col min="8278" max="8505" width="9.33203125" style="35"/>
    <col min="8506" max="8506" width="6" style="35" customWidth="1"/>
    <col min="8507" max="8507" width="37.77734375" style="35" customWidth="1"/>
    <col min="8508" max="8510" width="12" style="35" customWidth="1"/>
    <col min="8511" max="8512" width="14.44140625" style="35" customWidth="1"/>
    <col min="8513" max="8513" width="13.109375" style="35" customWidth="1"/>
    <col min="8514" max="8514" width="14.44140625" style="35" customWidth="1"/>
    <col min="8515" max="8515" width="13.109375" style="35" customWidth="1"/>
    <col min="8516" max="8516" width="14.44140625" style="35" customWidth="1"/>
    <col min="8517" max="8517" width="13.109375" style="35" customWidth="1"/>
    <col min="8518" max="8518" width="14.44140625" style="35" customWidth="1"/>
    <col min="8519" max="8519" width="13.109375" style="35" customWidth="1"/>
    <col min="8520" max="8520" width="14.44140625" style="35" customWidth="1"/>
    <col min="8521" max="8521" width="13.109375" style="35" customWidth="1"/>
    <col min="8522" max="8522" width="16.44140625" style="35" customWidth="1"/>
    <col min="8523" max="8523" width="12" style="35" customWidth="1"/>
    <col min="8524" max="8524" width="20" style="35" customWidth="1"/>
    <col min="8525" max="8525" width="14" style="35" customWidth="1"/>
    <col min="8526" max="8526" width="16.44140625" style="35" customWidth="1"/>
    <col min="8527" max="8527" width="12" style="35" customWidth="1"/>
    <col min="8528" max="8528" width="20" style="35" customWidth="1"/>
    <col min="8529" max="8529" width="14" style="35" customWidth="1"/>
    <col min="8530" max="8530" width="12.44140625" style="35" customWidth="1"/>
    <col min="8531" max="8533" width="0" style="35" hidden="1" customWidth="1"/>
    <col min="8534" max="8761" width="9.33203125" style="35"/>
    <col min="8762" max="8762" width="6" style="35" customWidth="1"/>
    <col min="8763" max="8763" width="37.77734375" style="35" customWidth="1"/>
    <col min="8764" max="8766" width="12" style="35" customWidth="1"/>
    <col min="8767" max="8768" width="14.44140625" style="35" customWidth="1"/>
    <col min="8769" max="8769" width="13.109375" style="35" customWidth="1"/>
    <col min="8770" max="8770" width="14.44140625" style="35" customWidth="1"/>
    <col min="8771" max="8771" width="13.109375" style="35" customWidth="1"/>
    <col min="8772" max="8772" width="14.44140625" style="35" customWidth="1"/>
    <col min="8773" max="8773" width="13.109375" style="35" customWidth="1"/>
    <col min="8774" max="8774" width="14.44140625" style="35" customWidth="1"/>
    <col min="8775" max="8775" width="13.109375" style="35" customWidth="1"/>
    <col min="8776" max="8776" width="14.44140625" style="35" customWidth="1"/>
    <col min="8777" max="8777" width="13.109375" style="35" customWidth="1"/>
    <col min="8778" max="8778" width="16.44140625" style="35" customWidth="1"/>
    <col min="8779" max="8779" width="12" style="35" customWidth="1"/>
    <col min="8780" max="8780" width="20" style="35" customWidth="1"/>
    <col min="8781" max="8781" width="14" style="35" customWidth="1"/>
    <col min="8782" max="8782" width="16.44140625" style="35" customWidth="1"/>
    <col min="8783" max="8783" width="12" style="35" customWidth="1"/>
    <col min="8784" max="8784" width="20" style="35" customWidth="1"/>
    <col min="8785" max="8785" width="14" style="35" customWidth="1"/>
    <col min="8786" max="8786" width="12.44140625" style="35" customWidth="1"/>
    <col min="8787" max="8789" width="0" style="35" hidden="1" customWidth="1"/>
    <col min="8790" max="9017" width="9.33203125" style="35"/>
    <col min="9018" max="9018" width="6" style="35" customWidth="1"/>
    <col min="9019" max="9019" width="37.77734375" style="35" customWidth="1"/>
    <col min="9020" max="9022" width="12" style="35" customWidth="1"/>
    <col min="9023" max="9024" width="14.44140625" style="35" customWidth="1"/>
    <col min="9025" max="9025" width="13.109375" style="35" customWidth="1"/>
    <col min="9026" max="9026" width="14.44140625" style="35" customWidth="1"/>
    <col min="9027" max="9027" width="13.109375" style="35" customWidth="1"/>
    <col min="9028" max="9028" width="14.44140625" style="35" customWidth="1"/>
    <col min="9029" max="9029" width="13.109375" style="35" customWidth="1"/>
    <col min="9030" max="9030" width="14.44140625" style="35" customWidth="1"/>
    <col min="9031" max="9031" width="13.109375" style="35" customWidth="1"/>
    <col min="9032" max="9032" width="14.44140625" style="35" customWidth="1"/>
    <col min="9033" max="9033" width="13.109375" style="35" customWidth="1"/>
    <col min="9034" max="9034" width="16.44140625" style="35" customWidth="1"/>
    <col min="9035" max="9035" width="12" style="35" customWidth="1"/>
    <col min="9036" max="9036" width="20" style="35" customWidth="1"/>
    <col min="9037" max="9037" width="14" style="35" customWidth="1"/>
    <col min="9038" max="9038" width="16.44140625" style="35" customWidth="1"/>
    <col min="9039" max="9039" width="12" style="35" customWidth="1"/>
    <col min="9040" max="9040" width="20" style="35" customWidth="1"/>
    <col min="9041" max="9041" width="14" style="35" customWidth="1"/>
    <col min="9042" max="9042" width="12.44140625" style="35" customWidth="1"/>
    <col min="9043" max="9045" width="0" style="35" hidden="1" customWidth="1"/>
    <col min="9046" max="9273" width="9.33203125" style="35"/>
    <col min="9274" max="9274" width="6" style="35" customWidth="1"/>
    <col min="9275" max="9275" width="37.77734375" style="35" customWidth="1"/>
    <col min="9276" max="9278" width="12" style="35" customWidth="1"/>
    <col min="9279" max="9280" width="14.44140625" style="35" customWidth="1"/>
    <col min="9281" max="9281" width="13.109375" style="35" customWidth="1"/>
    <col min="9282" max="9282" width="14.44140625" style="35" customWidth="1"/>
    <col min="9283" max="9283" width="13.109375" style="35" customWidth="1"/>
    <col min="9284" max="9284" width="14.44140625" style="35" customWidth="1"/>
    <col min="9285" max="9285" width="13.109375" style="35" customWidth="1"/>
    <col min="9286" max="9286" width="14.44140625" style="35" customWidth="1"/>
    <col min="9287" max="9287" width="13.109375" style="35" customWidth="1"/>
    <col min="9288" max="9288" width="14.44140625" style="35" customWidth="1"/>
    <col min="9289" max="9289" width="13.109375" style="35" customWidth="1"/>
    <col min="9290" max="9290" width="16.44140625" style="35" customWidth="1"/>
    <col min="9291" max="9291" width="12" style="35" customWidth="1"/>
    <col min="9292" max="9292" width="20" style="35" customWidth="1"/>
    <col min="9293" max="9293" width="14" style="35" customWidth="1"/>
    <col min="9294" max="9294" width="16.44140625" style="35" customWidth="1"/>
    <col min="9295" max="9295" width="12" style="35" customWidth="1"/>
    <col min="9296" max="9296" width="20" style="35" customWidth="1"/>
    <col min="9297" max="9297" width="14" style="35" customWidth="1"/>
    <col min="9298" max="9298" width="12.44140625" style="35" customWidth="1"/>
    <col min="9299" max="9301" width="0" style="35" hidden="1" customWidth="1"/>
    <col min="9302" max="9529" width="9.33203125" style="35"/>
    <col min="9530" max="9530" width="6" style="35" customWidth="1"/>
    <col min="9531" max="9531" width="37.77734375" style="35" customWidth="1"/>
    <col min="9532" max="9534" width="12" style="35" customWidth="1"/>
    <col min="9535" max="9536" width="14.44140625" style="35" customWidth="1"/>
    <col min="9537" max="9537" width="13.109375" style="35" customWidth="1"/>
    <col min="9538" max="9538" width="14.44140625" style="35" customWidth="1"/>
    <col min="9539" max="9539" width="13.109375" style="35" customWidth="1"/>
    <col min="9540" max="9540" width="14.44140625" style="35" customWidth="1"/>
    <col min="9541" max="9541" width="13.109375" style="35" customWidth="1"/>
    <col min="9542" max="9542" width="14.44140625" style="35" customWidth="1"/>
    <col min="9543" max="9543" width="13.109375" style="35" customWidth="1"/>
    <col min="9544" max="9544" width="14.44140625" style="35" customWidth="1"/>
    <col min="9545" max="9545" width="13.109375" style="35" customWidth="1"/>
    <col min="9546" max="9546" width="16.44140625" style="35" customWidth="1"/>
    <col min="9547" max="9547" width="12" style="35" customWidth="1"/>
    <col min="9548" max="9548" width="20" style="35" customWidth="1"/>
    <col min="9549" max="9549" width="14" style="35" customWidth="1"/>
    <col min="9550" max="9550" width="16.44140625" style="35" customWidth="1"/>
    <col min="9551" max="9551" width="12" style="35" customWidth="1"/>
    <col min="9552" max="9552" width="20" style="35" customWidth="1"/>
    <col min="9553" max="9553" width="14" style="35" customWidth="1"/>
    <col min="9554" max="9554" width="12.44140625" style="35" customWidth="1"/>
    <col min="9555" max="9557" width="0" style="35" hidden="1" customWidth="1"/>
    <col min="9558" max="9785" width="9.33203125" style="35"/>
    <col min="9786" max="9786" width="6" style="35" customWidth="1"/>
    <col min="9787" max="9787" width="37.77734375" style="35" customWidth="1"/>
    <col min="9788" max="9790" width="12" style="35" customWidth="1"/>
    <col min="9791" max="9792" width="14.44140625" style="35" customWidth="1"/>
    <col min="9793" max="9793" width="13.109375" style="35" customWidth="1"/>
    <col min="9794" max="9794" width="14.44140625" style="35" customWidth="1"/>
    <col min="9795" max="9795" width="13.109375" style="35" customWidth="1"/>
    <col min="9796" max="9796" width="14.44140625" style="35" customWidth="1"/>
    <col min="9797" max="9797" width="13.109375" style="35" customWidth="1"/>
    <col min="9798" max="9798" width="14.44140625" style="35" customWidth="1"/>
    <col min="9799" max="9799" width="13.109375" style="35" customWidth="1"/>
    <col min="9800" max="9800" width="14.44140625" style="35" customWidth="1"/>
    <col min="9801" max="9801" width="13.109375" style="35" customWidth="1"/>
    <col min="9802" max="9802" width="16.44140625" style="35" customWidth="1"/>
    <col min="9803" max="9803" width="12" style="35" customWidth="1"/>
    <col min="9804" max="9804" width="20" style="35" customWidth="1"/>
    <col min="9805" max="9805" width="14" style="35" customWidth="1"/>
    <col min="9806" max="9806" width="16.44140625" style="35" customWidth="1"/>
    <col min="9807" max="9807" width="12" style="35" customWidth="1"/>
    <col min="9808" max="9808" width="20" style="35" customWidth="1"/>
    <col min="9809" max="9809" width="14" style="35" customWidth="1"/>
    <col min="9810" max="9810" width="12.44140625" style="35" customWidth="1"/>
    <col min="9811" max="9813" width="0" style="35" hidden="1" customWidth="1"/>
    <col min="9814" max="10041" width="9.33203125" style="35"/>
    <col min="10042" max="10042" width="6" style="35" customWidth="1"/>
    <col min="10043" max="10043" width="37.77734375" style="35" customWidth="1"/>
    <col min="10044" max="10046" width="12" style="35" customWidth="1"/>
    <col min="10047" max="10048" width="14.44140625" style="35" customWidth="1"/>
    <col min="10049" max="10049" width="13.109375" style="35" customWidth="1"/>
    <col min="10050" max="10050" width="14.44140625" style="35" customWidth="1"/>
    <col min="10051" max="10051" width="13.109375" style="35" customWidth="1"/>
    <col min="10052" max="10052" width="14.44140625" style="35" customWidth="1"/>
    <col min="10053" max="10053" width="13.109375" style="35" customWidth="1"/>
    <col min="10054" max="10054" width="14.44140625" style="35" customWidth="1"/>
    <col min="10055" max="10055" width="13.109375" style="35" customWidth="1"/>
    <col min="10056" max="10056" width="14.44140625" style="35" customWidth="1"/>
    <col min="10057" max="10057" width="13.109375" style="35" customWidth="1"/>
    <col min="10058" max="10058" width="16.44140625" style="35" customWidth="1"/>
    <col min="10059" max="10059" width="12" style="35" customWidth="1"/>
    <col min="10060" max="10060" width="20" style="35" customWidth="1"/>
    <col min="10061" max="10061" width="14" style="35" customWidth="1"/>
    <col min="10062" max="10062" width="16.44140625" style="35" customWidth="1"/>
    <col min="10063" max="10063" width="12" style="35" customWidth="1"/>
    <col min="10064" max="10064" width="20" style="35" customWidth="1"/>
    <col min="10065" max="10065" width="14" style="35" customWidth="1"/>
    <col min="10066" max="10066" width="12.44140625" style="35" customWidth="1"/>
    <col min="10067" max="10069" width="0" style="35" hidden="1" customWidth="1"/>
    <col min="10070" max="10297" width="9.33203125" style="35"/>
    <col min="10298" max="10298" width="6" style="35" customWidth="1"/>
    <col min="10299" max="10299" width="37.77734375" style="35" customWidth="1"/>
    <col min="10300" max="10302" width="12" style="35" customWidth="1"/>
    <col min="10303" max="10304" width="14.44140625" style="35" customWidth="1"/>
    <col min="10305" max="10305" width="13.109375" style="35" customWidth="1"/>
    <col min="10306" max="10306" width="14.44140625" style="35" customWidth="1"/>
    <col min="10307" max="10307" width="13.109375" style="35" customWidth="1"/>
    <col min="10308" max="10308" width="14.44140625" style="35" customWidth="1"/>
    <col min="10309" max="10309" width="13.109375" style="35" customWidth="1"/>
    <col min="10310" max="10310" width="14.44140625" style="35" customWidth="1"/>
    <col min="10311" max="10311" width="13.109375" style="35" customWidth="1"/>
    <col min="10312" max="10312" width="14.44140625" style="35" customWidth="1"/>
    <col min="10313" max="10313" width="13.109375" style="35" customWidth="1"/>
    <col min="10314" max="10314" width="16.44140625" style="35" customWidth="1"/>
    <col min="10315" max="10315" width="12" style="35" customWidth="1"/>
    <col min="10316" max="10316" width="20" style="35" customWidth="1"/>
    <col min="10317" max="10317" width="14" style="35" customWidth="1"/>
    <col min="10318" max="10318" width="16.44140625" style="35" customWidth="1"/>
    <col min="10319" max="10319" width="12" style="35" customWidth="1"/>
    <col min="10320" max="10320" width="20" style="35" customWidth="1"/>
    <col min="10321" max="10321" width="14" style="35" customWidth="1"/>
    <col min="10322" max="10322" width="12.44140625" style="35" customWidth="1"/>
    <col min="10323" max="10325" width="0" style="35" hidden="1" customWidth="1"/>
    <col min="10326" max="10553" width="9.33203125" style="35"/>
    <col min="10554" max="10554" width="6" style="35" customWidth="1"/>
    <col min="10555" max="10555" width="37.77734375" style="35" customWidth="1"/>
    <col min="10556" max="10558" width="12" style="35" customWidth="1"/>
    <col min="10559" max="10560" width="14.44140625" style="35" customWidth="1"/>
    <col min="10561" max="10561" width="13.109375" style="35" customWidth="1"/>
    <col min="10562" max="10562" width="14.44140625" style="35" customWidth="1"/>
    <col min="10563" max="10563" width="13.109375" style="35" customWidth="1"/>
    <col min="10564" max="10564" width="14.44140625" style="35" customWidth="1"/>
    <col min="10565" max="10565" width="13.109375" style="35" customWidth="1"/>
    <col min="10566" max="10566" width="14.44140625" style="35" customWidth="1"/>
    <col min="10567" max="10567" width="13.109375" style="35" customWidth="1"/>
    <col min="10568" max="10568" width="14.44140625" style="35" customWidth="1"/>
    <col min="10569" max="10569" width="13.109375" style="35" customWidth="1"/>
    <col min="10570" max="10570" width="16.44140625" style="35" customWidth="1"/>
    <col min="10571" max="10571" width="12" style="35" customWidth="1"/>
    <col min="10572" max="10572" width="20" style="35" customWidth="1"/>
    <col min="10573" max="10573" width="14" style="35" customWidth="1"/>
    <col min="10574" max="10574" width="16.44140625" style="35" customWidth="1"/>
    <col min="10575" max="10575" width="12" style="35" customWidth="1"/>
    <col min="10576" max="10576" width="20" style="35" customWidth="1"/>
    <col min="10577" max="10577" width="14" style="35" customWidth="1"/>
    <col min="10578" max="10578" width="12.44140625" style="35" customWidth="1"/>
    <col min="10579" max="10581" width="0" style="35" hidden="1" customWidth="1"/>
    <col min="10582" max="10809" width="9.33203125" style="35"/>
    <col min="10810" max="10810" width="6" style="35" customWidth="1"/>
    <col min="10811" max="10811" width="37.77734375" style="35" customWidth="1"/>
    <col min="10812" max="10814" width="12" style="35" customWidth="1"/>
    <col min="10815" max="10816" width="14.44140625" style="35" customWidth="1"/>
    <col min="10817" max="10817" width="13.109375" style="35" customWidth="1"/>
    <col min="10818" max="10818" width="14.44140625" style="35" customWidth="1"/>
    <col min="10819" max="10819" width="13.109375" style="35" customWidth="1"/>
    <col min="10820" max="10820" width="14.44140625" style="35" customWidth="1"/>
    <col min="10821" max="10821" width="13.109375" style="35" customWidth="1"/>
    <col min="10822" max="10822" width="14.44140625" style="35" customWidth="1"/>
    <col min="10823" max="10823" width="13.109375" style="35" customWidth="1"/>
    <col min="10824" max="10824" width="14.44140625" style="35" customWidth="1"/>
    <col min="10825" max="10825" width="13.109375" style="35" customWidth="1"/>
    <col min="10826" max="10826" width="16.44140625" style="35" customWidth="1"/>
    <col min="10827" max="10827" width="12" style="35" customWidth="1"/>
    <col min="10828" max="10828" width="20" style="35" customWidth="1"/>
    <col min="10829" max="10829" width="14" style="35" customWidth="1"/>
    <col min="10830" max="10830" width="16.44140625" style="35" customWidth="1"/>
    <col min="10831" max="10831" width="12" style="35" customWidth="1"/>
    <col min="10832" max="10832" width="20" style="35" customWidth="1"/>
    <col min="10833" max="10833" width="14" style="35" customWidth="1"/>
    <col min="10834" max="10834" width="12.44140625" style="35" customWidth="1"/>
    <col min="10835" max="10837" width="0" style="35" hidden="1" customWidth="1"/>
    <col min="10838" max="11065" width="9.33203125" style="35"/>
    <col min="11066" max="11066" width="6" style="35" customWidth="1"/>
    <col min="11067" max="11067" width="37.77734375" style="35" customWidth="1"/>
    <col min="11068" max="11070" width="12" style="35" customWidth="1"/>
    <col min="11071" max="11072" width="14.44140625" style="35" customWidth="1"/>
    <col min="11073" max="11073" width="13.109375" style="35" customWidth="1"/>
    <col min="11074" max="11074" width="14.44140625" style="35" customWidth="1"/>
    <col min="11075" max="11075" width="13.109375" style="35" customWidth="1"/>
    <col min="11076" max="11076" width="14.44140625" style="35" customWidth="1"/>
    <col min="11077" max="11077" width="13.109375" style="35" customWidth="1"/>
    <col min="11078" max="11078" width="14.44140625" style="35" customWidth="1"/>
    <col min="11079" max="11079" width="13.109375" style="35" customWidth="1"/>
    <col min="11080" max="11080" width="14.44140625" style="35" customWidth="1"/>
    <col min="11081" max="11081" width="13.109375" style="35" customWidth="1"/>
    <col min="11082" max="11082" width="16.44140625" style="35" customWidth="1"/>
    <col min="11083" max="11083" width="12" style="35" customWidth="1"/>
    <col min="11084" max="11084" width="20" style="35" customWidth="1"/>
    <col min="11085" max="11085" width="14" style="35" customWidth="1"/>
    <col min="11086" max="11086" width="16.44140625" style="35" customWidth="1"/>
    <col min="11087" max="11087" width="12" style="35" customWidth="1"/>
    <col min="11088" max="11088" width="20" style="35" customWidth="1"/>
    <col min="11089" max="11089" width="14" style="35" customWidth="1"/>
    <col min="11090" max="11090" width="12.44140625" style="35" customWidth="1"/>
    <col min="11091" max="11093" width="0" style="35" hidden="1" customWidth="1"/>
    <col min="11094" max="11321" width="9.33203125" style="35"/>
    <col min="11322" max="11322" width="6" style="35" customWidth="1"/>
    <col min="11323" max="11323" width="37.77734375" style="35" customWidth="1"/>
    <col min="11324" max="11326" width="12" style="35" customWidth="1"/>
    <col min="11327" max="11328" width="14.44140625" style="35" customWidth="1"/>
    <col min="11329" max="11329" width="13.109375" style="35" customWidth="1"/>
    <col min="11330" max="11330" width="14.44140625" style="35" customWidth="1"/>
    <col min="11331" max="11331" width="13.109375" style="35" customWidth="1"/>
    <col min="11332" max="11332" width="14.44140625" style="35" customWidth="1"/>
    <col min="11333" max="11333" width="13.109375" style="35" customWidth="1"/>
    <col min="11334" max="11334" width="14.44140625" style="35" customWidth="1"/>
    <col min="11335" max="11335" width="13.109375" style="35" customWidth="1"/>
    <col min="11336" max="11336" width="14.44140625" style="35" customWidth="1"/>
    <col min="11337" max="11337" width="13.109375" style="35" customWidth="1"/>
    <col min="11338" max="11338" width="16.44140625" style="35" customWidth="1"/>
    <col min="11339" max="11339" width="12" style="35" customWidth="1"/>
    <col min="11340" max="11340" width="20" style="35" customWidth="1"/>
    <col min="11341" max="11341" width="14" style="35" customWidth="1"/>
    <col min="11342" max="11342" width="16.44140625" style="35" customWidth="1"/>
    <col min="11343" max="11343" width="12" style="35" customWidth="1"/>
    <col min="11344" max="11344" width="20" style="35" customWidth="1"/>
    <col min="11345" max="11345" width="14" style="35" customWidth="1"/>
    <col min="11346" max="11346" width="12.44140625" style="35" customWidth="1"/>
    <col min="11347" max="11349" width="0" style="35" hidden="1" customWidth="1"/>
    <col min="11350" max="11577" width="9.33203125" style="35"/>
    <col min="11578" max="11578" width="6" style="35" customWidth="1"/>
    <col min="11579" max="11579" width="37.77734375" style="35" customWidth="1"/>
    <col min="11580" max="11582" width="12" style="35" customWidth="1"/>
    <col min="11583" max="11584" width="14.44140625" style="35" customWidth="1"/>
    <col min="11585" max="11585" width="13.109375" style="35" customWidth="1"/>
    <col min="11586" max="11586" width="14.44140625" style="35" customWidth="1"/>
    <col min="11587" max="11587" width="13.109375" style="35" customWidth="1"/>
    <col min="11588" max="11588" width="14.44140625" style="35" customWidth="1"/>
    <col min="11589" max="11589" width="13.109375" style="35" customWidth="1"/>
    <col min="11590" max="11590" width="14.44140625" style="35" customWidth="1"/>
    <col min="11591" max="11591" width="13.109375" style="35" customWidth="1"/>
    <col min="11592" max="11592" width="14.44140625" style="35" customWidth="1"/>
    <col min="11593" max="11593" width="13.109375" style="35" customWidth="1"/>
    <col min="11594" max="11594" width="16.44140625" style="35" customWidth="1"/>
    <col min="11595" max="11595" width="12" style="35" customWidth="1"/>
    <col min="11596" max="11596" width="20" style="35" customWidth="1"/>
    <col min="11597" max="11597" width="14" style="35" customWidth="1"/>
    <col min="11598" max="11598" width="16.44140625" style="35" customWidth="1"/>
    <col min="11599" max="11599" width="12" style="35" customWidth="1"/>
    <col min="11600" max="11600" width="20" style="35" customWidth="1"/>
    <col min="11601" max="11601" width="14" style="35" customWidth="1"/>
    <col min="11602" max="11602" width="12.44140625" style="35" customWidth="1"/>
    <col min="11603" max="11605" width="0" style="35" hidden="1" customWidth="1"/>
    <col min="11606" max="11833" width="9.33203125" style="35"/>
    <col min="11834" max="11834" width="6" style="35" customWidth="1"/>
    <col min="11835" max="11835" width="37.77734375" style="35" customWidth="1"/>
    <col min="11836" max="11838" width="12" style="35" customWidth="1"/>
    <col min="11839" max="11840" width="14.44140625" style="35" customWidth="1"/>
    <col min="11841" max="11841" width="13.109375" style="35" customWidth="1"/>
    <col min="11842" max="11842" width="14.44140625" style="35" customWidth="1"/>
    <col min="11843" max="11843" width="13.109375" style="35" customWidth="1"/>
    <col min="11844" max="11844" width="14.44140625" style="35" customWidth="1"/>
    <col min="11845" max="11845" width="13.109375" style="35" customWidth="1"/>
    <col min="11846" max="11846" width="14.44140625" style="35" customWidth="1"/>
    <col min="11847" max="11847" width="13.109375" style="35" customWidth="1"/>
    <col min="11848" max="11848" width="14.44140625" style="35" customWidth="1"/>
    <col min="11849" max="11849" width="13.109375" style="35" customWidth="1"/>
    <col min="11850" max="11850" width="16.44140625" style="35" customWidth="1"/>
    <col min="11851" max="11851" width="12" style="35" customWidth="1"/>
    <col min="11852" max="11852" width="20" style="35" customWidth="1"/>
    <col min="11853" max="11853" width="14" style="35" customWidth="1"/>
    <col min="11854" max="11854" width="16.44140625" style="35" customWidth="1"/>
    <col min="11855" max="11855" width="12" style="35" customWidth="1"/>
    <col min="11856" max="11856" width="20" style="35" customWidth="1"/>
    <col min="11857" max="11857" width="14" style="35" customWidth="1"/>
    <col min="11858" max="11858" width="12.44140625" style="35" customWidth="1"/>
    <col min="11859" max="11861" width="0" style="35" hidden="1" customWidth="1"/>
    <col min="11862" max="12089" width="9.33203125" style="35"/>
    <col min="12090" max="12090" width="6" style="35" customWidth="1"/>
    <col min="12091" max="12091" width="37.77734375" style="35" customWidth="1"/>
    <col min="12092" max="12094" width="12" style="35" customWidth="1"/>
    <col min="12095" max="12096" width="14.44140625" style="35" customWidth="1"/>
    <col min="12097" max="12097" width="13.109375" style="35" customWidth="1"/>
    <col min="12098" max="12098" width="14.44140625" style="35" customWidth="1"/>
    <col min="12099" max="12099" width="13.109375" style="35" customWidth="1"/>
    <col min="12100" max="12100" width="14.44140625" style="35" customWidth="1"/>
    <col min="12101" max="12101" width="13.109375" style="35" customWidth="1"/>
    <col min="12102" max="12102" width="14.44140625" style="35" customWidth="1"/>
    <col min="12103" max="12103" width="13.109375" style="35" customWidth="1"/>
    <col min="12104" max="12104" width="14.44140625" style="35" customWidth="1"/>
    <col min="12105" max="12105" width="13.109375" style="35" customWidth="1"/>
    <col min="12106" max="12106" width="16.44140625" style="35" customWidth="1"/>
    <col min="12107" max="12107" width="12" style="35" customWidth="1"/>
    <col min="12108" max="12108" width="20" style="35" customWidth="1"/>
    <col min="12109" max="12109" width="14" style="35" customWidth="1"/>
    <col min="12110" max="12110" width="16.44140625" style="35" customWidth="1"/>
    <col min="12111" max="12111" width="12" style="35" customWidth="1"/>
    <col min="12112" max="12112" width="20" style="35" customWidth="1"/>
    <col min="12113" max="12113" width="14" style="35" customWidth="1"/>
    <col min="12114" max="12114" width="12.44140625" style="35" customWidth="1"/>
    <col min="12115" max="12117" width="0" style="35" hidden="1" customWidth="1"/>
    <col min="12118" max="12345" width="9.33203125" style="35"/>
    <col min="12346" max="12346" width="6" style="35" customWidth="1"/>
    <col min="12347" max="12347" width="37.77734375" style="35" customWidth="1"/>
    <col min="12348" max="12350" width="12" style="35" customWidth="1"/>
    <col min="12351" max="12352" width="14.44140625" style="35" customWidth="1"/>
    <col min="12353" max="12353" width="13.109375" style="35" customWidth="1"/>
    <col min="12354" max="12354" width="14.44140625" style="35" customWidth="1"/>
    <col min="12355" max="12355" width="13.109375" style="35" customWidth="1"/>
    <col min="12356" max="12356" width="14.44140625" style="35" customWidth="1"/>
    <col min="12357" max="12357" width="13.109375" style="35" customWidth="1"/>
    <col min="12358" max="12358" width="14.44140625" style="35" customWidth="1"/>
    <col min="12359" max="12359" width="13.109375" style="35" customWidth="1"/>
    <col min="12360" max="12360" width="14.44140625" style="35" customWidth="1"/>
    <col min="12361" max="12361" width="13.109375" style="35" customWidth="1"/>
    <col min="12362" max="12362" width="16.44140625" style="35" customWidth="1"/>
    <col min="12363" max="12363" width="12" style="35" customWidth="1"/>
    <col min="12364" max="12364" width="20" style="35" customWidth="1"/>
    <col min="12365" max="12365" width="14" style="35" customWidth="1"/>
    <col min="12366" max="12366" width="16.44140625" style="35" customWidth="1"/>
    <col min="12367" max="12367" width="12" style="35" customWidth="1"/>
    <col min="12368" max="12368" width="20" style="35" customWidth="1"/>
    <col min="12369" max="12369" width="14" style="35" customWidth="1"/>
    <col min="12370" max="12370" width="12.44140625" style="35" customWidth="1"/>
    <col min="12371" max="12373" width="0" style="35" hidden="1" customWidth="1"/>
    <col min="12374" max="12601" width="9.33203125" style="35"/>
    <col min="12602" max="12602" width="6" style="35" customWidth="1"/>
    <col min="12603" max="12603" width="37.77734375" style="35" customWidth="1"/>
    <col min="12604" max="12606" width="12" style="35" customWidth="1"/>
    <col min="12607" max="12608" width="14.44140625" style="35" customWidth="1"/>
    <col min="12609" max="12609" width="13.109375" style="35" customWidth="1"/>
    <col min="12610" max="12610" width="14.44140625" style="35" customWidth="1"/>
    <col min="12611" max="12611" width="13.109375" style="35" customWidth="1"/>
    <col min="12612" max="12612" width="14.44140625" style="35" customWidth="1"/>
    <col min="12613" max="12613" width="13.109375" style="35" customWidth="1"/>
    <col min="12614" max="12614" width="14.44140625" style="35" customWidth="1"/>
    <col min="12615" max="12615" width="13.109375" style="35" customWidth="1"/>
    <col min="12616" max="12616" width="14.44140625" style="35" customWidth="1"/>
    <col min="12617" max="12617" width="13.109375" style="35" customWidth="1"/>
    <col min="12618" max="12618" width="16.44140625" style="35" customWidth="1"/>
    <col min="12619" max="12619" width="12" style="35" customWidth="1"/>
    <col min="12620" max="12620" width="20" style="35" customWidth="1"/>
    <col min="12621" max="12621" width="14" style="35" customWidth="1"/>
    <col min="12622" max="12622" width="16.44140625" style="35" customWidth="1"/>
    <col min="12623" max="12623" width="12" style="35" customWidth="1"/>
    <col min="12624" max="12624" width="20" style="35" customWidth="1"/>
    <col min="12625" max="12625" width="14" style="35" customWidth="1"/>
    <col min="12626" max="12626" width="12.44140625" style="35" customWidth="1"/>
    <col min="12627" max="12629" width="0" style="35" hidden="1" customWidth="1"/>
    <col min="12630" max="12857" width="9.33203125" style="35"/>
    <col min="12858" max="12858" width="6" style="35" customWidth="1"/>
    <col min="12859" max="12859" width="37.77734375" style="35" customWidth="1"/>
    <col min="12860" max="12862" width="12" style="35" customWidth="1"/>
    <col min="12863" max="12864" width="14.44140625" style="35" customWidth="1"/>
    <col min="12865" max="12865" width="13.109375" style="35" customWidth="1"/>
    <col min="12866" max="12866" width="14.44140625" style="35" customWidth="1"/>
    <col min="12867" max="12867" width="13.109375" style="35" customWidth="1"/>
    <col min="12868" max="12868" width="14.44140625" style="35" customWidth="1"/>
    <col min="12869" max="12869" width="13.109375" style="35" customWidth="1"/>
    <col min="12870" max="12870" width="14.44140625" style="35" customWidth="1"/>
    <col min="12871" max="12871" width="13.109375" style="35" customWidth="1"/>
    <col min="12872" max="12872" width="14.44140625" style="35" customWidth="1"/>
    <col min="12873" max="12873" width="13.109375" style="35" customWidth="1"/>
    <col min="12874" max="12874" width="16.44140625" style="35" customWidth="1"/>
    <col min="12875" max="12875" width="12" style="35" customWidth="1"/>
    <col min="12876" max="12876" width="20" style="35" customWidth="1"/>
    <col min="12877" max="12877" width="14" style="35" customWidth="1"/>
    <col min="12878" max="12878" width="16.44140625" style="35" customWidth="1"/>
    <col min="12879" max="12879" width="12" style="35" customWidth="1"/>
    <col min="12880" max="12880" width="20" style="35" customWidth="1"/>
    <col min="12881" max="12881" width="14" style="35" customWidth="1"/>
    <col min="12882" max="12882" width="12.44140625" style="35" customWidth="1"/>
    <col min="12883" max="12885" width="0" style="35" hidden="1" customWidth="1"/>
    <col min="12886" max="13113" width="9.33203125" style="35"/>
    <col min="13114" max="13114" width="6" style="35" customWidth="1"/>
    <col min="13115" max="13115" width="37.77734375" style="35" customWidth="1"/>
    <col min="13116" max="13118" width="12" style="35" customWidth="1"/>
    <col min="13119" max="13120" width="14.44140625" style="35" customWidth="1"/>
    <col min="13121" max="13121" width="13.109375" style="35" customWidth="1"/>
    <col min="13122" max="13122" width="14.44140625" style="35" customWidth="1"/>
    <col min="13123" max="13123" width="13.109375" style="35" customWidth="1"/>
    <col min="13124" max="13124" width="14.44140625" style="35" customWidth="1"/>
    <col min="13125" max="13125" width="13.109375" style="35" customWidth="1"/>
    <col min="13126" max="13126" width="14.44140625" style="35" customWidth="1"/>
    <col min="13127" max="13127" width="13.109375" style="35" customWidth="1"/>
    <col min="13128" max="13128" width="14.44140625" style="35" customWidth="1"/>
    <col min="13129" max="13129" width="13.109375" style="35" customWidth="1"/>
    <col min="13130" max="13130" width="16.44140625" style="35" customWidth="1"/>
    <col min="13131" max="13131" width="12" style="35" customWidth="1"/>
    <col min="13132" max="13132" width="20" style="35" customWidth="1"/>
    <col min="13133" max="13133" width="14" style="35" customWidth="1"/>
    <col min="13134" max="13134" width="16.44140625" style="35" customWidth="1"/>
    <col min="13135" max="13135" width="12" style="35" customWidth="1"/>
    <col min="13136" max="13136" width="20" style="35" customWidth="1"/>
    <col min="13137" max="13137" width="14" style="35" customWidth="1"/>
    <col min="13138" max="13138" width="12.44140625" style="35" customWidth="1"/>
    <col min="13139" max="13141" width="0" style="35" hidden="1" customWidth="1"/>
    <col min="13142" max="13369" width="9.33203125" style="35"/>
    <col min="13370" max="13370" width="6" style="35" customWidth="1"/>
    <col min="13371" max="13371" width="37.77734375" style="35" customWidth="1"/>
    <col min="13372" max="13374" width="12" style="35" customWidth="1"/>
    <col min="13375" max="13376" width="14.44140625" style="35" customWidth="1"/>
    <col min="13377" max="13377" width="13.109375" style="35" customWidth="1"/>
    <col min="13378" max="13378" width="14.44140625" style="35" customWidth="1"/>
    <col min="13379" max="13379" width="13.109375" style="35" customWidth="1"/>
    <col min="13380" max="13380" width="14.44140625" style="35" customWidth="1"/>
    <col min="13381" max="13381" width="13.109375" style="35" customWidth="1"/>
    <col min="13382" max="13382" width="14.44140625" style="35" customWidth="1"/>
    <col min="13383" max="13383" width="13.109375" style="35" customWidth="1"/>
    <col min="13384" max="13384" width="14.44140625" style="35" customWidth="1"/>
    <col min="13385" max="13385" width="13.109375" style="35" customWidth="1"/>
    <col min="13386" max="13386" width="16.44140625" style="35" customWidth="1"/>
    <col min="13387" max="13387" width="12" style="35" customWidth="1"/>
    <col min="13388" max="13388" width="20" style="35" customWidth="1"/>
    <col min="13389" max="13389" width="14" style="35" customWidth="1"/>
    <col min="13390" max="13390" width="16.44140625" style="35" customWidth="1"/>
    <col min="13391" max="13391" width="12" style="35" customWidth="1"/>
    <col min="13392" max="13392" width="20" style="35" customWidth="1"/>
    <col min="13393" max="13393" width="14" style="35" customWidth="1"/>
    <col min="13394" max="13394" width="12.44140625" style="35" customWidth="1"/>
    <col min="13395" max="13397" width="0" style="35" hidden="1" customWidth="1"/>
    <col min="13398" max="13625" width="9.33203125" style="35"/>
    <col min="13626" max="13626" width="6" style="35" customWidth="1"/>
    <col min="13627" max="13627" width="37.77734375" style="35" customWidth="1"/>
    <col min="13628" max="13630" width="12" style="35" customWidth="1"/>
    <col min="13631" max="13632" width="14.44140625" style="35" customWidth="1"/>
    <col min="13633" max="13633" width="13.109375" style="35" customWidth="1"/>
    <col min="13634" max="13634" width="14.44140625" style="35" customWidth="1"/>
    <col min="13635" max="13635" width="13.109375" style="35" customWidth="1"/>
    <col min="13636" max="13636" width="14.44140625" style="35" customWidth="1"/>
    <col min="13637" max="13637" width="13.109375" style="35" customWidth="1"/>
    <col min="13638" max="13638" width="14.44140625" style="35" customWidth="1"/>
    <col min="13639" max="13639" width="13.109375" style="35" customWidth="1"/>
    <col min="13640" max="13640" width="14.44140625" style="35" customWidth="1"/>
    <col min="13641" max="13641" width="13.109375" style="35" customWidth="1"/>
    <col min="13642" max="13642" width="16.44140625" style="35" customWidth="1"/>
    <col min="13643" max="13643" width="12" style="35" customWidth="1"/>
    <col min="13644" max="13644" width="20" style="35" customWidth="1"/>
    <col min="13645" max="13645" width="14" style="35" customWidth="1"/>
    <col min="13646" max="13646" width="16.44140625" style="35" customWidth="1"/>
    <col min="13647" max="13647" width="12" style="35" customWidth="1"/>
    <col min="13648" max="13648" width="20" style="35" customWidth="1"/>
    <col min="13649" max="13649" width="14" style="35" customWidth="1"/>
    <col min="13650" max="13650" width="12.44140625" style="35" customWidth="1"/>
    <col min="13651" max="13653" width="0" style="35" hidden="1" customWidth="1"/>
    <col min="13654" max="13881" width="9.33203125" style="35"/>
    <col min="13882" max="13882" width="6" style="35" customWidth="1"/>
    <col min="13883" max="13883" width="37.77734375" style="35" customWidth="1"/>
    <col min="13884" max="13886" width="12" style="35" customWidth="1"/>
    <col min="13887" max="13888" width="14.44140625" style="35" customWidth="1"/>
    <col min="13889" max="13889" width="13.109375" style="35" customWidth="1"/>
    <col min="13890" max="13890" width="14.44140625" style="35" customWidth="1"/>
    <col min="13891" max="13891" width="13.109375" style="35" customWidth="1"/>
    <col min="13892" max="13892" width="14.44140625" style="35" customWidth="1"/>
    <col min="13893" max="13893" width="13.109375" style="35" customWidth="1"/>
    <col min="13894" max="13894" width="14.44140625" style="35" customWidth="1"/>
    <col min="13895" max="13895" width="13.109375" style="35" customWidth="1"/>
    <col min="13896" max="13896" width="14.44140625" style="35" customWidth="1"/>
    <col min="13897" max="13897" width="13.109375" style="35" customWidth="1"/>
    <col min="13898" max="13898" width="16.44140625" style="35" customWidth="1"/>
    <col min="13899" max="13899" width="12" style="35" customWidth="1"/>
    <col min="13900" max="13900" width="20" style="35" customWidth="1"/>
    <col min="13901" max="13901" width="14" style="35" customWidth="1"/>
    <col min="13902" max="13902" width="16.44140625" style="35" customWidth="1"/>
    <col min="13903" max="13903" width="12" style="35" customWidth="1"/>
    <col min="13904" max="13904" width="20" style="35" customWidth="1"/>
    <col min="13905" max="13905" width="14" style="35" customWidth="1"/>
    <col min="13906" max="13906" width="12.44140625" style="35" customWidth="1"/>
    <col min="13907" max="13909" width="0" style="35" hidden="1" customWidth="1"/>
    <col min="13910" max="14137" width="9.33203125" style="35"/>
    <col min="14138" max="14138" width="6" style="35" customWidth="1"/>
    <col min="14139" max="14139" width="37.77734375" style="35" customWidth="1"/>
    <col min="14140" max="14142" width="12" style="35" customWidth="1"/>
    <col min="14143" max="14144" width="14.44140625" style="35" customWidth="1"/>
    <col min="14145" max="14145" width="13.109375" style="35" customWidth="1"/>
    <col min="14146" max="14146" width="14.44140625" style="35" customWidth="1"/>
    <col min="14147" max="14147" width="13.109375" style="35" customWidth="1"/>
    <col min="14148" max="14148" width="14.44140625" style="35" customWidth="1"/>
    <col min="14149" max="14149" width="13.109375" style="35" customWidth="1"/>
    <col min="14150" max="14150" width="14.44140625" style="35" customWidth="1"/>
    <col min="14151" max="14151" width="13.109375" style="35" customWidth="1"/>
    <col min="14152" max="14152" width="14.44140625" style="35" customWidth="1"/>
    <col min="14153" max="14153" width="13.109375" style="35" customWidth="1"/>
    <col min="14154" max="14154" width="16.44140625" style="35" customWidth="1"/>
    <col min="14155" max="14155" width="12" style="35" customWidth="1"/>
    <col min="14156" max="14156" width="20" style="35" customWidth="1"/>
    <col min="14157" max="14157" width="14" style="35" customWidth="1"/>
    <col min="14158" max="14158" width="16.44140625" style="35" customWidth="1"/>
    <col min="14159" max="14159" width="12" style="35" customWidth="1"/>
    <col min="14160" max="14160" width="20" style="35" customWidth="1"/>
    <col min="14161" max="14161" width="14" style="35" customWidth="1"/>
    <col min="14162" max="14162" width="12.44140625" style="35" customWidth="1"/>
    <col min="14163" max="14165" width="0" style="35" hidden="1" customWidth="1"/>
    <col min="14166" max="14393" width="9.33203125" style="35"/>
    <col min="14394" max="14394" width="6" style="35" customWidth="1"/>
    <col min="14395" max="14395" width="37.77734375" style="35" customWidth="1"/>
    <col min="14396" max="14398" width="12" style="35" customWidth="1"/>
    <col min="14399" max="14400" width="14.44140625" style="35" customWidth="1"/>
    <col min="14401" max="14401" width="13.109375" style="35" customWidth="1"/>
    <col min="14402" max="14402" width="14.44140625" style="35" customWidth="1"/>
    <col min="14403" max="14403" width="13.109375" style="35" customWidth="1"/>
    <col min="14404" max="14404" width="14.44140625" style="35" customWidth="1"/>
    <col min="14405" max="14405" width="13.109375" style="35" customWidth="1"/>
    <col min="14406" max="14406" width="14.44140625" style="35" customWidth="1"/>
    <col min="14407" max="14407" width="13.109375" style="35" customWidth="1"/>
    <col min="14408" max="14408" width="14.44140625" style="35" customWidth="1"/>
    <col min="14409" max="14409" width="13.109375" style="35" customWidth="1"/>
    <col min="14410" max="14410" width="16.44140625" style="35" customWidth="1"/>
    <col min="14411" max="14411" width="12" style="35" customWidth="1"/>
    <col min="14412" max="14412" width="20" style="35" customWidth="1"/>
    <col min="14413" max="14413" width="14" style="35" customWidth="1"/>
    <col min="14414" max="14414" width="16.44140625" style="35" customWidth="1"/>
    <col min="14415" max="14415" width="12" style="35" customWidth="1"/>
    <col min="14416" max="14416" width="20" style="35" customWidth="1"/>
    <col min="14417" max="14417" width="14" style="35" customWidth="1"/>
    <col min="14418" max="14418" width="12.44140625" style="35" customWidth="1"/>
    <col min="14419" max="14421" width="0" style="35" hidden="1" customWidth="1"/>
    <col min="14422" max="14649" width="9.33203125" style="35"/>
    <col min="14650" max="14650" width="6" style="35" customWidth="1"/>
    <col min="14651" max="14651" width="37.77734375" style="35" customWidth="1"/>
    <col min="14652" max="14654" width="12" style="35" customWidth="1"/>
    <col min="14655" max="14656" width="14.44140625" style="35" customWidth="1"/>
    <col min="14657" max="14657" width="13.109375" style="35" customWidth="1"/>
    <col min="14658" max="14658" width="14.44140625" style="35" customWidth="1"/>
    <col min="14659" max="14659" width="13.109375" style="35" customWidth="1"/>
    <col min="14660" max="14660" width="14.44140625" style="35" customWidth="1"/>
    <col min="14661" max="14661" width="13.109375" style="35" customWidth="1"/>
    <col min="14662" max="14662" width="14.44140625" style="35" customWidth="1"/>
    <col min="14663" max="14663" width="13.109375" style="35" customWidth="1"/>
    <col min="14664" max="14664" width="14.44140625" style="35" customWidth="1"/>
    <col min="14665" max="14665" width="13.109375" style="35" customWidth="1"/>
    <col min="14666" max="14666" width="16.44140625" style="35" customWidth="1"/>
    <col min="14667" max="14667" width="12" style="35" customWidth="1"/>
    <col min="14668" max="14668" width="20" style="35" customWidth="1"/>
    <col min="14669" max="14669" width="14" style="35" customWidth="1"/>
    <col min="14670" max="14670" width="16.44140625" style="35" customWidth="1"/>
    <col min="14671" max="14671" width="12" style="35" customWidth="1"/>
    <col min="14672" max="14672" width="20" style="35" customWidth="1"/>
    <col min="14673" max="14673" width="14" style="35" customWidth="1"/>
    <col min="14674" max="14674" width="12.44140625" style="35" customWidth="1"/>
    <col min="14675" max="14677" width="0" style="35" hidden="1" customWidth="1"/>
    <col min="14678" max="14905" width="9.33203125" style="35"/>
    <col min="14906" max="14906" width="6" style="35" customWidth="1"/>
    <col min="14907" max="14907" width="37.77734375" style="35" customWidth="1"/>
    <col min="14908" max="14910" width="12" style="35" customWidth="1"/>
    <col min="14911" max="14912" width="14.44140625" style="35" customWidth="1"/>
    <col min="14913" max="14913" width="13.109375" style="35" customWidth="1"/>
    <col min="14914" max="14914" width="14.44140625" style="35" customWidth="1"/>
    <col min="14915" max="14915" width="13.109375" style="35" customWidth="1"/>
    <col min="14916" max="14916" width="14.44140625" style="35" customWidth="1"/>
    <col min="14917" max="14917" width="13.109375" style="35" customWidth="1"/>
    <col min="14918" max="14918" width="14.44140625" style="35" customWidth="1"/>
    <col min="14919" max="14919" width="13.109375" style="35" customWidth="1"/>
    <col min="14920" max="14920" width="14.44140625" style="35" customWidth="1"/>
    <col min="14921" max="14921" width="13.109375" style="35" customWidth="1"/>
    <col min="14922" max="14922" width="16.44140625" style="35" customWidth="1"/>
    <col min="14923" max="14923" width="12" style="35" customWidth="1"/>
    <col min="14924" max="14924" width="20" style="35" customWidth="1"/>
    <col min="14925" max="14925" width="14" style="35" customWidth="1"/>
    <col min="14926" max="14926" width="16.44140625" style="35" customWidth="1"/>
    <col min="14927" max="14927" width="12" style="35" customWidth="1"/>
    <col min="14928" max="14928" width="20" style="35" customWidth="1"/>
    <col min="14929" max="14929" width="14" style="35" customWidth="1"/>
    <col min="14930" max="14930" width="12.44140625" style="35" customWidth="1"/>
    <col min="14931" max="14933" width="0" style="35" hidden="1" customWidth="1"/>
    <col min="14934" max="15161" width="9.33203125" style="35"/>
    <col min="15162" max="15162" width="6" style="35" customWidth="1"/>
    <col min="15163" max="15163" width="37.77734375" style="35" customWidth="1"/>
    <col min="15164" max="15166" width="12" style="35" customWidth="1"/>
    <col min="15167" max="15168" width="14.44140625" style="35" customWidth="1"/>
    <col min="15169" max="15169" width="13.109375" style="35" customWidth="1"/>
    <col min="15170" max="15170" width="14.44140625" style="35" customWidth="1"/>
    <col min="15171" max="15171" width="13.109375" style="35" customWidth="1"/>
    <col min="15172" max="15172" width="14.44140625" style="35" customWidth="1"/>
    <col min="15173" max="15173" width="13.109375" style="35" customWidth="1"/>
    <col min="15174" max="15174" width="14.44140625" style="35" customWidth="1"/>
    <col min="15175" max="15175" width="13.109375" style="35" customWidth="1"/>
    <col min="15176" max="15176" width="14.44140625" style="35" customWidth="1"/>
    <col min="15177" max="15177" width="13.109375" style="35" customWidth="1"/>
    <col min="15178" max="15178" width="16.44140625" style="35" customWidth="1"/>
    <col min="15179" max="15179" width="12" style="35" customWidth="1"/>
    <col min="15180" max="15180" width="20" style="35" customWidth="1"/>
    <col min="15181" max="15181" width="14" style="35" customWidth="1"/>
    <col min="15182" max="15182" width="16.44140625" style="35" customWidth="1"/>
    <col min="15183" max="15183" width="12" style="35" customWidth="1"/>
    <col min="15184" max="15184" width="20" style="35" customWidth="1"/>
    <col min="15185" max="15185" width="14" style="35" customWidth="1"/>
    <col min="15186" max="15186" width="12.44140625" style="35" customWidth="1"/>
    <col min="15187" max="15189" width="0" style="35" hidden="1" customWidth="1"/>
    <col min="15190" max="15417" width="9.33203125" style="35"/>
    <col min="15418" max="15418" width="6" style="35" customWidth="1"/>
    <col min="15419" max="15419" width="37.77734375" style="35" customWidth="1"/>
    <col min="15420" max="15422" width="12" style="35" customWidth="1"/>
    <col min="15423" max="15424" width="14.44140625" style="35" customWidth="1"/>
    <col min="15425" max="15425" width="13.109375" style="35" customWidth="1"/>
    <col min="15426" max="15426" width="14.44140625" style="35" customWidth="1"/>
    <col min="15427" max="15427" width="13.109375" style="35" customWidth="1"/>
    <col min="15428" max="15428" width="14.44140625" style="35" customWidth="1"/>
    <col min="15429" max="15429" width="13.109375" style="35" customWidth="1"/>
    <col min="15430" max="15430" width="14.44140625" style="35" customWidth="1"/>
    <col min="15431" max="15431" width="13.109375" style="35" customWidth="1"/>
    <col min="15432" max="15432" width="14.44140625" style="35" customWidth="1"/>
    <col min="15433" max="15433" width="13.109375" style="35" customWidth="1"/>
    <col min="15434" max="15434" width="16.44140625" style="35" customWidth="1"/>
    <col min="15435" max="15435" width="12" style="35" customWidth="1"/>
    <col min="15436" max="15436" width="20" style="35" customWidth="1"/>
    <col min="15437" max="15437" width="14" style="35" customWidth="1"/>
    <col min="15438" max="15438" width="16.44140625" style="35" customWidth="1"/>
    <col min="15439" max="15439" width="12" style="35" customWidth="1"/>
    <col min="15440" max="15440" width="20" style="35" customWidth="1"/>
    <col min="15441" max="15441" width="14" style="35" customWidth="1"/>
    <col min="15442" max="15442" width="12.44140625" style="35" customWidth="1"/>
    <col min="15443" max="15445" width="0" style="35" hidden="1" customWidth="1"/>
    <col min="15446" max="15673" width="9.33203125" style="35"/>
    <col min="15674" max="15674" width="6" style="35" customWidth="1"/>
    <col min="15675" max="15675" width="37.77734375" style="35" customWidth="1"/>
    <col min="15676" max="15678" width="12" style="35" customWidth="1"/>
    <col min="15679" max="15680" width="14.44140625" style="35" customWidth="1"/>
    <col min="15681" max="15681" width="13.109375" style="35" customWidth="1"/>
    <col min="15682" max="15682" width="14.44140625" style="35" customWidth="1"/>
    <col min="15683" max="15683" width="13.109375" style="35" customWidth="1"/>
    <col min="15684" max="15684" width="14.44140625" style="35" customWidth="1"/>
    <col min="15685" max="15685" width="13.109375" style="35" customWidth="1"/>
    <col min="15686" max="15686" width="14.44140625" style="35" customWidth="1"/>
    <col min="15687" max="15687" width="13.109375" style="35" customWidth="1"/>
    <col min="15688" max="15688" width="14.44140625" style="35" customWidth="1"/>
    <col min="15689" max="15689" width="13.109375" style="35" customWidth="1"/>
    <col min="15690" max="15690" width="16.44140625" style="35" customWidth="1"/>
    <col min="15691" max="15691" width="12" style="35" customWidth="1"/>
    <col min="15692" max="15692" width="20" style="35" customWidth="1"/>
    <col min="15693" max="15693" width="14" style="35" customWidth="1"/>
    <col min="15694" max="15694" width="16.44140625" style="35" customWidth="1"/>
    <col min="15695" max="15695" width="12" style="35" customWidth="1"/>
    <col min="15696" max="15696" width="20" style="35" customWidth="1"/>
    <col min="15697" max="15697" width="14" style="35" customWidth="1"/>
    <col min="15698" max="15698" width="12.44140625" style="35" customWidth="1"/>
    <col min="15699" max="15701" width="0" style="35" hidden="1" customWidth="1"/>
    <col min="15702" max="15929" width="9.33203125" style="35"/>
    <col min="15930" max="15930" width="6" style="35" customWidth="1"/>
    <col min="15931" max="15931" width="37.77734375" style="35" customWidth="1"/>
    <col min="15932" max="15934" width="12" style="35" customWidth="1"/>
    <col min="15935" max="15936" width="14.44140625" style="35" customWidth="1"/>
    <col min="15937" max="15937" width="13.109375" style="35" customWidth="1"/>
    <col min="15938" max="15938" width="14.44140625" style="35" customWidth="1"/>
    <col min="15939" max="15939" width="13.109375" style="35" customWidth="1"/>
    <col min="15940" max="15940" width="14.44140625" style="35" customWidth="1"/>
    <col min="15941" max="15941" width="13.109375" style="35" customWidth="1"/>
    <col min="15942" max="15942" width="14.44140625" style="35" customWidth="1"/>
    <col min="15943" max="15943" width="13.109375" style="35" customWidth="1"/>
    <col min="15944" max="15944" width="14.44140625" style="35" customWidth="1"/>
    <col min="15945" max="15945" width="13.109375" style="35" customWidth="1"/>
    <col min="15946" max="15946" width="16.44140625" style="35" customWidth="1"/>
    <col min="15947" max="15947" width="12" style="35" customWidth="1"/>
    <col min="15948" max="15948" width="20" style="35" customWidth="1"/>
    <col min="15949" max="15949" width="14" style="35" customWidth="1"/>
    <col min="15950" max="15950" width="16.44140625" style="35" customWidth="1"/>
    <col min="15951" max="15951" width="12" style="35" customWidth="1"/>
    <col min="15952" max="15952" width="20" style="35" customWidth="1"/>
    <col min="15953" max="15953" width="14" style="35" customWidth="1"/>
    <col min="15954" max="15954" width="12.44140625" style="35" customWidth="1"/>
    <col min="15955" max="15957" width="0" style="35" hidden="1" customWidth="1"/>
    <col min="15958" max="16185" width="9.33203125" style="35"/>
    <col min="16186" max="16186" width="6" style="35" customWidth="1"/>
    <col min="16187" max="16187" width="37.77734375" style="35" customWidth="1"/>
    <col min="16188" max="16190" width="12" style="35" customWidth="1"/>
    <col min="16191" max="16192" width="14.44140625" style="35" customWidth="1"/>
    <col min="16193" max="16193" width="13.109375" style="35" customWidth="1"/>
    <col min="16194" max="16194" width="14.44140625" style="35" customWidth="1"/>
    <col min="16195" max="16195" width="13.109375" style="35" customWidth="1"/>
    <col min="16196" max="16196" width="14.44140625" style="35" customWidth="1"/>
    <col min="16197" max="16197" width="13.109375" style="35" customWidth="1"/>
    <col min="16198" max="16198" width="14.44140625" style="35" customWidth="1"/>
    <col min="16199" max="16199" width="13.109375" style="35" customWidth="1"/>
    <col min="16200" max="16200" width="14.44140625" style="35" customWidth="1"/>
    <col min="16201" max="16201" width="13.109375" style="35" customWidth="1"/>
    <col min="16202" max="16202" width="16.44140625" style="35" customWidth="1"/>
    <col min="16203" max="16203" width="12" style="35" customWidth="1"/>
    <col min="16204" max="16204" width="20" style="35" customWidth="1"/>
    <col min="16205" max="16205" width="14" style="35" customWidth="1"/>
    <col min="16206" max="16206" width="16.44140625" style="35" customWidth="1"/>
    <col min="16207" max="16207" width="12" style="35" customWidth="1"/>
    <col min="16208" max="16208" width="20" style="35" customWidth="1"/>
    <col min="16209" max="16209" width="14" style="35" customWidth="1"/>
    <col min="16210" max="16210" width="12.44140625" style="35" customWidth="1"/>
    <col min="16211" max="16213" width="0" style="35" hidden="1" customWidth="1"/>
    <col min="16214" max="16384" width="9.33203125" style="35"/>
  </cols>
  <sheetData>
    <row r="1" spans="1:95" s="36" customFormat="1" ht="25" customHeight="1">
      <c r="A1" s="288" t="s">
        <v>132</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row>
    <row r="2" spans="1:95" s="36" customFormat="1" ht="25" customHeight="1">
      <c r="A2" s="285" t="s">
        <v>72</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285"/>
      <c r="BJ2" s="285"/>
      <c r="BK2" s="285"/>
      <c r="BL2" s="285"/>
      <c r="BM2" s="285"/>
      <c r="BN2" s="285"/>
      <c r="BO2" s="285"/>
      <c r="BP2" s="285"/>
      <c r="BQ2" s="285"/>
      <c r="BR2" s="285"/>
      <c r="BS2" s="285"/>
      <c r="BT2" s="285"/>
      <c r="BU2" s="285"/>
      <c r="BV2" s="285"/>
      <c r="BW2" s="285"/>
      <c r="BX2" s="285"/>
      <c r="BY2" s="285"/>
      <c r="BZ2" s="285"/>
      <c r="CA2" s="285"/>
      <c r="CB2" s="285"/>
      <c r="CC2" s="285"/>
      <c r="CD2" s="285"/>
      <c r="CE2" s="285"/>
      <c r="CF2" s="285"/>
      <c r="CG2" s="285"/>
      <c r="CH2" s="285"/>
      <c r="CI2" s="285"/>
      <c r="CJ2" s="285"/>
      <c r="CK2" s="285"/>
      <c r="CL2" s="285"/>
      <c r="CM2" s="285"/>
      <c r="CN2" s="285"/>
      <c r="CO2" s="285"/>
      <c r="CP2" s="285"/>
      <c r="CQ2" s="285"/>
    </row>
    <row r="3" spans="1:95" ht="25" customHeight="1">
      <c r="A3" s="289" t="s">
        <v>197</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row>
    <row r="4" spans="1:95" ht="25" customHeight="1">
      <c r="A4" s="286" t="str">
        <f>'Bieu 01 TH'!A4:AN4</f>
        <v>(Biểu mẫu kèm theo Công văn số              /SKHĐT-TH ngày           tháng       năm 2019 của Sở Kế hoạch và Đầu tư)</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row>
    <row r="5" spans="1:95" s="37" customFormat="1" ht="25" customHeight="1">
      <c r="A5" s="290" t="s">
        <v>0</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row>
    <row r="6" spans="1:95" s="38" customFormat="1" ht="27" customHeight="1">
      <c r="A6" s="284" t="s">
        <v>133</v>
      </c>
      <c r="B6" s="284" t="s">
        <v>21</v>
      </c>
      <c r="C6" s="284" t="s">
        <v>22</v>
      </c>
      <c r="D6" s="284" t="s">
        <v>104</v>
      </c>
      <c r="E6" s="284" t="s">
        <v>105</v>
      </c>
      <c r="F6" s="284" t="s">
        <v>106</v>
      </c>
      <c r="G6" s="284" t="s">
        <v>184</v>
      </c>
      <c r="H6" s="284"/>
      <c r="I6" s="284"/>
      <c r="J6" s="284"/>
      <c r="K6" s="284"/>
      <c r="L6" s="284" t="s">
        <v>185</v>
      </c>
      <c r="M6" s="284"/>
      <c r="N6" s="284" t="s">
        <v>186</v>
      </c>
      <c r="O6" s="284"/>
      <c r="P6" s="284"/>
      <c r="Q6" s="284"/>
      <c r="R6" s="284"/>
      <c r="S6" s="284"/>
      <c r="T6" s="284"/>
      <c r="U6" s="284" t="s">
        <v>28</v>
      </c>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284"/>
      <c r="BR6" s="284"/>
      <c r="BS6" s="284"/>
      <c r="BT6" s="284"/>
      <c r="BU6" s="284"/>
      <c r="BV6" s="284"/>
      <c r="BW6" s="284"/>
      <c r="BX6" s="284"/>
      <c r="BY6" s="284"/>
      <c r="BZ6" s="284"/>
      <c r="CA6" s="284"/>
      <c r="CB6" s="284"/>
      <c r="CC6" s="284"/>
      <c r="CD6" s="284"/>
      <c r="CE6" s="284"/>
      <c r="CF6" s="284"/>
      <c r="CG6" s="284"/>
      <c r="CH6" s="284"/>
      <c r="CI6" s="284"/>
      <c r="CJ6" s="284" t="s">
        <v>117</v>
      </c>
      <c r="CK6" s="284"/>
      <c r="CL6" s="284"/>
      <c r="CM6" s="284"/>
      <c r="CN6" s="284"/>
      <c r="CO6" s="284"/>
      <c r="CP6" s="284"/>
      <c r="CQ6" s="284"/>
    </row>
    <row r="7" spans="1:95" s="38" customFormat="1" ht="27" customHeight="1">
      <c r="A7" s="284"/>
      <c r="B7" s="284"/>
      <c r="C7" s="284"/>
      <c r="D7" s="284"/>
      <c r="E7" s="284"/>
      <c r="F7" s="284"/>
      <c r="G7" s="284" t="s">
        <v>24</v>
      </c>
      <c r="H7" s="284" t="s">
        <v>25</v>
      </c>
      <c r="I7" s="284"/>
      <c r="J7" s="284"/>
      <c r="K7" s="284"/>
      <c r="L7" s="284"/>
      <c r="M7" s="284"/>
      <c r="N7" s="284" t="s">
        <v>26</v>
      </c>
      <c r="O7" s="284" t="s">
        <v>28</v>
      </c>
      <c r="P7" s="284"/>
      <c r="Q7" s="284"/>
      <c r="R7" s="284"/>
      <c r="S7" s="284"/>
      <c r="T7" s="284"/>
      <c r="U7" s="284" t="s">
        <v>200</v>
      </c>
      <c r="V7" s="284"/>
      <c r="W7" s="284"/>
      <c r="X7" s="284"/>
      <c r="Y7" s="284"/>
      <c r="Z7" s="284"/>
      <c r="AA7" s="284"/>
      <c r="AB7" s="284"/>
      <c r="AC7" s="284"/>
      <c r="AD7" s="284"/>
      <c r="AE7" s="284"/>
      <c r="AF7" s="284"/>
      <c r="AG7" s="284"/>
      <c r="AH7" s="284" t="s">
        <v>202</v>
      </c>
      <c r="AI7" s="284"/>
      <c r="AJ7" s="284"/>
      <c r="AK7" s="284"/>
      <c r="AL7" s="284"/>
      <c r="AM7" s="284"/>
      <c r="AN7" s="284"/>
      <c r="AO7" s="284"/>
      <c r="AP7" s="284"/>
      <c r="AQ7" s="284"/>
      <c r="AR7" s="284"/>
      <c r="AS7" s="284"/>
      <c r="AT7" s="284"/>
      <c r="AU7" s="284"/>
      <c r="AV7" s="284"/>
      <c r="AW7" s="284"/>
      <c r="AX7" s="284"/>
      <c r="AY7" s="284"/>
      <c r="AZ7" s="284" t="s">
        <v>203</v>
      </c>
      <c r="BA7" s="284"/>
      <c r="BB7" s="284"/>
      <c r="BC7" s="284"/>
      <c r="BD7" s="284"/>
      <c r="BE7" s="284"/>
      <c r="BF7" s="284"/>
      <c r="BG7" s="284"/>
      <c r="BH7" s="284"/>
      <c r="BI7" s="284"/>
      <c r="BJ7" s="284"/>
      <c r="BK7" s="284"/>
      <c r="BL7" s="284"/>
      <c r="BM7" s="284"/>
      <c r="BN7" s="284"/>
      <c r="BO7" s="284"/>
      <c r="BP7" s="284"/>
      <c r="BQ7" s="284"/>
      <c r="BR7" s="284" t="s">
        <v>210</v>
      </c>
      <c r="BS7" s="284"/>
      <c r="BT7" s="284"/>
      <c r="BU7" s="284"/>
      <c r="BV7" s="284"/>
      <c r="BW7" s="284"/>
      <c r="BX7" s="284"/>
      <c r="BY7" s="284"/>
      <c r="BZ7" s="284"/>
      <c r="CA7" s="284"/>
      <c r="CB7" s="284"/>
      <c r="CC7" s="284"/>
      <c r="CD7" s="284"/>
      <c r="CE7" s="284"/>
      <c r="CF7" s="284"/>
      <c r="CG7" s="284"/>
      <c r="CH7" s="284"/>
      <c r="CI7" s="284"/>
      <c r="CJ7" s="284" t="s">
        <v>26</v>
      </c>
      <c r="CK7" s="284" t="s">
        <v>5</v>
      </c>
      <c r="CL7" s="284"/>
      <c r="CM7" s="284"/>
      <c r="CN7" s="284"/>
      <c r="CO7" s="284"/>
      <c r="CP7" s="284"/>
      <c r="CQ7" s="284"/>
    </row>
    <row r="8" spans="1:95" s="38" customFormat="1" ht="27" customHeight="1">
      <c r="A8" s="284"/>
      <c r="B8" s="284"/>
      <c r="C8" s="284"/>
      <c r="D8" s="284"/>
      <c r="E8" s="284"/>
      <c r="F8" s="284"/>
      <c r="G8" s="284"/>
      <c r="H8" s="284" t="s">
        <v>26</v>
      </c>
      <c r="I8" s="284" t="s">
        <v>10</v>
      </c>
      <c r="J8" s="284"/>
      <c r="K8" s="284"/>
      <c r="L8" s="284" t="s">
        <v>26</v>
      </c>
      <c r="M8" s="284" t="s">
        <v>190</v>
      </c>
      <c r="N8" s="284"/>
      <c r="O8" s="284" t="s">
        <v>220</v>
      </c>
      <c r="P8" s="284"/>
      <c r="Q8" s="284"/>
      <c r="R8" s="284"/>
      <c r="S8" s="284"/>
      <c r="T8" s="284" t="s">
        <v>221</v>
      </c>
      <c r="U8" s="284" t="s">
        <v>222</v>
      </c>
      <c r="V8" s="284"/>
      <c r="W8" s="284"/>
      <c r="X8" s="284"/>
      <c r="Y8" s="284"/>
      <c r="Z8" s="284"/>
      <c r="AA8" s="284"/>
      <c r="AB8" s="284" t="s">
        <v>201</v>
      </c>
      <c r="AC8" s="284"/>
      <c r="AD8" s="284"/>
      <c r="AE8" s="284"/>
      <c r="AF8" s="284"/>
      <c r="AG8" s="284"/>
      <c r="AH8" s="284" t="s">
        <v>222</v>
      </c>
      <c r="AI8" s="284"/>
      <c r="AJ8" s="284"/>
      <c r="AK8" s="284"/>
      <c r="AL8" s="284"/>
      <c r="AM8" s="284"/>
      <c r="AN8" s="284"/>
      <c r="AO8" s="284" t="s">
        <v>206</v>
      </c>
      <c r="AP8" s="284"/>
      <c r="AQ8" s="284"/>
      <c r="AR8" s="284"/>
      <c r="AS8" s="284"/>
      <c r="AT8" s="284"/>
      <c r="AU8" s="284"/>
      <c r="AV8" s="284"/>
      <c r="AW8" s="284"/>
      <c r="AX8" s="284"/>
      <c r="AY8" s="284"/>
      <c r="AZ8" s="284" t="s">
        <v>222</v>
      </c>
      <c r="BA8" s="284"/>
      <c r="BB8" s="284"/>
      <c r="BC8" s="284"/>
      <c r="BD8" s="284"/>
      <c r="BE8" s="284"/>
      <c r="BF8" s="284"/>
      <c r="BG8" s="284" t="s">
        <v>208</v>
      </c>
      <c r="BH8" s="284"/>
      <c r="BI8" s="284"/>
      <c r="BJ8" s="284"/>
      <c r="BK8" s="284"/>
      <c r="BL8" s="284"/>
      <c r="BM8" s="284"/>
      <c r="BN8" s="284"/>
      <c r="BO8" s="284"/>
      <c r="BP8" s="284"/>
      <c r="BQ8" s="284"/>
      <c r="BR8" s="284" t="s">
        <v>222</v>
      </c>
      <c r="BS8" s="284"/>
      <c r="BT8" s="284"/>
      <c r="BU8" s="284"/>
      <c r="BV8" s="284"/>
      <c r="BW8" s="284"/>
      <c r="BX8" s="284"/>
      <c r="BY8" s="284" t="s">
        <v>211</v>
      </c>
      <c r="BZ8" s="284"/>
      <c r="CA8" s="284"/>
      <c r="CB8" s="284"/>
      <c r="CC8" s="284"/>
      <c r="CD8" s="284"/>
      <c r="CE8" s="284"/>
      <c r="CF8" s="284"/>
      <c r="CG8" s="284"/>
      <c r="CH8" s="284"/>
      <c r="CI8" s="284"/>
      <c r="CJ8" s="284"/>
      <c r="CK8" s="287" t="s">
        <v>228</v>
      </c>
      <c r="CL8" s="287"/>
      <c r="CM8" s="287"/>
      <c r="CN8" s="287"/>
      <c r="CO8" s="287"/>
      <c r="CP8" s="284" t="s">
        <v>224</v>
      </c>
      <c r="CQ8" s="284"/>
    </row>
    <row r="9" spans="1:95" s="38" customFormat="1" ht="27" customHeight="1">
      <c r="A9" s="284"/>
      <c r="B9" s="284"/>
      <c r="C9" s="284"/>
      <c r="D9" s="284"/>
      <c r="E9" s="284"/>
      <c r="F9" s="284"/>
      <c r="G9" s="284"/>
      <c r="H9" s="284"/>
      <c r="I9" s="284" t="s">
        <v>187</v>
      </c>
      <c r="J9" s="284" t="s">
        <v>188</v>
      </c>
      <c r="K9" s="284" t="s">
        <v>189</v>
      </c>
      <c r="L9" s="284"/>
      <c r="M9" s="284"/>
      <c r="N9" s="284"/>
      <c r="O9" s="287" t="s">
        <v>187</v>
      </c>
      <c r="P9" s="287"/>
      <c r="Q9" s="287"/>
      <c r="R9" s="284" t="s">
        <v>188</v>
      </c>
      <c r="S9" s="284" t="s">
        <v>189</v>
      </c>
      <c r="T9" s="284"/>
      <c r="U9" s="291" t="s">
        <v>26</v>
      </c>
      <c r="V9" s="294" t="s">
        <v>28</v>
      </c>
      <c r="W9" s="295"/>
      <c r="X9" s="295"/>
      <c r="Y9" s="295"/>
      <c r="Z9" s="295"/>
      <c r="AA9" s="296"/>
      <c r="AB9" s="291" t="s">
        <v>27</v>
      </c>
      <c r="AC9" s="294" t="s">
        <v>28</v>
      </c>
      <c r="AD9" s="295"/>
      <c r="AE9" s="295"/>
      <c r="AF9" s="295"/>
      <c r="AG9" s="296"/>
      <c r="AH9" s="284" t="s">
        <v>26</v>
      </c>
      <c r="AI9" s="284" t="s">
        <v>28</v>
      </c>
      <c r="AJ9" s="284"/>
      <c r="AK9" s="284"/>
      <c r="AL9" s="284"/>
      <c r="AM9" s="284"/>
      <c r="AN9" s="284"/>
      <c r="AO9" s="284" t="s">
        <v>225</v>
      </c>
      <c r="AP9" s="284"/>
      <c r="AQ9" s="284"/>
      <c r="AR9" s="284"/>
      <c r="AS9" s="284"/>
      <c r="AT9" s="284"/>
      <c r="AU9" s="284" t="s">
        <v>204</v>
      </c>
      <c r="AV9" s="284"/>
      <c r="AW9" s="284"/>
      <c r="AX9" s="284"/>
      <c r="AY9" s="284"/>
      <c r="AZ9" s="284" t="s">
        <v>26</v>
      </c>
      <c r="BA9" s="284" t="s">
        <v>28</v>
      </c>
      <c r="BB9" s="284"/>
      <c r="BC9" s="284"/>
      <c r="BD9" s="284"/>
      <c r="BE9" s="284"/>
      <c r="BF9" s="284"/>
      <c r="BG9" s="284" t="s">
        <v>226</v>
      </c>
      <c r="BH9" s="284"/>
      <c r="BI9" s="284"/>
      <c r="BJ9" s="284"/>
      <c r="BK9" s="284"/>
      <c r="BL9" s="284"/>
      <c r="BM9" s="284" t="s">
        <v>205</v>
      </c>
      <c r="BN9" s="284"/>
      <c r="BO9" s="284"/>
      <c r="BP9" s="284"/>
      <c r="BQ9" s="284"/>
      <c r="BR9" s="284" t="s">
        <v>26</v>
      </c>
      <c r="BS9" s="284" t="s">
        <v>28</v>
      </c>
      <c r="BT9" s="284"/>
      <c r="BU9" s="284"/>
      <c r="BV9" s="284"/>
      <c r="BW9" s="284"/>
      <c r="BX9" s="284"/>
      <c r="BY9" s="284" t="s">
        <v>227</v>
      </c>
      <c r="BZ9" s="284"/>
      <c r="CA9" s="284"/>
      <c r="CB9" s="284"/>
      <c r="CC9" s="284"/>
      <c r="CD9" s="284"/>
      <c r="CE9" s="284" t="s">
        <v>213</v>
      </c>
      <c r="CF9" s="284"/>
      <c r="CG9" s="284"/>
      <c r="CH9" s="284"/>
      <c r="CI9" s="284"/>
      <c r="CJ9" s="284"/>
      <c r="CK9" s="287" t="s">
        <v>187</v>
      </c>
      <c r="CL9" s="287"/>
      <c r="CM9" s="287"/>
      <c r="CN9" s="284" t="s">
        <v>188</v>
      </c>
      <c r="CO9" s="284" t="s">
        <v>189</v>
      </c>
      <c r="CP9" s="284"/>
      <c r="CQ9" s="284"/>
    </row>
    <row r="10" spans="1:95" s="38" customFormat="1" ht="33.75" customHeight="1">
      <c r="A10" s="284"/>
      <c r="B10" s="284"/>
      <c r="C10" s="284"/>
      <c r="D10" s="284"/>
      <c r="E10" s="284"/>
      <c r="F10" s="284"/>
      <c r="G10" s="284"/>
      <c r="H10" s="284"/>
      <c r="I10" s="284"/>
      <c r="J10" s="284"/>
      <c r="K10" s="284"/>
      <c r="L10" s="284"/>
      <c r="M10" s="284"/>
      <c r="N10" s="284"/>
      <c r="O10" s="284" t="s">
        <v>27</v>
      </c>
      <c r="P10" s="287" t="s">
        <v>229</v>
      </c>
      <c r="Q10" s="287" t="s">
        <v>44</v>
      </c>
      <c r="R10" s="284"/>
      <c r="S10" s="284"/>
      <c r="T10" s="284"/>
      <c r="U10" s="292"/>
      <c r="V10" s="284" t="s">
        <v>220</v>
      </c>
      <c r="W10" s="284"/>
      <c r="X10" s="284"/>
      <c r="Y10" s="284"/>
      <c r="Z10" s="284"/>
      <c r="AA10" s="284" t="s">
        <v>221</v>
      </c>
      <c r="AB10" s="292"/>
      <c r="AC10" s="284" t="s">
        <v>220</v>
      </c>
      <c r="AD10" s="284"/>
      <c r="AE10" s="284"/>
      <c r="AF10" s="284"/>
      <c r="AG10" s="284" t="s">
        <v>224</v>
      </c>
      <c r="AH10" s="284"/>
      <c r="AI10" s="284" t="s">
        <v>220</v>
      </c>
      <c r="AJ10" s="284"/>
      <c r="AK10" s="284"/>
      <c r="AL10" s="284"/>
      <c r="AM10" s="284"/>
      <c r="AN10" s="284" t="s">
        <v>221</v>
      </c>
      <c r="AO10" s="284" t="s">
        <v>27</v>
      </c>
      <c r="AP10" s="284" t="s">
        <v>220</v>
      </c>
      <c r="AQ10" s="284"/>
      <c r="AR10" s="284"/>
      <c r="AS10" s="284"/>
      <c r="AT10" s="284" t="s">
        <v>224</v>
      </c>
      <c r="AU10" s="284" t="s">
        <v>27</v>
      </c>
      <c r="AV10" s="284" t="s">
        <v>220</v>
      </c>
      <c r="AW10" s="284"/>
      <c r="AX10" s="284"/>
      <c r="AY10" s="284"/>
      <c r="AZ10" s="284"/>
      <c r="BA10" s="284" t="s">
        <v>220</v>
      </c>
      <c r="BB10" s="284"/>
      <c r="BC10" s="284"/>
      <c r="BD10" s="284"/>
      <c r="BE10" s="284"/>
      <c r="BF10" s="284" t="s">
        <v>221</v>
      </c>
      <c r="BG10" s="284" t="s">
        <v>27</v>
      </c>
      <c r="BH10" s="284" t="s">
        <v>220</v>
      </c>
      <c r="BI10" s="284"/>
      <c r="BJ10" s="284"/>
      <c r="BK10" s="284"/>
      <c r="BL10" s="284" t="s">
        <v>224</v>
      </c>
      <c r="BM10" s="284" t="s">
        <v>27</v>
      </c>
      <c r="BN10" s="284" t="s">
        <v>220</v>
      </c>
      <c r="BO10" s="284"/>
      <c r="BP10" s="284"/>
      <c r="BQ10" s="284"/>
      <c r="BR10" s="284"/>
      <c r="BS10" s="284" t="s">
        <v>220</v>
      </c>
      <c r="BT10" s="284"/>
      <c r="BU10" s="284"/>
      <c r="BV10" s="284"/>
      <c r="BW10" s="284"/>
      <c r="BX10" s="284" t="s">
        <v>221</v>
      </c>
      <c r="BY10" s="284" t="s">
        <v>27</v>
      </c>
      <c r="BZ10" s="284" t="s">
        <v>220</v>
      </c>
      <c r="CA10" s="284"/>
      <c r="CB10" s="284"/>
      <c r="CC10" s="284"/>
      <c r="CD10" s="284" t="s">
        <v>224</v>
      </c>
      <c r="CE10" s="284" t="s">
        <v>27</v>
      </c>
      <c r="CF10" s="284" t="s">
        <v>220</v>
      </c>
      <c r="CG10" s="284"/>
      <c r="CH10" s="284"/>
      <c r="CI10" s="284"/>
      <c r="CJ10" s="284"/>
      <c r="CK10" s="284" t="s">
        <v>27</v>
      </c>
      <c r="CL10" s="287" t="s">
        <v>229</v>
      </c>
      <c r="CM10" s="287" t="s">
        <v>44</v>
      </c>
      <c r="CN10" s="284"/>
      <c r="CO10" s="284"/>
      <c r="CP10" s="284"/>
      <c r="CQ10" s="284"/>
    </row>
    <row r="11" spans="1:95" s="38" customFormat="1" ht="33.75" customHeight="1">
      <c r="A11" s="284"/>
      <c r="B11" s="284"/>
      <c r="C11" s="284"/>
      <c r="D11" s="284"/>
      <c r="E11" s="284"/>
      <c r="F11" s="284"/>
      <c r="G11" s="284"/>
      <c r="H11" s="284"/>
      <c r="I11" s="284"/>
      <c r="J11" s="284"/>
      <c r="K11" s="284"/>
      <c r="L11" s="284"/>
      <c r="M11" s="284"/>
      <c r="N11" s="284"/>
      <c r="O11" s="284"/>
      <c r="P11" s="287"/>
      <c r="Q11" s="287"/>
      <c r="R11" s="284"/>
      <c r="S11" s="284"/>
      <c r="T11" s="284"/>
      <c r="U11" s="292"/>
      <c r="V11" s="287" t="s">
        <v>187</v>
      </c>
      <c r="W11" s="287"/>
      <c r="X11" s="287"/>
      <c r="Y11" s="284" t="s">
        <v>188</v>
      </c>
      <c r="Z11" s="284" t="s">
        <v>189</v>
      </c>
      <c r="AA11" s="284"/>
      <c r="AB11" s="292"/>
      <c r="AC11" s="284" t="s">
        <v>27</v>
      </c>
      <c r="AD11" s="284" t="s">
        <v>28</v>
      </c>
      <c r="AE11" s="284"/>
      <c r="AF11" s="284"/>
      <c r="AG11" s="284"/>
      <c r="AH11" s="284"/>
      <c r="AI11" s="287" t="s">
        <v>187</v>
      </c>
      <c r="AJ11" s="287"/>
      <c r="AK11" s="287"/>
      <c r="AL11" s="284" t="s">
        <v>188</v>
      </c>
      <c r="AM11" s="284" t="s">
        <v>189</v>
      </c>
      <c r="AN11" s="284"/>
      <c r="AO11" s="284"/>
      <c r="AP11" s="284" t="s">
        <v>27</v>
      </c>
      <c r="AQ11" s="284" t="s">
        <v>28</v>
      </c>
      <c r="AR11" s="284"/>
      <c r="AS11" s="284"/>
      <c r="AT11" s="284"/>
      <c r="AU11" s="284"/>
      <c r="AV11" s="284" t="s">
        <v>27</v>
      </c>
      <c r="AW11" s="284" t="s">
        <v>28</v>
      </c>
      <c r="AX11" s="284"/>
      <c r="AY11" s="284"/>
      <c r="AZ11" s="284"/>
      <c r="BA11" s="287" t="s">
        <v>187</v>
      </c>
      <c r="BB11" s="287"/>
      <c r="BC11" s="287"/>
      <c r="BD11" s="284" t="s">
        <v>188</v>
      </c>
      <c r="BE11" s="284" t="s">
        <v>189</v>
      </c>
      <c r="BF11" s="284"/>
      <c r="BG11" s="284"/>
      <c r="BH11" s="284" t="s">
        <v>27</v>
      </c>
      <c r="BI11" s="284" t="s">
        <v>28</v>
      </c>
      <c r="BJ11" s="284"/>
      <c r="BK11" s="284"/>
      <c r="BL11" s="284"/>
      <c r="BM11" s="284"/>
      <c r="BN11" s="284" t="s">
        <v>27</v>
      </c>
      <c r="BO11" s="284" t="s">
        <v>28</v>
      </c>
      <c r="BP11" s="284"/>
      <c r="BQ11" s="284"/>
      <c r="BR11" s="284"/>
      <c r="BS11" s="287" t="s">
        <v>187</v>
      </c>
      <c r="BT11" s="287"/>
      <c r="BU11" s="287"/>
      <c r="BV11" s="284" t="s">
        <v>188</v>
      </c>
      <c r="BW11" s="284" t="s">
        <v>189</v>
      </c>
      <c r="BX11" s="284"/>
      <c r="BY11" s="284"/>
      <c r="BZ11" s="284" t="s">
        <v>27</v>
      </c>
      <c r="CA11" s="284" t="s">
        <v>28</v>
      </c>
      <c r="CB11" s="284"/>
      <c r="CC11" s="284"/>
      <c r="CD11" s="284"/>
      <c r="CE11" s="284"/>
      <c r="CF11" s="284" t="s">
        <v>27</v>
      </c>
      <c r="CG11" s="284" t="s">
        <v>28</v>
      </c>
      <c r="CH11" s="284"/>
      <c r="CI11" s="284"/>
      <c r="CJ11" s="284"/>
      <c r="CK11" s="284"/>
      <c r="CL11" s="287"/>
      <c r="CM11" s="287"/>
      <c r="CN11" s="284"/>
      <c r="CO11" s="284"/>
      <c r="CP11" s="284"/>
      <c r="CQ11" s="284"/>
    </row>
    <row r="12" spans="1:95" s="38" customFormat="1" ht="78" customHeight="1">
      <c r="A12" s="284"/>
      <c r="B12" s="284"/>
      <c r="C12" s="284"/>
      <c r="D12" s="284"/>
      <c r="E12" s="284"/>
      <c r="F12" s="284"/>
      <c r="G12" s="284"/>
      <c r="H12" s="284"/>
      <c r="I12" s="284"/>
      <c r="J12" s="284"/>
      <c r="K12" s="284"/>
      <c r="L12" s="284"/>
      <c r="M12" s="284"/>
      <c r="N12" s="284"/>
      <c r="O12" s="284"/>
      <c r="P12" s="287"/>
      <c r="Q12" s="287"/>
      <c r="R12" s="284"/>
      <c r="S12" s="284"/>
      <c r="T12" s="284"/>
      <c r="U12" s="293"/>
      <c r="V12" s="93" t="s">
        <v>27</v>
      </c>
      <c r="W12" s="97" t="s">
        <v>229</v>
      </c>
      <c r="X12" s="97" t="s">
        <v>44</v>
      </c>
      <c r="Y12" s="284"/>
      <c r="Z12" s="284"/>
      <c r="AA12" s="284"/>
      <c r="AB12" s="293"/>
      <c r="AC12" s="284"/>
      <c r="AD12" s="93" t="s">
        <v>159</v>
      </c>
      <c r="AE12" s="93" t="s">
        <v>223</v>
      </c>
      <c r="AF12" s="93" t="s">
        <v>189</v>
      </c>
      <c r="AG12" s="284"/>
      <c r="AH12" s="284"/>
      <c r="AI12" s="93" t="s">
        <v>27</v>
      </c>
      <c r="AJ12" s="97" t="s">
        <v>229</v>
      </c>
      <c r="AK12" s="97" t="s">
        <v>44</v>
      </c>
      <c r="AL12" s="284"/>
      <c r="AM12" s="284"/>
      <c r="AN12" s="284"/>
      <c r="AO12" s="284"/>
      <c r="AP12" s="284"/>
      <c r="AQ12" s="93" t="s">
        <v>159</v>
      </c>
      <c r="AR12" s="93" t="s">
        <v>223</v>
      </c>
      <c r="AS12" s="93" t="s">
        <v>189</v>
      </c>
      <c r="AT12" s="284"/>
      <c r="AU12" s="284"/>
      <c r="AV12" s="284"/>
      <c r="AW12" s="93" t="s">
        <v>159</v>
      </c>
      <c r="AX12" s="93" t="s">
        <v>223</v>
      </c>
      <c r="AY12" s="93" t="s">
        <v>189</v>
      </c>
      <c r="AZ12" s="284"/>
      <c r="BA12" s="93" t="s">
        <v>27</v>
      </c>
      <c r="BB12" s="97" t="s">
        <v>229</v>
      </c>
      <c r="BC12" s="97" t="s">
        <v>44</v>
      </c>
      <c r="BD12" s="284"/>
      <c r="BE12" s="284"/>
      <c r="BF12" s="284"/>
      <c r="BG12" s="284"/>
      <c r="BH12" s="284"/>
      <c r="BI12" s="93" t="s">
        <v>159</v>
      </c>
      <c r="BJ12" s="93" t="s">
        <v>223</v>
      </c>
      <c r="BK12" s="93" t="s">
        <v>189</v>
      </c>
      <c r="BL12" s="284"/>
      <c r="BM12" s="284"/>
      <c r="BN12" s="284"/>
      <c r="BO12" s="93" t="s">
        <v>159</v>
      </c>
      <c r="BP12" s="93" t="s">
        <v>223</v>
      </c>
      <c r="BQ12" s="93" t="s">
        <v>189</v>
      </c>
      <c r="BR12" s="284"/>
      <c r="BS12" s="93" t="s">
        <v>27</v>
      </c>
      <c r="BT12" s="97" t="s">
        <v>229</v>
      </c>
      <c r="BU12" s="97" t="s">
        <v>44</v>
      </c>
      <c r="BV12" s="284"/>
      <c r="BW12" s="284"/>
      <c r="BX12" s="284"/>
      <c r="BY12" s="284"/>
      <c r="BZ12" s="284"/>
      <c r="CA12" s="93" t="s">
        <v>159</v>
      </c>
      <c r="CB12" s="93" t="s">
        <v>223</v>
      </c>
      <c r="CC12" s="93" t="s">
        <v>189</v>
      </c>
      <c r="CD12" s="284"/>
      <c r="CE12" s="284"/>
      <c r="CF12" s="284"/>
      <c r="CG12" s="93" t="s">
        <v>159</v>
      </c>
      <c r="CH12" s="93" t="s">
        <v>223</v>
      </c>
      <c r="CI12" s="93" t="s">
        <v>189</v>
      </c>
      <c r="CJ12" s="284"/>
      <c r="CK12" s="284"/>
      <c r="CL12" s="287"/>
      <c r="CM12" s="287"/>
      <c r="CN12" s="284"/>
      <c r="CO12" s="284"/>
      <c r="CP12" s="284"/>
      <c r="CQ12" s="284"/>
    </row>
    <row r="13" spans="1:95" s="42" customFormat="1" ht="28" customHeight="1">
      <c r="A13" s="70">
        <v>1</v>
      </c>
      <c r="B13" s="70">
        <f>A13+1</f>
        <v>2</v>
      </c>
      <c r="C13" s="70">
        <v>3</v>
      </c>
      <c r="D13" s="70">
        <v>4</v>
      </c>
      <c r="E13" s="70">
        <v>5</v>
      </c>
      <c r="F13" s="70">
        <f t="shared" ref="F13" si="0">E13+1</f>
        <v>6</v>
      </c>
      <c r="G13" s="70">
        <v>7</v>
      </c>
      <c r="H13" s="70">
        <f t="shared" ref="H13" si="1">G13+1</f>
        <v>8</v>
      </c>
      <c r="I13" s="70">
        <v>8</v>
      </c>
      <c r="J13" s="70">
        <f t="shared" ref="J13" si="2">I13+1</f>
        <v>9</v>
      </c>
      <c r="K13" s="70">
        <v>9</v>
      </c>
      <c r="L13" s="70">
        <f t="shared" ref="L13" si="3">K13+1</f>
        <v>10</v>
      </c>
      <c r="M13" s="70">
        <v>10</v>
      </c>
      <c r="N13" s="70">
        <f t="shared" ref="N13" si="4">M13+1</f>
        <v>11</v>
      </c>
      <c r="O13" s="70">
        <v>11</v>
      </c>
      <c r="P13" s="70">
        <f t="shared" ref="P13" si="5">O13+1</f>
        <v>12</v>
      </c>
      <c r="Q13" s="70">
        <v>12</v>
      </c>
      <c r="R13" s="70">
        <f t="shared" ref="R13" si="6">Q13+1</f>
        <v>13</v>
      </c>
      <c r="S13" s="70">
        <v>13</v>
      </c>
      <c r="T13" s="70">
        <f t="shared" ref="T13" si="7">S13+1</f>
        <v>14</v>
      </c>
      <c r="U13" s="70">
        <v>14</v>
      </c>
      <c r="V13" s="70">
        <f t="shared" ref="V13" si="8">U13+1</f>
        <v>15</v>
      </c>
      <c r="W13" s="70">
        <v>15</v>
      </c>
      <c r="X13" s="70">
        <f t="shared" ref="X13" si="9">W13+1</f>
        <v>16</v>
      </c>
      <c r="Y13" s="70">
        <v>16</v>
      </c>
      <c r="Z13" s="70">
        <f t="shared" ref="Z13" si="10">Y13+1</f>
        <v>17</v>
      </c>
      <c r="AA13" s="70">
        <v>17</v>
      </c>
      <c r="AB13" s="70">
        <f t="shared" ref="AB13" si="11">AA13+1</f>
        <v>18</v>
      </c>
      <c r="AC13" s="70">
        <v>18</v>
      </c>
      <c r="AD13" s="70">
        <f t="shared" ref="AD13" si="12">AC13+1</f>
        <v>19</v>
      </c>
      <c r="AE13" s="70">
        <v>19</v>
      </c>
      <c r="AF13" s="70">
        <f t="shared" ref="AF13" si="13">AE13+1</f>
        <v>20</v>
      </c>
      <c r="AG13" s="70">
        <v>20</v>
      </c>
      <c r="AH13" s="70">
        <f t="shared" ref="AH13" si="14">AG13+1</f>
        <v>21</v>
      </c>
      <c r="AI13" s="70">
        <v>21</v>
      </c>
      <c r="AJ13" s="70">
        <f t="shared" ref="AJ13" si="15">AI13+1</f>
        <v>22</v>
      </c>
      <c r="AK13" s="70">
        <v>22</v>
      </c>
      <c r="AL13" s="70">
        <f t="shared" ref="AL13" si="16">AK13+1</f>
        <v>23</v>
      </c>
      <c r="AM13" s="70">
        <v>23</v>
      </c>
      <c r="AN13" s="70">
        <f t="shared" ref="AN13" si="17">AM13+1</f>
        <v>24</v>
      </c>
      <c r="AO13" s="70">
        <v>24</v>
      </c>
      <c r="AP13" s="70">
        <f t="shared" ref="AP13" si="18">AO13+1</f>
        <v>25</v>
      </c>
      <c r="AQ13" s="70">
        <v>25</v>
      </c>
      <c r="AR13" s="70">
        <f t="shared" ref="AR13" si="19">AQ13+1</f>
        <v>26</v>
      </c>
      <c r="AS13" s="70">
        <v>26</v>
      </c>
      <c r="AT13" s="70">
        <f t="shared" ref="AT13" si="20">AS13+1</f>
        <v>27</v>
      </c>
      <c r="AU13" s="70">
        <v>27</v>
      </c>
      <c r="AV13" s="70">
        <f t="shared" ref="AV13" si="21">AU13+1</f>
        <v>28</v>
      </c>
      <c r="AW13" s="70">
        <v>28</v>
      </c>
      <c r="AX13" s="70">
        <f t="shared" ref="AX13" si="22">AW13+1</f>
        <v>29</v>
      </c>
      <c r="AY13" s="70">
        <v>29</v>
      </c>
      <c r="AZ13" s="70">
        <f t="shared" ref="AZ13" si="23">AY13+1</f>
        <v>30</v>
      </c>
      <c r="BA13" s="70">
        <v>30</v>
      </c>
      <c r="BB13" s="70">
        <f t="shared" ref="BB13" si="24">BA13+1</f>
        <v>31</v>
      </c>
      <c r="BC13" s="70">
        <v>31</v>
      </c>
      <c r="BD13" s="70">
        <f t="shared" ref="BD13" si="25">BC13+1</f>
        <v>32</v>
      </c>
      <c r="BE13" s="70">
        <v>32</v>
      </c>
      <c r="BF13" s="70">
        <f t="shared" ref="BF13" si="26">BE13+1</f>
        <v>33</v>
      </c>
      <c r="BG13" s="70">
        <v>33</v>
      </c>
      <c r="BH13" s="70">
        <f t="shared" ref="BH13" si="27">BG13+1</f>
        <v>34</v>
      </c>
      <c r="BI13" s="70">
        <v>34</v>
      </c>
      <c r="BJ13" s="70">
        <f t="shared" ref="BJ13" si="28">BI13+1</f>
        <v>35</v>
      </c>
      <c r="BK13" s="70">
        <v>35</v>
      </c>
      <c r="BL13" s="70">
        <f t="shared" ref="BL13" si="29">BK13+1</f>
        <v>36</v>
      </c>
      <c r="BM13" s="70">
        <v>36</v>
      </c>
      <c r="BN13" s="70">
        <f t="shared" ref="BN13" si="30">BM13+1</f>
        <v>37</v>
      </c>
      <c r="BO13" s="70">
        <v>37</v>
      </c>
      <c r="BP13" s="70">
        <f t="shared" ref="BP13" si="31">BO13+1</f>
        <v>38</v>
      </c>
      <c r="BQ13" s="70">
        <v>38</v>
      </c>
      <c r="BR13" s="70">
        <f t="shared" ref="BR13" si="32">BQ13+1</f>
        <v>39</v>
      </c>
      <c r="BS13" s="70">
        <v>39</v>
      </c>
      <c r="BT13" s="70">
        <f t="shared" ref="BT13" si="33">BS13+1</f>
        <v>40</v>
      </c>
      <c r="BU13" s="70">
        <v>40</v>
      </c>
      <c r="BV13" s="70">
        <f t="shared" ref="BV13" si="34">BU13+1</f>
        <v>41</v>
      </c>
      <c r="BW13" s="70">
        <v>41</v>
      </c>
      <c r="BX13" s="70">
        <f t="shared" ref="BX13" si="35">BW13+1</f>
        <v>42</v>
      </c>
      <c r="BY13" s="70">
        <v>42</v>
      </c>
      <c r="BZ13" s="70">
        <f t="shared" ref="BZ13" si="36">BY13+1</f>
        <v>43</v>
      </c>
      <c r="CA13" s="70">
        <v>43</v>
      </c>
      <c r="CB13" s="70">
        <f t="shared" ref="CB13" si="37">CA13+1</f>
        <v>44</v>
      </c>
      <c r="CC13" s="70">
        <v>44</v>
      </c>
      <c r="CD13" s="70">
        <f t="shared" ref="CD13" si="38">CC13+1</f>
        <v>45</v>
      </c>
      <c r="CE13" s="70">
        <v>45</v>
      </c>
      <c r="CF13" s="70">
        <f t="shared" ref="CF13" si="39">CE13+1</f>
        <v>46</v>
      </c>
      <c r="CG13" s="70">
        <v>46</v>
      </c>
      <c r="CH13" s="70">
        <f t="shared" ref="CH13" si="40">CG13+1</f>
        <v>47</v>
      </c>
      <c r="CI13" s="70">
        <v>47</v>
      </c>
      <c r="CJ13" s="70">
        <f t="shared" ref="CJ13" si="41">CI13+1</f>
        <v>48</v>
      </c>
      <c r="CK13" s="70">
        <v>48</v>
      </c>
      <c r="CL13" s="70">
        <f t="shared" ref="CL13" si="42">CK13+1</f>
        <v>49</v>
      </c>
      <c r="CM13" s="70">
        <v>49</v>
      </c>
      <c r="CN13" s="70">
        <f t="shared" ref="CN13" si="43">CM13+1</f>
        <v>50</v>
      </c>
      <c r="CO13" s="70">
        <v>50</v>
      </c>
      <c r="CP13" s="70">
        <f t="shared" ref="CP13" si="44">CO13+1</f>
        <v>51</v>
      </c>
      <c r="CQ13" s="70">
        <v>51</v>
      </c>
    </row>
    <row r="14" spans="1:95" s="42" customFormat="1" ht="28" customHeight="1">
      <c r="A14" s="70"/>
      <c r="B14" s="71" t="s">
        <v>8</v>
      </c>
      <c r="C14" s="71"/>
      <c r="D14" s="70"/>
      <c r="E14" s="70"/>
      <c r="F14" s="70"/>
      <c r="G14" s="70"/>
      <c r="H14" s="70"/>
      <c r="I14" s="70"/>
      <c r="J14" s="70"/>
      <c r="K14" s="70"/>
      <c r="L14" s="70"/>
      <c r="M14" s="70"/>
      <c r="N14" s="70"/>
      <c r="O14" s="70"/>
      <c r="P14" s="70"/>
      <c r="Q14" s="70"/>
      <c r="R14" s="70"/>
      <c r="S14" s="70"/>
      <c r="T14" s="94"/>
      <c r="U14" s="70"/>
      <c r="V14" s="70"/>
      <c r="W14" s="70"/>
      <c r="X14" s="70"/>
      <c r="Y14" s="70"/>
      <c r="Z14" s="70"/>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c r="BY14" s="94"/>
      <c r="BZ14" s="94"/>
      <c r="CA14" s="94"/>
      <c r="CB14" s="94"/>
      <c r="CC14" s="94"/>
      <c r="CD14" s="94"/>
      <c r="CE14" s="94"/>
      <c r="CF14" s="94"/>
      <c r="CG14" s="94"/>
      <c r="CH14" s="94"/>
      <c r="CI14" s="94"/>
      <c r="CJ14" s="70"/>
      <c r="CK14" s="70"/>
      <c r="CL14" s="70"/>
      <c r="CM14" s="70"/>
      <c r="CN14" s="70"/>
      <c r="CO14" s="70"/>
      <c r="CP14" s="94"/>
      <c r="CQ14" s="70"/>
    </row>
    <row r="15" spans="1:95" s="55" customFormat="1" ht="28" customHeight="1">
      <c r="A15" s="72" t="s">
        <v>19</v>
      </c>
      <c r="B15" s="73" t="s">
        <v>191</v>
      </c>
      <c r="C15" s="73"/>
      <c r="D15" s="74"/>
      <c r="E15" s="74"/>
      <c r="F15" s="74"/>
      <c r="G15" s="74"/>
      <c r="H15" s="75"/>
      <c r="I15" s="75"/>
      <c r="J15" s="75"/>
      <c r="K15" s="75"/>
      <c r="L15" s="75"/>
      <c r="M15" s="75"/>
      <c r="N15" s="75"/>
      <c r="O15" s="75"/>
      <c r="P15" s="75"/>
      <c r="Q15" s="75"/>
      <c r="R15" s="75"/>
      <c r="S15" s="75"/>
      <c r="T15" s="95"/>
      <c r="U15" s="75"/>
      <c r="V15" s="75"/>
      <c r="W15" s="75"/>
      <c r="X15" s="75"/>
      <c r="Y15" s="75"/>
      <c r="Z15" s="7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75"/>
      <c r="CK15" s="75"/>
      <c r="CL15" s="75"/>
      <c r="CM15" s="75"/>
      <c r="CN15" s="75"/>
      <c r="CO15" s="75"/>
      <c r="CP15" s="95"/>
      <c r="CQ15" s="75"/>
    </row>
    <row r="16" spans="1:95" s="55" customFormat="1" ht="28" customHeight="1">
      <c r="A16" s="72" t="s">
        <v>31</v>
      </c>
      <c r="B16" s="76" t="s">
        <v>168</v>
      </c>
      <c r="C16" s="76"/>
      <c r="D16" s="74"/>
      <c r="E16" s="74"/>
      <c r="F16" s="74"/>
      <c r="G16" s="74"/>
      <c r="H16" s="75"/>
      <c r="I16" s="75"/>
      <c r="J16" s="75"/>
      <c r="K16" s="75"/>
      <c r="L16" s="75"/>
      <c r="M16" s="75"/>
      <c r="N16" s="75"/>
      <c r="O16" s="75"/>
      <c r="P16" s="75"/>
      <c r="Q16" s="75"/>
      <c r="R16" s="75"/>
      <c r="S16" s="75"/>
      <c r="T16" s="95"/>
      <c r="U16" s="75"/>
      <c r="V16" s="75"/>
      <c r="W16" s="75"/>
      <c r="X16" s="75"/>
      <c r="Y16" s="75"/>
      <c r="Z16" s="7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75"/>
      <c r="CK16" s="75"/>
      <c r="CL16" s="75"/>
      <c r="CM16" s="75"/>
      <c r="CN16" s="75"/>
      <c r="CO16" s="75"/>
      <c r="CP16" s="95"/>
      <c r="CQ16" s="75"/>
    </row>
    <row r="17" spans="1:95" s="55" customFormat="1" ht="28" customHeight="1">
      <c r="A17" s="77" t="s">
        <v>79</v>
      </c>
      <c r="B17" s="78" t="s">
        <v>169</v>
      </c>
      <c r="C17" s="78"/>
      <c r="D17" s="74"/>
      <c r="E17" s="74"/>
      <c r="F17" s="74"/>
      <c r="G17" s="74"/>
      <c r="H17" s="75"/>
      <c r="I17" s="75"/>
      <c r="J17" s="75"/>
      <c r="K17" s="75"/>
      <c r="L17" s="75"/>
      <c r="M17" s="75"/>
      <c r="N17" s="75"/>
      <c r="O17" s="75"/>
      <c r="P17" s="75"/>
      <c r="Q17" s="75"/>
      <c r="R17" s="75"/>
      <c r="S17" s="75"/>
      <c r="T17" s="95"/>
      <c r="U17" s="75"/>
      <c r="V17" s="75"/>
      <c r="W17" s="75"/>
      <c r="X17" s="75"/>
      <c r="Y17" s="75"/>
      <c r="Z17" s="7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75"/>
      <c r="CK17" s="75"/>
      <c r="CL17" s="75"/>
      <c r="CM17" s="75"/>
      <c r="CN17" s="75"/>
      <c r="CO17" s="75"/>
      <c r="CP17" s="95"/>
      <c r="CQ17" s="75"/>
    </row>
    <row r="18" spans="1:95" s="55" customFormat="1" ht="28" customHeight="1">
      <c r="A18" s="79" t="s">
        <v>30</v>
      </c>
      <c r="B18" s="80" t="s">
        <v>32</v>
      </c>
      <c r="C18" s="80"/>
      <c r="D18" s="74"/>
      <c r="E18" s="74"/>
      <c r="F18" s="74"/>
      <c r="G18" s="74"/>
      <c r="H18" s="75"/>
      <c r="I18" s="75"/>
      <c r="J18" s="75"/>
      <c r="K18" s="75"/>
      <c r="L18" s="75"/>
      <c r="M18" s="75"/>
      <c r="N18" s="75"/>
      <c r="O18" s="75"/>
      <c r="P18" s="75"/>
      <c r="Q18" s="75"/>
      <c r="R18" s="75"/>
      <c r="S18" s="75"/>
      <c r="T18" s="95"/>
      <c r="U18" s="75"/>
      <c r="V18" s="75"/>
      <c r="W18" s="75"/>
      <c r="X18" s="75"/>
      <c r="Y18" s="75"/>
      <c r="Z18" s="7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75"/>
      <c r="CK18" s="75"/>
      <c r="CL18" s="75"/>
      <c r="CM18" s="75"/>
      <c r="CN18" s="75"/>
      <c r="CO18" s="75"/>
      <c r="CP18" s="95"/>
      <c r="CQ18" s="75"/>
    </row>
    <row r="19" spans="1:95" s="55" customFormat="1" ht="28" customHeight="1">
      <c r="A19" s="79" t="s">
        <v>35</v>
      </c>
      <c r="B19" s="80" t="s">
        <v>32</v>
      </c>
      <c r="C19" s="80"/>
      <c r="D19" s="74"/>
      <c r="E19" s="74"/>
      <c r="F19" s="74"/>
      <c r="G19" s="74"/>
      <c r="H19" s="75"/>
      <c r="I19" s="75"/>
      <c r="J19" s="75"/>
      <c r="K19" s="75"/>
      <c r="L19" s="75"/>
      <c r="M19" s="75"/>
      <c r="N19" s="75"/>
      <c r="O19" s="75"/>
      <c r="P19" s="75"/>
      <c r="Q19" s="75"/>
      <c r="R19" s="75"/>
      <c r="S19" s="75"/>
      <c r="T19" s="95"/>
      <c r="U19" s="75"/>
      <c r="V19" s="75"/>
      <c r="W19" s="75"/>
      <c r="X19" s="75"/>
      <c r="Y19" s="75"/>
      <c r="Z19" s="7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75"/>
      <c r="CK19" s="75"/>
      <c r="CL19" s="75"/>
      <c r="CM19" s="75"/>
      <c r="CN19" s="75"/>
      <c r="CO19" s="75"/>
      <c r="CP19" s="95"/>
      <c r="CQ19" s="75"/>
    </row>
    <row r="20" spans="1:95" s="55" customFormat="1" ht="28" customHeight="1">
      <c r="A20" s="79" t="s">
        <v>33</v>
      </c>
      <c r="B20" s="81" t="s">
        <v>34</v>
      </c>
      <c r="C20" s="81"/>
      <c r="D20" s="74"/>
      <c r="E20" s="74"/>
      <c r="F20" s="74"/>
      <c r="G20" s="74"/>
      <c r="H20" s="75"/>
      <c r="I20" s="75"/>
      <c r="J20" s="75"/>
      <c r="K20" s="75"/>
      <c r="L20" s="75"/>
      <c r="M20" s="75"/>
      <c r="N20" s="75"/>
      <c r="O20" s="75"/>
      <c r="P20" s="75"/>
      <c r="Q20" s="75"/>
      <c r="R20" s="75"/>
      <c r="S20" s="75"/>
      <c r="T20" s="95"/>
      <c r="U20" s="75"/>
      <c r="V20" s="75"/>
      <c r="W20" s="75"/>
      <c r="X20" s="75"/>
      <c r="Y20" s="75"/>
      <c r="Z20" s="7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75"/>
      <c r="CK20" s="75"/>
      <c r="CL20" s="75"/>
      <c r="CM20" s="75"/>
      <c r="CN20" s="75"/>
      <c r="CO20" s="75"/>
      <c r="CP20" s="95"/>
      <c r="CQ20" s="75"/>
    </row>
    <row r="21" spans="1:95" s="55" customFormat="1" ht="28" customHeight="1">
      <c r="A21" s="77" t="s">
        <v>81</v>
      </c>
      <c r="B21" s="78" t="s">
        <v>170</v>
      </c>
      <c r="C21" s="78"/>
      <c r="D21" s="74"/>
      <c r="E21" s="74"/>
      <c r="F21" s="74"/>
      <c r="G21" s="74"/>
      <c r="H21" s="75"/>
      <c r="I21" s="75"/>
      <c r="J21" s="75"/>
      <c r="K21" s="75"/>
      <c r="L21" s="75"/>
      <c r="M21" s="75"/>
      <c r="N21" s="75"/>
      <c r="O21" s="75"/>
      <c r="P21" s="75"/>
      <c r="Q21" s="75"/>
      <c r="R21" s="75"/>
      <c r="S21" s="75"/>
      <c r="T21" s="95"/>
      <c r="U21" s="75"/>
      <c r="V21" s="75"/>
      <c r="W21" s="75"/>
      <c r="X21" s="75"/>
      <c r="Y21" s="75"/>
      <c r="Z21" s="7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75"/>
      <c r="CK21" s="75"/>
      <c r="CL21" s="75"/>
      <c r="CM21" s="75"/>
      <c r="CN21" s="75"/>
      <c r="CO21" s="75"/>
      <c r="CP21" s="95"/>
      <c r="CQ21" s="75"/>
    </row>
    <row r="22" spans="1:95" s="55" customFormat="1" ht="28" customHeight="1">
      <c r="A22" s="79" t="s">
        <v>30</v>
      </c>
      <c r="B22" s="80" t="s">
        <v>32</v>
      </c>
      <c r="C22" s="80"/>
      <c r="D22" s="74"/>
      <c r="E22" s="74"/>
      <c r="F22" s="74"/>
      <c r="G22" s="74"/>
      <c r="H22" s="75"/>
      <c r="I22" s="75"/>
      <c r="J22" s="75"/>
      <c r="K22" s="75"/>
      <c r="L22" s="75"/>
      <c r="M22" s="75"/>
      <c r="N22" s="75"/>
      <c r="O22" s="75"/>
      <c r="P22" s="75"/>
      <c r="Q22" s="75"/>
      <c r="R22" s="75"/>
      <c r="S22" s="75"/>
      <c r="T22" s="95"/>
      <c r="U22" s="75"/>
      <c r="V22" s="75"/>
      <c r="W22" s="75"/>
      <c r="X22" s="75"/>
      <c r="Y22" s="75"/>
      <c r="Z22" s="7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75"/>
      <c r="CK22" s="75"/>
      <c r="CL22" s="75"/>
      <c r="CM22" s="75"/>
      <c r="CN22" s="75"/>
      <c r="CO22" s="75"/>
      <c r="CP22" s="95"/>
      <c r="CQ22" s="75"/>
    </row>
    <row r="23" spans="1:95" s="55" customFormat="1" ht="28" customHeight="1">
      <c r="A23" s="79" t="s">
        <v>33</v>
      </c>
      <c r="B23" s="81" t="s">
        <v>34</v>
      </c>
      <c r="C23" s="81"/>
      <c r="D23" s="74"/>
      <c r="E23" s="74"/>
      <c r="F23" s="74"/>
      <c r="G23" s="74"/>
      <c r="H23" s="75"/>
      <c r="I23" s="75"/>
      <c r="J23" s="75"/>
      <c r="K23" s="75"/>
      <c r="L23" s="75"/>
      <c r="M23" s="75"/>
      <c r="N23" s="75"/>
      <c r="O23" s="75"/>
      <c r="P23" s="75"/>
      <c r="Q23" s="75"/>
      <c r="R23" s="75"/>
      <c r="S23" s="75"/>
      <c r="T23" s="95"/>
      <c r="U23" s="75"/>
      <c r="V23" s="75"/>
      <c r="W23" s="75"/>
      <c r="X23" s="75"/>
      <c r="Y23" s="75"/>
      <c r="Z23" s="7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75"/>
      <c r="CK23" s="75"/>
      <c r="CL23" s="75"/>
      <c r="CM23" s="75"/>
      <c r="CN23" s="75"/>
      <c r="CO23" s="75"/>
      <c r="CP23" s="95"/>
      <c r="CQ23" s="75"/>
    </row>
    <row r="24" spans="1:95" s="55" customFormat="1" ht="28" customHeight="1">
      <c r="A24" s="77" t="s">
        <v>82</v>
      </c>
      <c r="B24" s="78" t="s">
        <v>171</v>
      </c>
      <c r="C24" s="78"/>
      <c r="D24" s="74"/>
      <c r="E24" s="74"/>
      <c r="F24" s="74"/>
      <c r="G24" s="74"/>
      <c r="H24" s="75"/>
      <c r="I24" s="75"/>
      <c r="J24" s="75"/>
      <c r="K24" s="75"/>
      <c r="L24" s="75"/>
      <c r="M24" s="75"/>
      <c r="N24" s="75"/>
      <c r="O24" s="75"/>
      <c r="P24" s="75"/>
      <c r="Q24" s="75"/>
      <c r="R24" s="75"/>
      <c r="S24" s="75"/>
      <c r="T24" s="95"/>
      <c r="U24" s="75"/>
      <c r="V24" s="75"/>
      <c r="W24" s="75"/>
      <c r="X24" s="75"/>
      <c r="Y24" s="75"/>
      <c r="Z24" s="7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75"/>
      <c r="CK24" s="75"/>
      <c r="CL24" s="75"/>
      <c r="CM24" s="75"/>
      <c r="CN24" s="75"/>
      <c r="CO24" s="75"/>
      <c r="CP24" s="95"/>
      <c r="CQ24" s="75"/>
    </row>
    <row r="25" spans="1:95" s="55" customFormat="1" ht="28" customHeight="1">
      <c r="A25" s="79" t="s">
        <v>30</v>
      </c>
      <c r="B25" s="80" t="s">
        <v>32</v>
      </c>
      <c r="C25" s="80"/>
      <c r="D25" s="74"/>
      <c r="E25" s="74"/>
      <c r="F25" s="74"/>
      <c r="G25" s="74"/>
      <c r="H25" s="75"/>
      <c r="I25" s="75"/>
      <c r="J25" s="75"/>
      <c r="K25" s="75"/>
      <c r="L25" s="75"/>
      <c r="M25" s="75"/>
      <c r="N25" s="75"/>
      <c r="O25" s="75"/>
      <c r="P25" s="75"/>
      <c r="Q25" s="75"/>
      <c r="R25" s="75"/>
      <c r="S25" s="75"/>
      <c r="T25" s="95"/>
      <c r="U25" s="75"/>
      <c r="V25" s="75"/>
      <c r="W25" s="75"/>
      <c r="X25" s="75"/>
      <c r="Y25" s="75"/>
      <c r="Z25" s="7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75"/>
      <c r="CK25" s="75"/>
      <c r="CL25" s="75"/>
      <c r="CM25" s="75"/>
      <c r="CN25" s="75"/>
      <c r="CO25" s="75"/>
      <c r="CP25" s="95"/>
      <c r="CQ25" s="75"/>
    </row>
    <row r="26" spans="1:95" s="55" customFormat="1" ht="28" customHeight="1">
      <c r="A26" s="79" t="s">
        <v>33</v>
      </c>
      <c r="B26" s="81" t="s">
        <v>34</v>
      </c>
      <c r="C26" s="81"/>
      <c r="D26" s="74"/>
      <c r="E26" s="74"/>
      <c r="F26" s="74"/>
      <c r="G26" s="74"/>
      <c r="H26" s="75"/>
      <c r="I26" s="75"/>
      <c r="J26" s="75"/>
      <c r="K26" s="75"/>
      <c r="L26" s="75"/>
      <c r="M26" s="75"/>
      <c r="N26" s="75"/>
      <c r="O26" s="75"/>
      <c r="P26" s="75"/>
      <c r="Q26" s="75"/>
      <c r="R26" s="75"/>
      <c r="S26" s="75"/>
      <c r="T26" s="95"/>
      <c r="U26" s="75"/>
      <c r="V26" s="75"/>
      <c r="W26" s="75"/>
      <c r="X26" s="75"/>
      <c r="Y26" s="75"/>
      <c r="Z26" s="7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75"/>
      <c r="CK26" s="75"/>
      <c r="CL26" s="75"/>
      <c r="CM26" s="75"/>
      <c r="CN26" s="75"/>
      <c r="CO26" s="75"/>
      <c r="CP26" s="95"/>
      <c r="CQ26" s="75"/>
    </row>
    <row r="27" spans="1:95" s="55" customFormat="1" ht="28" customHeight="1">
      <c r="A27" s="72" t="s">
        <v>47</v>
      </c>
      <c r="B27" s="76" t="s">
        <v>172</v>
      </c>
      <c r="C27" s="76"/>
      <c r="D27" s="74"/>
      <c r="E27" s="74"/>
      <c r="F27" s="74"/>
      <c r="G27" s="74"/>
      <c r="H27" s="75"/>
      <c r="I27" s="75"/>
      <c r="J27" s="75"/>
      <c r="K27" s="75"/>
      <c r="L27" s="75"/>
      <c r="M27" s="75"/>
      <c r="N27" s="75"/>
      <c r="O27" s="75"/>
      <c r="P27" s="75"/>
      <c r="Q27" s="75"/>
      <c r="R27" s="75"/>
      <c r="S27" s="75"/>
      <c r="T27" s="95"/>
      <c r="U27" s="75"/>
      <c r="V27" s="75"/>
      <c r="W27" s="75"/>
      <c r="X27" s="75"/>
      <c r="Y27" s="75"/>
      <c r="Z27" s="7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75"/>
      <c r="CK27" s="75"/>
      <c r="CL27" s="75"/>
      <c r="CM27" s="75"/>
      <c r="CN27" s="75"/>
      <c r="CO27" s="75"/>
      <c r="CP27" s="95"/>
      <c r="CQ27" s="75"/>
    </row>
    <row r="28" spans="1:95" s="55" customFormat="1" ht="28" customHeight="1">
      <c r="A28" s="77" t="s">
        <v>79</v>
      </c>
      <c r="B28" s="78" t="s">
        <v>169</v>
      </c>
      <c r="C28" s="78"/>
      <c r="D28" s="74"/>
      <c r="E28" s="74"/>
      <c r="F28" s="74"/>
      <c r="G28" s="74"/>
      <c r="H28" s="75"/>
      <c r="I28" s="75"/>
      <c r="J28" s="75"/>
      <c r="K28" s="75"/>
      <c r="L28" s="75"/>
      <c r="M28" s="75"/>
      <c r="N28" s="75"/>
      <c r="O28" s="75"/>
      <c r="P28" s="75"/>
      <c r="Q28" s="75"/>
      <c r="R28" s="75"/>
      <c r="S28" s="75"/>
      <c r="T28" s="95"/>
      <c r="U28" s="75"/>
      <c r="V28" s="75"/>
      <c r="W28" s="75"/>
      <c r="X28" s="75"/>
      <c r="Y28" s="75"/>
      <c r="Z28" s="7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75"/>
      <c r="CK28" s="75"/>
      <c r="CL28" s="75"/>
      <c r="CM28" s="75"/>
      <c r="CN28" s="75"/>
      <c r="CO28" s="75"/>
      <c r="CP28" s="95"/>
      <c r="CQ28" s="75"/>
    </row>
    <row r="29" spans="1:95" s="55" customFormat="1" ht="28" customHeight="1">
      <c r="A29" s="79" t="s">
        <v>30</v>
      </c>
      <c r="B29" s="80" t="s">
        <v>32</v>
      </c>
      <c r="C29" s="80"/>
      <c r="D29" s="74"/>
      <c r="E29" s="74"/>
      <c r="F29" s="74"/>
      <c r="G29" s="74"/>
      <c r="H29" s="75"/>
      <c r="I29" s="75"/>
      <c r="J29" s="75"/>
      <c r="K29" s="75"/>
      <c r="L29" s="75"/>
      <c r="M29" s="75"/>
      <c r="N29" s="75"/>
      <c r="O29" s="75"/>
      <c r="P29" s="75"/>
      <c r="Q29" s="75"/>
      <c r="R29" s="75"/>
      <c r="S29" s="75"/>
      <c r="T29" s="95"/>
      <c r="U29" s="75"/>
      <c r="V29" s="75"/>
      <c r="W29" s="75"/>
      <c r="X29" s="75"/>
      <c r="Y29" s="75"/>
      <c r="Z29" s="7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75"/>
      <c r="CK29" s="75"/>
      <c r="CL29" s="75"/>
      <c r="CM29" s="75"/>
      <c r="CN29" s="75"/>
      <c r="CO29" s="75"/>
      <c r="CP29" s="95"/>
      <c r="CQ29" s="75"/>
    </row>
    <row r="30" spans="1:95" s="55" customFormat="1" ht="28" customHeight="1">
      <c r="A30" s="79" t="s">
        <v>33</v>
      </c>
      <c r="B30" s="81" t="s">
        <v>34</v>
      </c>
      <c r="C30" s="81"/>
      <c r="D30" s="74"/>
      <c r="E30" s="74"/>
      <c r="F30" s="74"/>
      <c r="G30" s="74"/>
      <c r="H30" s="75"/>
      <c r="I30" s="75"/>
      <c r="J30" s="75"/>
      <c r="K30" s="75"/>
      <c r="L30" s="75"/>
      <c r="M30" s="75"/>
      <c r="N30" s="75"/>
      <c r="O30" s="75"/>
      <c r="P30" s="75"/>
      <c r="Q30" s="75"/>
      <c r="R30" s="75"/>
      <c r="S30" s="75"/>
      <c r="T30" s="95"/>
      <c r="U30" s="75"/>
      <c r="V30" s="75"/>
      <c r="W30" s="75"/>
      <c r="X30" s="75"/>
      <c r="Y30" s="75"/>
      <c r="Z30" s="7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75"/>
      <c r="CK30" s="75"/>
      <c r="CL30" s="75"/>
      <c r="CM30" s="75"/>
      <c r="CN30" s="75"/>
      <c r="CO30" s="75"/>
      <c r="CP30" s="95"/>
      <c r="CQ30" s="75"/>
    </row>
    <row r="31" spans="1:95" s="55" customFormat="1" ht="28" customHeight="1">
      <c r="A31" s="77" t="s">
        <v>81</v>
      </c>
      <c r="B31" s="78" t="s">
        <v>170</v>
      </c>
      <c r="C31" s="78"/>
      <c r="D31" s="74"/>
      <c r="E31" s="74"/>
      <c r="F31" s="74"/>
      <c r="G31" s="74"/>
      <c r="H31" s="75"/>
      <c r="I31" s="75"/>
      <c r="J31" s="75"/>
      <c r="K31" s="75"/>
      <c r="L31" s="75"/>
      <c r="M31" s="75"/>
      <c r="N31" s="75"/>
      <c r="O31" s="75"/>
      <c r="P31" s="75"/>
      <c r="Q31" s="75"/>
      <c r="R31" s="75"/>
      <c r="S31" s="75"/>
      <c r="T31" s="95"/>
      <c r="U31" s="75"/>
      <c r="V31" s="75"/>
      <c r="W31" s="75"/>
      <c r="X31" s="75"/>
      <c r="Y31" s="75"/>
      <c r="Z31" s="7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75"/>
      <c r="CK31" s="75"/>
      <c r="CL31" s="75"/>
      <c r="CM31" s="75"/>
      <c r="CN31" s="75"/>
      <c r="CO31" s="75"/>
      <c r="CP31" s="95"/>
      <c r="CQ31" s="75"/>
    </row>
    <row r="32" spans="1:95" s="55" customFormat="1" ht="28" customHeight="1">
      <c r="A32" s="79" t="s">
        <v>30</v>
      </c>
      <c r="B32" s="80" t="s">
        <v>32</v>
      </c>
      <c r="C32" s="80"/>
      <c r="D32" s="74"/>
      <c r="E32" s="74"/>
      <c r="F32" s="74"/>
      <c r="G32" s="74"/>
      <c r="H32" s="75"/>
      <c r="I32" s="75"/>
      <c r="J32" s="75"/>
      <c r="K32" s="75"/>
      <c r="L32" s="75"/>
      <c r="M32" s="75"/>
      <c r="N32" s="75"/>
      <c r="O32" s="75"/>
      <c r="P32" s="75"/>
      <c r="Q32" s="75"/>
      <c r="R32" s="75"/>
      <c r="S32" s="75"/>
      <c r="T32" s="95"/>
      <c r="U32" s="75"/>
      <c r="V32" s="75"/>
      <c r="W32" s="75"/>
      <c r="X32" s="75"/>
      <c r="Y32" s="75"/>
      <c r="Z32" s="7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75"/>
      <c r="CK32" s="75"/>
      <c r="CL32" s="75"/>
      <c r="CM32" s="75"/>
      <c r="CN32" s="75"/>
      <c r="CO32" s="75"/>
      <c r="CP32" s="95"/>
      <c r="CQ32" s="75"/>
    </row>
    <row r="33" spans="1:95" s="55" customFormat="1" ht="28" customHeight="1">
      <c r="A33" s="79" t="s">
        <v>33</v>
      </c>
      <c r="B33" s="81" t="s">
        <v>34</v>
      </c>
      <c r="C33" s="81"/>
      <c r="D33" s="74"/>
      <c r="E33" s="74"/>
      <c r="F33" s="74"/>
      <c r="G33" s="74"/>
      <c r="H33" s="75"/>
      <c r="I33" s="75"/>
      <c r="J33" s="75"/>
      <c r="K33" s="75"/>
      <c r="L33" s="75"/>
      <c r="M33" s="75"/>
      <c r="N33" s="75"/>
      <c r="O33" s="75"/>
      <c r="P33" s="75"/>
      <c r="Q33" s="75"/>
      <c r="R33" s="75"/>
      <c r="S33" s="75"/>
      <c r="T33" s="95"/>
      <c r="U33" s="75"/>
      <c r="V33" s="75"/>
      <c r="W33" s="75"/>
      <c r="X33" s="75"/>
      <c r="Y33" s="75"/>
      <c r="Z33" s="7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c r="BV33" s="95"/>
      <c r="BW33" s="95"/>
      <c r="BX33" s="95"/>
      <c r="BY33" s="95"/>
      <c r="BZ33" s="95"/>
      <c r="CA33" s="95"/>
      <c r="CB33" s="95"/>
      <c r="CC33" s="95"/>
      <c r="CD33" s="95"/>
      <c r="CE33" s="95"/>
      <c r="CF33" s="95"/>
      <c r="CG33" s="95"/>
      <c r="CH33" s="95"/>
      <c r="CI33" s="95"/>
      <c r="CJ33" s="75"/>
      <c r="CK33" s="75"/>
      <c r="CL33" s="75"/>
      <c r="CM33" s="75"/>
      <c r="CN33" s="75"/>
      <c r="CO33" s="75"/>
      <c r="CP33" s="95"/>
      <c r="CQ33" s="75"/>
    </row>
    <row r="34" spans="1:95" s="55" customFormat="1" ht="28" customHeight="1">
      <c r="A34" s="77" t="s">
        <v>82</v>
      </c>
      <c r="B34" s="78" t="s">
        <v>171</v>
      </c>
      <c r="C34" s="78"/>
      <c r="D34" s="74"/>
      <c r="E34" s="74"/>
      <c r="F34" s="74"/>
      <c r="G34" s="74"/>
      <c r="H34" s="75"/>
      <c r="I34" s="75"/>
      <c r="J34" s="75"/>
      <c r="K34" s="75"/>
      <c r="L34" s="75"/>
      <c r="M34" s="75"/>
      <c r="N34" s="75"/>
      <c r="O34" s="75"/>
      <c r="P34" s="75"/>
      <c r="Q34" s="75"/>
      <c r="R34" s="75"/>
      <c r="S34" s="75"/>
      <c r="T34" s="95"/>
      <c r="U34" s="75"/>
      <c r="V34" s="75"/>
      <c r="W34" s="75"/>
      <c r="X34" s="75"/>
      <c r="Y34" s="75"/>
      <c r="Z34" s="7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75"/>
      <c r="CK34" s="75"/>
      <c r="CL34" s="75"/>
      <c r="CM34" s="75"/>
      <c r="CN34" s="75"/>
      <c r="CO34" s="75"/>
      <c r="CP34" s="95"/>
      <c r="CQ34" s="75"/>
    </row>
    <row r="35" spans="1:95" s="55" customFormat="1" ht="28" customHeight="1">
      <c r="A35" s="79" t="s">
        <v>30</v>
      </c>
      <c r="B35" s="80" t="s">
        <v>32</v>
      </c>
      <c r="C35" s="80"/>
      <c r="D35" s="74"/>
      <c r="E35" s="74"/>
      <c r="F35" s="74"/>
      <c r="G35" s="74"/>
      <c r="H35" s="75"/>
      <c r="I35" s="75"/>
      <c r="J35" s="75"/>
      <c r="K35" s="75"/>
      <c r="L35" s="75"/>
      <c r="M35" s="75"/>
      <c r="N35" s="75"/>
      <c r="O35" s="75"/>
      <c r="P35" s="75"/>
      <c r="Q35" s="75"/>
      <c r="R35" s="75"/>
      <c r="S35" s="75"/>
      <c r="T35" s="95"/>
      <c r="U35" s="75"/>
      <c r="V35" s="75"/>
      <c r="W35" s="75"/>
      <c r="X35" s="75"/>
      <c r="Y35" s="75"/>
      <c r="Z35" s="7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75"/>
      <c r="CK35" s="75"/>
      <c r="CL35" s="75"/>
      <c r="CM35" s="75"/>
      <c r="CN35" s="75"/>
      <c r="CO35" s="75"/>
      <c r="CP35" s="95"/>
      <c r="CQ35" s="75"/>
    </row>
    <row r="36" spans="1:95" s="55" customFormat="1" ht="28" customHeight="1">
      <c r="A36" s="79" t="s">
        <v>33</v>
      </c>
      <c r="B36" s="81" t="s">
        <v>34</v>
      </c>
      <c r="C36" s="81"/>
      <c r="D36" s="74"/>
      <c r="E36" s="74"/>
      <c r="F36" s="74"/>
      <c r="G36" s="74"/>
      <c r="H36" s="75"/>
      <c r="I36" s="75"/>
      <c r="J36" s="75"/>
      <c r="K36" s="75"/>
      <c r="L36" s="75"/>
      <c r="M36" s="75"/>
      <c r="N36" s="75"/>
      <c r="O36" s="75"/>
      <c r="P36" s="75"/>
      <c r="Q36" s="75"/>
      <c r="R36" s="75"/>
      <c r="S36" s="75"/>
      <c r="T36" s="95"/>
      <c r="U36" s="75"/>
      <c r="V36" s="75"/>
      <c r="W36" s="75"/>
      <c r="X36" s="75"/>
      <c r="Y36" s="75"/>
      <c r="Z36" s="7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75"/>
      <c r="CK36" s="75"/>
      <c r="CL36" s="75"/>
      <c r="CM36" s="75"/>
      <c r="CN36" s="75"/>
      <c r="CO36" s="75"/>
      <c r="CP36" s="95"/>
      <c r="CQ36" s="75"/>
    </row>
    <row r="37" spans="1:95" s="55" customFormat="1" ht="28" customHeight="1">
      <c r="A37" s="72" t="s">
        <v>192</v>
      </c>
      <c r="B37" s="76" t="s">
        <v>193</v>
      </c>
      <c r="C37" s="76"/>
      <c r="D37" s="74"/>
      <c r="E37" s="74"/>
      <c r="F37" s="74"/>
      <c r="G37" s="74"/>
      <c r="H37" s="75"/>
      <c r="I37" s="75"/>
      <c r="J37" s="75"/>
      <c r="K37" s="75"/>
      <c r="L37" s="75"/>
      <c r="M37" s="75"/>
      <c r="N37" s="75"/>
      <c r="O37" s="75"/>
      <c r="P37" s="75"/>
      <c r="Q37" s="75"/>
      <c r="R37" s="75"/>
      <c r="S37" s="75"/>
      <c r="T37" s="95"/>
      <c r="U37" s="75"/>
      <c r="V37" s="75"/>
      <c r="W37" s="75"/>
      <c r="X37" s="75"/>
      <c r="Y37" s="75"/>
      <c r="Z37" s="7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75"/>
      <c r="CK37" s="75"/>
      <c r="CL37" s="75"/>
      <c r="CM37" s="75"/>
      <c r="CN37" s="75"/>
      <c r="CO37" s="75"/>
      <c r="CP37" s="95"/>
      <c r="CQ37" s="75"/>
    </row>
    <row r="38" spans="1:95" s="55" customFormat="1" ht="28" customHeight="1">
      <c r="A38" s="77" t="s">
        <v>79</v>
      </c>
      <c r="B38" s="78" t="s">
        <v>169</v>
      </c>
      <c r="C38" s="78"/>
      <c r="D38" s="74"/>
      <c r="E38" s="74"/>
      <c r="F38" s="74"/>
      <c r="G38" s="74"/>
      <c r="H38" s="75"/>
      <c r="I38" s="75"/>
      <c r="J38" s="75"/>
      <c r="K38" s="75"/>
      <c r="L38" s="75"/>
      <c r="M38" s="75"/>
      <c r="N38" s="75"/>
      <c r="O38" s="75"/>
      <c r="P38" s="75"/>
      <c r="Q38" s="75"/>
      <c r="R38" s="75"/>
      <c r="S38" s="75"/>
      <c r="T38" s="95"/>
      <c r="U38" s="75"/>
      <c r="V38" s="75"/>
      <c r="W38" s="75"/>
      <c r="X38" s="75"/>
      <c r="Y38" s="75"/>
      <c r="Z38" s="7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75"/>
      <c r="CK38" s="75"/>
      <c r="CL38" s="75"/>
      <c r="CM38" s="75"/>
      <c r="CN38" s="75"/>
      <c r="CO38" s="75"/>
      <c r="CP38" s="95"/>
      <c r="CQ38" s="75"/>
    </row>
    <row r="39" spans="1:95" s="55" customFormat="1" ht="28" customHeight="1">
      <c r="A39" s="79" t="s">
        <v>30</v>
      </c>
      <c r="B39" s="80" t="s">
        <v>32</v>
      </c>
      <c r="C39" s="80"/>
      <c r="D39" s="74"/>
      <c r="E39" s="74"/>
      <c r="F39" s="74"/>
      <c r="G39" s="74"/>
      <c r="H39" s="75"/>
      <c r="I39" s="75"/>
      <c r="J39" s="75"/>
      <c r="K39" s="75"/>
      <c r="L39" s="75"/>
      <c r="M39" s="75"/>
      <c r="N39" s="75"/>
      <c r="O39" s="75"/>
      <c r="P39" s="75"/>
      <c r="Q39" s="75"/>
      <c r="R39" s="75"/>
      <c r="S39" s="75"/>
      <c r="T39" s="95"/>
      <c r="U39" s="75"/>
      <c r="V39" s="75"/>
      <c r="W39" s="75"/>
      <c r="X39" s="75"/>
      <c r="Y39" s="75"/>
      <c r="Z39" s="7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75"/>
      <c r="CK39" s="75"/>
      <c r="CL39" s="75"/>
      <c r="CM39" s="75"/>
      <c r="CN39" s="75"/>
      <c r="CO39" s="75"/>
      <c r="CP39" s="95"/>
      <c r="CQ39" s="75"/>
    </row>
    <row r="40" spans="1:95" s="55" customFormat="1" ht="28" customHeight="1">
      <c r="A40" s="79" t="s">
        <v>33</v>
      </c>
      <c r="B40" s="81" t="s">
        <v>34</v>
      </c>
      <c r="C40" s="81"/>
      <c r="D40" s="74"/>
      <c r="E40" s="74"/>
      <c r="F40" s="74"/>
      <c r="G40" s="74"/>
      <c r="H40" s="75"/>
      <c r="I40" s="75"/>
      <c r="J40" s="75"/>
      <c r="K40" s="75"/>
      <c r="L40" s="75"/>
      <c r="M40" s="75"/>
      <c r="N40" s="75"/>
      <c r="O40" s="75"/>
      <c r="P40" s="75"/>
      <c r="Q40" s="75"/>
      <c r="R40" s="75"/>
      <c r="S40" s="75"/>
      <c r="T40" s="95"/>
      <c r="U40" s="75"/>
      <c r="V40" s="75"/>
      <c r="W40" s="75"/>
      <c r="X40" s="75"/>
      <c r="Y40" s="75"/>
      <c r="Z40" s="7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75"/>
      <c r="CK40" s="75"/>
      <c r="CL40" s="75"/>
      <c r="CM40" s="75"/>
      <c r="CN40" s="75"/>
      <c r="CO40" s="75"/>
      <c r="CP40" s="95"/>
      <c r="CQ40" s="75"/>
    </row>
    <row r="41" spans="1:95" s="55" customFormat="1" ht="28" customHeight="1">
      <c r="A41" s="77" t="s">
        <v>81</v>
      </c>
      <c r="B41" s="78" t="s">
        <v>170</v>
      </c>
      <c r="C41" s="78"/>
      <c r="D41" s="74"/>
      <c r="E41" s="74"/>
      <c r="F41" s="74"/>
      <c r="G41" s="74"/>
      <c r="H41" s="75"/>
      <c r="I41" s="75"/>
      <c r="J41" s="75"/>
      <c r="K41" s="75"/>
      <c r="L41" s="75"/>
      <c r="M41" s="75"/>
      <c r="N41" s="75"/>
      <c r="O41" s="75"/>
      <c r="P41" s="75"/>
      <c r="Q41" s="75"/>
      <c r="R41" s="75"/>
      <c r="S41" s="75"/>
      <c r="T41" s="95"/>
      <c r="U41" s="75"/>
      <c r="V41" s="75"/>
      <c r="W41" s="75"/>
      <c r="X41" s="75"/>
      <c r="Y41" s="75"/>
      <c r="Z41" s="7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75"/>
      <c r="CK41" s="75"/>
      <c r="CL41" s="75"/>
      <c r="CM41" s="75"/>
      <c r="CN41" s="75"/>
      <c r="CO41" s="75"/>
      <c r="CP41" s="95"/>
      <c r="CQ41" s="75"/>
    </row>
    <row r="42" spans="1:95" s="55" customFormat="1" ht="28" customHeight="1">
      <c r="A42" s="79" t="s">
        <v>30</v>
      </c>
      <c r="B42" s="80" t="s">
        <v>32</v>
      </c>
      <c r="C42" s="80"/>
      <c r="D42" s="74"/>
      <c r="E42" s="74"/>
      <c r="F42" s="74"/>
      <c r="G42" s="74"/>
      <c r="H42" s="75"/>
      <c r="I42" s="75"/>
      <c r="J42" s="75"/>
      <c r="K42" s="75"/>
      <c r="L42" s="75"/>
      <c r="M42" s="75"/>
      <c r="N42" s="75"/>
      <c r="O42" s="75"/>
      <c r="P42" s="75"/>
      <c r="Q42" s="75"/>
      <c r="R42" s="75"/>
      <c r="S42" s="75"/>
      <c r="T42" s="95"/>
      <c r="U42" s="75"/>
      <c r="V42" s="75"/>
      <c r="W42" s="75"/>
      <c r="X42" s="75"/>
      <c r="Y42" s="75"/>
      <c r="Z42" s="7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75"/>
      <c r="CK42" s="75"/>
      <c r="CL42" s="75"/>
      <c r="CM42" s="75"/>
      <c r="CN42" s="75"/>
      <c r="CO42" s="75"/>
      <c r="CP42" s="95"/>
      <c r="CQ42" s="75"/>
    </row>
    <row r="43" spans="1:95" s="55" customFormat="1" ht="28" customHeight="1">
      <c r="A43" s="79" t="s">
        <v>33</v>
      </c>
      <c r="B43" s="81" t="s">
        <v>34</v>
      </c>
      <c r="C43" s="81"/>
      <c r="D43" s="74"/>
      <c r="E43" s="74"/>
      <c r="F43" s="74"/>
      <c r="G43" s="74"/>
      <c r="H43" s="75"/>
      <c r="I43" s="75"/>
      <c r="J43" s="75"/>
      <c r="K43" s="75"/>
      <c r="L43" s="75"/>
      <c r="M43" s="75"/>
      <c r="N43" s="75"/>
      <c r="O43" s="75"/>
      <c r="P43" s="75"/>
      <c r="Q43" s="75"/>
      <c r="R43" s="75"/>
      <c r="S43" s="75"/>
      <c r="T43" s="95"/>
      <c r="U43" s="75"/>
      <c r="V43" s="75"/>
      <c r="W43" s="75"/>
      <c r="X43" s="75"/>
      <c r="Y43" s="75"/>
      <c r="Z43" s="7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75"/>
      <c r="CK43" s="75"/>
      <c r="CL43" s="75"/>
      <c r="CM43" s="75"/>
      <c r="CN43" s="75"/>
      <c r="CO43" s="75"/>
      <c r="CP43" s="95"/>
      <c r="CQ43" s="75"/>
    </row>
    <row r="44" spans="1:95" s="55" customFormat="1" ht="28" customHeight="1">
      <c r="A44" s="77" t="s">
        <v>82</v>
      </c>
      <c r="B44" s="78" t="s">
        <v>171</v>
      </c>
      <c r="C44" s="78"/>
      <c r="D44" s="74"/>
      <c r="E44" s="74"/>
      <c r="F44" s="74"/>
      <c r="G44" s="74"/>
      <c r="H44" s="75"/>
      <c r="I44" s="75"/>
      <c r="J44" s="75"/>
      <c r="K44" s="75"/>
      <c r="L44" s="75"/>
      <c r="M44" s="75"/>
      <c r="N44" s="75"/>
      <c r="O44" s="75"/>
      <c r="P44" s="75"/>
      <c r="Q44" s="75"/>
      <c r="R44" s="75"/>
      <c r="S44" s="75"/>
      <c r="T44" s="95"/>
      <c r="U44" s="75"/>
      <c r="V44" s="75"/>
      <c r="W44" s="75"/>
      <c r="X44" s="75"/>
      <c r="Y44" s="75"/>
      <c r="Z44" s="7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75"/>
      <c r="CK44" s="75"/>
      <c r="CL44" s="75"/>
      <c r="CM44" s="75"/>
      <c r="CN44" s="75"/>
      <c r="CO44" s="75"/>
      <c r="CP44" s="95"/>
      <c r="CQ44" s="75"/>
    </row>
    <row r="45" spans="1:95" s="55" customFormat="1" ht="28" customHeight="1">
      <c r="A45" s="79" t="s">
        <v>30</v>
      </c>
      <c r="B45" s="80" t="s">
        <v>32</v>
      </c>
      <c r="C45" s="80"/>
      <c r="D45" s="74"/>
      <c r="E45" s="74"/>
      <c r="F45" s="74"/>
      <c r="G45" s="74"/>
      <c r="H45" s="75"/>
      <c r="I45" s="75"/>
      <c r="J45" s="75"/>
      <c r="K45" s="75"/>
      <c r="L45" s="75"/>
      <c r="M45" s="75"/>
      <c r="N45" s="75"/>
      <c r="O45" s="75"/>
      <c r="P45" s="75"/>
      <c r="Q45" s="75"/>
      <c r="R45" s="75"/>
      <c r="S45" s="75"/>
      <c r="T45" s="95"/>
      <c r="U45" s="75"/>
      <c r="V45" s="75"/>
      <c r="W45" s="75"/>
      <c r="X45" s="75"/>
      <c r="Y45" s="75"/>
      <c r="Z45" s="7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95"/>
      <c r="BQ45" s="95"/>
      <c r="BR45" s="95"/>
      <c r="BS45" s="95"/>
      <c r="BT45" s="95"/>
      <c r="BU45" s="95"/>
      <c r="BV45" s="95"/>
      <c r="BW45" s="95"/>
      <c r="BX45" s="95"/>
      <c r="BY45" s="95"/>
      <c r="BZ45" s="95"/>
      <c r="CA45" s="95"/>
      <c r="CB45" s="95"/>
      <c r="CC45" s="95"/>
      <c r="CD45" s="95"/>
      <c r="CE45" s="95"/>
      <c r="CF45" s="95"/>
      <c r="CG45" s="95"/>
      <c r="CH45" s="95"/>
      <c r="CI45" s="95"/>
      <c r="CJ45" s="75"/>
      <c r="CK45" s="75"/>
      <c r="CL45" s="75"/>
      <c r="CM45" s="75"/>
      <c r="CN45" s="75"/>
      <c r="CO45" s="75"/>
      <c r="CP45" s="95"/>
      <c r="CQ45" s="75"/>
    </row>
    <row r="46" spans="1:95" s="55" customFormat="1" ht="28" customHeight="1">
      <c r="A46" s="79" t="s">
        <v>33</v>
      </c>
      <c r="B46" s="81" t="s">
        <v>34</v>
      </c>
      <c r="C46" s="81"/>
      <c r="D46" s="74"/>
      <c r="E46" s="74"/>
      <c r="F46" s="74"/>
      <c r="G46" s="74"/>
      <c r="H46" s="75"/>
      <c r="I46" s="75"/>
      <c r="J46" s="75"/>
      <c r="K46" s="75"/>
      <c r="L46" s="75"/>
      <c r="M46" s="75"/>
      <c r="N46" s="75"/>
      <c r="O46" s="75"/>
      <c r="P46" s="75"/>
      <c r="Q46" s="75"/>
      <c r="R46" s="75"/>
      <c r="S46" s="75"/>
      <c r="T46" s="95"/>
      <c r="U46" s="75"/>
      <c r="V46" s="75"/>
      <c r="W46" s="75"/>
      <c r="X46" s="75"/>
      <c r="Y46" s="75"/>
      <c r="Z46" s="7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5"/>
      <c r="BS46" s="95"/>
      <c r="BT46" s="95"/>
      <c r="BU46" s="95"/>
      <c r="BV46" s="95"/>
      <c r="BW46" s="95"/>
      <c r="BX46" s="95"/>
      <c r="BY46" s="95"/>
      <c r="BZ46" s="95"/>
      <c r="CA46" s="95"/>
      <c r="CB46" s="95"/>
      <c r="CC46" s="95"/>
      <c r="CD46" s="95"/>
      <c r="CE46" s="95"/>
      <c r="CF46" s="95"/>
      <c r="CG46" s="95"/>
      <c r="CH46" s="95"/>
      <c r="CI46" s="95"/>
      <c r="CJ46" s="75"/>
      <c r="CK46" s="75"/>
      <c r="CL46" s="75"/>
      <c r="CM46" s="75"/>
      <c r="CN46" s="75"/>
      <c r="CO46" s="75"/>
      <c r="CP46" s="95"/>
      <c r="CQ46" s="75"/>
    </row>
    <row r="47" spans="1:95" s="55" customFormat="1" ht="28" customHeight="1">
      <c r="A47" s="72" t="s">
        <v>194</v>
      </c>
      <c r="B47" s="76" t="s">
        <v>195</v>
      </c>
      <c r="C47" s="76"/>
      <c r="D47" s="74"/>
      <c r="E47" s="74"/>
      <c r="F47" s="74"/>
      <c r="G47" s="74"/>
      <c r="H47" s="75"/>
      <c r="I47" s="75"/>
      <c r="J47" s="75"/>
      <c r="K47" s="75"/>
      <c r="L47" s="75"/>
      <c r="M47" s="75"/>
      <c r="N47" s="75"/>
      <c r="O47" s="75"/>
      <c r="P47" s="75"/>
      <c r="Q47" s="75"/>
      <c r="R47" s="75"/>
      <c r="S47" s="75"/>
      <c r="T47" s="95"/>
      <c r="U47" s="75"/>
      <c r="V47" s="75"/>
      <c r="W47" s="75"/>
      <c r="X47" s="75"/>
      <c r="Y47" s="75"/>
      <c r="Z47" s="75"/>
      <c r="AA47" s="95"/>
      <c r="AB47" s="95"/>
      <c r="AC47" s="95"/>
      <c r="AD47" s="95"/>
      <c r="AE47" s="95"/>
      <c r="AF47" s="95"/>
      <c r="AG47" s="95"/>
      <c r="AH47" s="95"/>
      <c r="AI47" s="95"/>
      <c r="AJ47" s="95"/>
      <c r="AK47" s="95"/>
      <c r="AL47" s="95"/>
      <c r="AM47" s="95"/>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5"/>
      <c r="BR47" s="95"/>
      <c r="BS47" s="95"/>
      <c r="BT47" s="95"/>
      <c r="BU47" s="95"/>
      <c r="BV47" s="95"/>
      <c r="BW47" s="95"/>
      <c r="BX47" s="95"/>
      <c r="BY47" s="95"/>
      <c r="BZ47" s="95"/>
      <c r="CA47" s="95"/>
      <c r="CB47" s="95"/>
      <c r="CC47" s="95"/>
      <c r="CD47" s="95"/>
      <c r="CE47" s="95"/>
      <c r="CF47" s="95"/>
      <c r="CG47" s="95"/>
      <c r="CH47" s="95"/>
      <c r="CI47" s="95"/>
      <c r="CJ47" s="75"/>
      <c r="CK47" s="75"/>
      <c r="CL47" s="75"/>
      <c r="CM47" s="75"/>
      <c r="CN47" s="75"/>
      <c r="CO47" s="75"/>
      <c r="CP47" s="95"/>
      <c r="CQ47" s="75"/>
    </row>
    <row r="48" spans="1:95" s="55" customFormat="1" ht="28" customHeight="1">
      <c r="A48" s="77" t="s">
        <v>79</v>
      </c>
      <c r="B48" s="78" t="s">
        <v>169</v>
      </c>
      <c r="C48" s="78"/>
      <c r="D48" s="74"/>
      <c r="E48" s="74"/>
      <c r="F48" s="74"/>
      <c r="G48" s="74"/>
      <c r="H48" s="75"/>
      <c r="I48" s="75"/>
      <c r="J48" s="75"/>
      <c r="K48" s="75"/>
      <c r="L48" s="75"/>
      <c r="M48" s="75"/>
      <c r="N48" s="75"/>
      <c r="O48" s="75"/>
      <c r="P48" s="75"/>
      <c r="Q48" s="75"/>
      <c r="R48" s="75"/>
      <c r="S48" s="75"/>
      <c r="T48" s="95"/>
      <c r="U48" s="75"/>
      <c r="V48" s="75"/>
      <c r="W48" s="75"/>
      <c r="X48" s="75"/>
      <c r="Y48" s="75"/>
      <c r="Z48" s="7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75"/>
      <c r="CK48" s="75"/>
      <c r="CL48" s="75"/>
      <c r="CM48" s="75"/>
      <c r="CN48" s="75"/>
      <c r="CO48" s="75"/>
      <c r="CP48" s="95"/>
      <c r="CQ48" s="75"/>
    </row>
    <row r="49" spans="1:95" s="55" customFormat="1" ht="28" customHeight="1">
      <c r="A49" s="79" t="s">
        <v>30</v>
      </c>
      <c r="B49" s="80" t="s">
        <v>32</v>
      </c>
      <c r="C49" s="80"/>
      <c r="D49" s="74"/>
      <c r="E49" s="74"/>
      <c r="F49" s="74"/>
      <c r="G49" s="74"/>
      <c r="H49" s="75"/>
      <c r="I49" s="75"/>
      <c r="J49" s="75"/>
      <c r="K49" s="75"/>
      <c r="L49" s="75"/>
      <c r="M49" s="75"/>
      <c r="N49" s="75"/>
      <c r="O49" s="75"/>
      <c r="P49" s="75"/>
      <c r="Q49" s="75"/>
      <c r="R49" s="75"/>
      <c r="S49" s="75"/>
      <c r="T49" s="95"/>
      <c r="U49" s="75"/>
      <c r="V49" s="75"/>
      <c r="W49" s="75"/>
      <c r="X49" s="75"/>
      <c r="Y49" s="75"/>
      <c r="Z49" s="7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75"/>
      <c r="CK49" s="75"/>
      <c r="CL49" s="75"/>
      <c r="CM49" s="75"/>
      <c r="CN49" s="75"/>
      <c r="CO49" s="75"/>
      <c r="CP49" s="95"/>
      <c r="CQ49" s="75"/>
    </row>
    <row r="50" spans="1:95" s="55" customFormat="1" ht="28" customHeight="1">
      <c r="A50" s="79" t="s">
        <v>33</v>
      </c>
      <c r="B50" s="81" t="s">
        <v>34</v>
      </c>
      <c r="C50" s="81"/>
      <c r="D50" s="74"/>
      <c r="E50" s="74"/>
      <c r="F50" s="74"/>
      <c r="G50" s="74"/>
      <c r="H50" s="75"/>
      <c r="I50" s="75"/>
      <c r="J50" s="75"/>
      <c r="K50" s="75"/>
      <c r="L50" s="75"/>
      <c r="M50" s="75"/>
      <c r="N50" s="75"/>
      <c r="O50" s="75"/>
      <c r="P50" s="75"/>
      <c r="Q50" s="75"/>
      <c r="R50" s="75"/>
      <c r="S50" s="75"/>
      <c r="T50" s="95"/>
      <c r="U50" s="75"/>
      <c r="V50" s="75"/>
      <c r="W50" s="75"/>
      <c r="X50" s="75"/>
      <c r="Y50" s="75"/>
      <c r="Z50" s="7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75"/>
      <c r="CK50" s="75"/>
      <c r="CL50" s="75"/>
      <c r="CM50" s="75"/>
      <c r="CN50" s="75"/>
      <c r="CO50" s="75"/>
      <c r="CP50" s="95"/>
      <c r="CQ50" s="75"/>
    </row>
    <row r="51" spans="1:95" s="55" customFormat="1" ht="28" customHeight="1">
      <c r="A51" s="77" t="s">
        <v>81</v>
      </c>
      <c r="B51" s="78" t="s">
        <v>170</v>
      </c>
      <c r="C51" s="78"/>
      <c r="D51" s="74"/>
      <c r="E51" s="74"/>
      <c r="F51" s="74"/>
      <c r="G51" s="74"/>
      <c r="H51" s="75"/>
      <c r="I51" s="75"/>
      <c r="J51" s="75"/>
      <c r="K51" s="75"/>
      <c r="L51" s="75"/>
      <c r="M51" s="75"/>
      <c r="N51" s="75"/>
      <c r="O51" s="75"/>
      <c r="P51" s="75"/>
      <c r="Q51" s="75"/>
      <c r="R51" s="75"/>
      <c r="S51" s="75"/>
      <c r="T51" s="95"/>
      <c r="U51" s="75"/>
      <c r="V51" s="75"/>
      <c r="W51" s="75"/>
      <c r="X51" s="75"/>
      <c r="Y51" s="75"/>
      <c r="Z51" s="7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75"/>
      <c r="CK51" s="75"/>
      <c r="CL51" s="75"/>
      <c r="CM51" s="75"/>
      <c r="CN51" s="75"/>
      <c r="CO51" s="75"/>
      <c r="CP51" s="95"/>
      <c r="CQ51" s="75"/>
    </row>
    <row r="52" spans="1:95" s="55" customFormat="1" ht="28" customHeight="1">
      <c r="A52" s="79" t="s">
        <v>30</v>
      </c>
      <c r="B52" s="80" t="s">
        <v>32</v>
      </c>
      <c r="C52" s="80"/>
      <c r="D52" s="74"/>
      <c r="E52" s="74"/>
      <c r="F52" s="74"/>
      <c r="G52" s="74"/>
      <c r="H52" s="75"/>
      <c r="I52" s="75"/>
      <c r="J52" s="75"/>
      <c r="K52" s="75"/>
      <c r="L52" s="75"/>
      <c r="M52" s="75"/>
      <c r="N52" s="75"/>
      <c r="O52" s="75"/>
      <c r="P52" s="75"/>
      <c r="Q52" s="75"/>
      <c r="R52" s="75"/>
      <c r="S52" s="75"/>
      <c r="T52" s="95"/>
      <c r="U52" s="75"/>
      <c r="V52" s="75"/>
      <c r="W52" s="75"/>
      <c r="X52" s="75"/>
      <c r="Y52" s="75"/>
      <c r="Z52" s="7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75"/>
      <c r="CK52" s="75"/>
      <c r="CL52" s="75"/>
      <c r="CM52" s="75"/>
      <c r="CN52" s="75"/>
      <c r="CO52" s="75"/>
      <c r="CP52" s="95"/>
      <c r="CQ52" s="75"/>
    </row>
    <row r="53" spans="1:95" s="55" customFormat="1" ht="28" customHeight="1">
      <c r="A53" s="79" t="s">
        <v>33</v>
      </c>
      <c r="B53" s="81" t="s">
        <v>34</v>
      </c>
      <c r="C53" s="81"/>
      <c r="D53" s="74"/>
      <c r="E53" s="74"/>
      <c r="F53" s="74"/>
      <c r="G53" s="74"/>
      <c r="H53" s="75"/>
      <c r="I53" s="75"/>
      <c r="J53" s="75"/>
      <c r="K53" s="75"/>
      <c r="L53" s="75"/>
      <c r="M53" s="75"/>
      <c r="N53" s="75"/>
      <c r="O53" s="75"/>
      <c r="P53" s="75"/>
      <c r="Q53" s="75"/>
      <c r="R53" s="75"/>
      <c r="S53" s="75"/>
      <c r="T53" s="95"/>
      <c r="U53" s="75"/>
      <c r="V53" s="75"/>
      <c r="W53" s="75"/>
      <c r="X53" s="75"/>
      <c r="Y53" s="75"/>
      <c r="Z53" s="7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75"/>
      <c r="CK53" s="75"/>
      <c r="CL53" s="75"/>
      <c r="CM53" s="75"/>
      <c r="CN53" s="75"/>
      <c r="CO53" s="75"/>
      <c r="CP53" s="95"/>
      <c r="CQ53" s="75"/>
    </row>
    <row r="54" spans="1:95" s="55" customFormat="1" ht="28" customHeight="1">
      <c r="A54" s="77" t="s">
        <v>82</v>
      </c>
      <c r="B54" s="78" t="s">
        <v>171</v>
      </c>
      <c r="C54" s="78"/>
      <c r="D54" s="74"/>
      <c r="E54" s="74"/>
      <c r="F54" s="74"/>
      <c r="G54" s="74"/>
      <c r="H54" s="75"/>
      <c r="I54" s="75"/>
      <c r="J54" s="75"/>
      <c r="K54" s="75"/>
      <c r="L54" s="75"/>
      <c r="M54" s="75"/>
      <c r="N54" s="75"/>
      <c r="O54" s="75"/>
      <c r="P54" s="75"/>
      <c r="Q54" s="75"/>
      <c r="R54" s="75"/>
      <c r="S54" s="75"/>
      <c r="T54" s="95"/>
      <c r="U54" s="75"/>
      <c r="V54" s="75"/>
      <c r="W54" s="75"/>
      <c r="X54" s="75"/>
      <c r="Y54" s="75"/>
      <c r="Z54" s="7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75"/>
      <c r="CK54" s="75"/>
      <c r="CL54" s="75"/>
      <c r="CM54" s="75"/>
      <c r="CN54" s="75"/>
      <c r="CO54" s="75"/>
      <c r="CP54" s="95"/>
      <c r="CQ54" s="75"/>
    </row>
    <row r="55" spans="1:95" s="55" customFormat="1" ht="28" customHeight="1">
      <c r="A55" s="79" t="s">
        <v>30</v>
      </c>
      <c r="B55" s="80" t="s">
        <v>32</v>
      </c>
      <c r="C55" s="80"/>
      <c r="D55" s="74"/>
      <c r="E55" s="74"/>
      <c r="F55" s="74"/>
      <c r="G55" s="74"/>
      <c r="H55" s="75"/>
      <c r="I55" s="75"/>
      <c r="J55" s="75"/>
      <c r="K55" s="75"/>
      <c r="L55" s="75"/>
      <c r="M55" s="75"/>
      <c r="N55" s="75"/>
      <c r="O55" s="75"/>
      <c r="P55" s="75"/>
      <c r="Q55" s="75"/>
      <c r="R55" s="75"/>
      <c r="S55" s="75"/>
      <c r="T55" s="95"/>
      <c r="U55" s="75"/>
      <c r="V55" s="75"/>
      <c r="W55" s="75"/>
      <c r="X55" s="75"/>
      <c r="Y55" s="75"/>
      <c r="Z55" s="7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75"/>
      <c r="CK55" s="75"/>
      <c r="CL55" s="75"/>
      <c r="CM55" s="75"/>
      <c r="CN55" s="75"/>
      <c r="CO55" s="75"/>
      <c r="CP55" s="95"/>
      <c r="CQ55" s="75"/>
    </row>
    <row r="56" spans="1:95" s="55" customFormat="1" ht="28" customHeight="1">
      <c r="A56" s="79" t="s">
        <v>33</v>
      </c>
      <c r="B56" s="81" t="s">
        <v>34</v>
      </c>
      <c r="C56" s="81"/>
      <c r="D56" s="74"/>
      <c r="E56" s="74"/>
      <c r="F56" s="74"/>
      <c r="G56" s="74"/>
      <c r="H56" s="75"/>
      <c r="I56" s="75"/>
      <c r="J56" s="75"/>
      <c r="K56" s="75"/>
      <c r="L56" s="75"/>
      <c r="M56" s="75"/>
      <c r="N56" s="75"/>
      <c r="O56" s="75"/>
      <c r="P56" s="75"/>
      <c r="Q56" s="75"/>
      <c r="R56" s="75"/>
      <c r="S56" s="75"/>
      <c r="T56" s="95"/>
      <c r="U56" s="75"/>
      <c r="V56" s="75"/>
      <c r="W56" s="75"/>
      <c r="X56" s="75"/>
      <c r="Y56" s="75"/>
      <c r="Z56" s="7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75"/>
      <c r="CK56" s="75"/>
      <c r="CL56" s="75"/>
      <c r="CM56" s="75"/>
      <c r="CN56" s="75"/>
      <c r="CO56" s="75"/>
      <c r="CP56" s="95"/>
      <c r="CQ56" s="75"/>
    </row>
    <row r="57" spans="1:95" s="55" customFormat="1" ht="28" customHeight="1">
      <c r="A57" s="72" t="s">
        <v>20</v>
      </c>
      <c r="B57" s="73" t="s">
        <v>191</v>
      </c>
      <c r="C57" s="73"/>
      <c r="D57" s="74"/>
      <c r="E57" s="74"/>
      <c r="F57" s="74"/>
      <c r="G57" s="74"/>
      <c r="H57" s="75"/>
      <c r="I57" s="75"/>
      <c r="J57" s="75"/>
      <c r="K57" s="75"/>
      <c r="L57" s="75"/>
      <c r="M57" s="75"/>
      <c r="N57" s="75"/>
      <c r="O57" s="75"/>
      <c r="P57" s="75"/>
      <c r="Q57" s="75"/>
      <c r="R57" s="75"/>
      <c r="S57" s="75"/>
      <c r="T57" s="95"/>
      <c r="U57" s="75"/>
      <c r="V57" s="75"/>
      <c r="W57" s="75"/>
      <c r="X57" s="75"/>
      <c r="Y57" s="75"/>
      <c r="Z57" s="7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75"/>
      <c r="CK57" s="75"/>
      <c r="CL57" s="75"/>
      <c r="CM57" s="75"/>
      <c r="CN57" s="75"/>
      <c r="CO57" s="75"/>
      <c r="CP57" s="95"/>
      <c r="CQ57" s="75"/>
    </row>
    <row r="58" spans="1:95" ht="28" customHeight="1">
      <c r="A58" s="82" t="s">
        <v>33</v>
      </c>
      <c r="B58" s="76" t="s">
        <v>196</v>
      </c>
      <c r="C58" s="76"/>
      <c r="D58" s="83"/>
      <c r="E58" s="83"/>
      <c r="F58" s="83"/>
      <c r="G58" s="83"/>
      <c r="H58" s="84"/>
      <c r="I58" s="84"/>
      <c r="J58" s="84"/>
      <c r="K58" s="84"/>
      <c r="L58" s="84"/>
      <c r="M58" s="84"/>
      <c r="N58" s="84"/>
      <c r="O58" s="84"/>
      <c r="P58" s="84"/>
      <c r="Q58" s="84"/>
      <c r="R58" s="84"/>
      <c r="S58" s="84"/>
      <c r="T58" s="96"/>
      <c r="U58" s="84"/>
      <c r="V58" s="84"/>
      <c r="W58" s="84"/>
      <c r="X58" s="84"/>
      <c r="Y58" s="84"/>
      <c r="Z58" s="84"/>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84"/>
      <c r="CK58" s="84"/>
      <c r="CL58" s="84"/>
      <c r="CM58" s="84"/>
      <c r="CN58" s="84"/>
      <c r="CO58" s="84"/>
      <c r="CP58" s="96"/>
      <c r="CQ58" s="84"/>
    </row>
    <row r="59" spans="1:95">
      <c r="A59" s="82"/>
      <c r="B59" s="80"/>
      <c r="C59" s="80"/>
      <c r="D59" s="83"/>
      <c r="E59" s="83"/>
      <c r="F59" s="83"/>
      <c r="G59" s="83"/>
      <c r="H59" s="84"/>
      <c r="I59" s="84"/>
      <c r="J59" s="84"/>
      <c r="K59" s="84"/>
      <c r="L59" s="84"/>
      <c r="M59" s="84"/>
      <c r="N59" s="84"/>
      <c r="O59" s="84"/>
      <c r="P59" s="84"/>
      <c r="Q59" s="84"/>
      <c r="R59" s="84"/>
      <c r="S59" s="84"/>
      <c r="T59" s="96"/>
      <c r="U59" s="84"/>
      <c r="V59" s="84"/>
      <c r="W59" s="84"/>
      <c r="X59" s="84"/>
      <c r="Y59" s="84"/>
      <c r="Z59" s="84"/>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84"/>
      <c r="CK59" s="84"/>
      <c r="CL59" s="84"/>
      <c r="CM59" s="84"/>
      <c r="CN59" s="84"/>
      <c r="CO59" s="84"/>
      <c r="CP59" s="96"/>
      <c r="CQ59" s="84"/>
    </row>
    <row r="60" spans="1:95" ht="0.75" customHeight="1"/>
    <row r="61" spans="1:95" ht="0.75" customHeight="1"/>
    <row r="62" spans="1:95" ht="0.75" customHeight="1"/>
    <row r="63" spans="1:95" ht="0.75" customHeight="1"/>
    <row r="64" spans="1:95" ht="0.75" customHeight="1"/>
    <row r="65" spans="1:95" ht="0.75" customHeight="1"/>
    <row r="66" spans="1:95" ht="0.75" customHeight="1"/>
    <row r="67" spans="1:95" ht="0.75" customHeight="1"/>
    <row r="68" spans="1:95" ht="0.75" customHeight="1"/>
    <row r="69" spans="1:95" ht="0.75" customHeight="1"/>
    <row r="70" spans="1:95" ht="0.75" customHeight="1"/>
    <row r="71" spans="1:95" ht="0.75" customHeight="1"/>
    <row r="72" spans="1:9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row>
    <row r="73" spans="1:9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row>
    <row r="74" spans="1:9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row>
    <row r="75" spans="1:9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row>
    <row r="76" spans="1:9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row>
    <row r="77" spans="1:9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row>
    <row r="78" spans="1:9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row>
    <row r="79" spans="1:9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row>
    <row r="80" spans="1:9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row>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row r="206" s="35" customFormat="1"/>
    <row r="207" s="35" customFormat="1"/>
    <row r="208" s="35" customFormat="1"/>
    <row r="209" s="35" customFormat="1"/>
    <row r="210" s="35" customFormat="1"/>
    <row r="211" s="35" customFormat="1"/>
    <row r="212" s="35" customFormat="1"/>
    <row r="213" s="35" customFormat="1"/>
    <row r="214" s="35" customFormat="1"/>
    <row r="215" s="35" customFormat="1"/>
    <row r="216" s="35" customFormat="1"/>
    <row r="217" s="35" customFormat="1"/>
    <row r="218" s="35" customFormat="1"/>
    <row r="219" s="35" customFormat="1"/>
    <row r="220" s="35" customFormat="1"/>
    <row r="221" s="35" customFormat="1"/>
    <row r="222" s="35" customFormat="1"/>
    <row r="223" s="35" customFormat="1"/>
    <row r="224" s="35" customFormat="1"/>
    <row r="225" s="35" customFormat="1"/>
    <row r="226" s="35" customFormat="1"/>
    <row r="227" s="35" customFormat="1"/>
    <row r="228" s="35" customFormat="1"/>
    <row r="229" s="35" customFormat="1"/>
    <row r="230" s="35" customFormat="1"/>
    <row r="231" s="35" customFormat="1"/>
    <row r="232" s="35" customFormat="1"/>
    <row r="233" s="35" customFormat="1"/>
    <row r="234" s="35" customFormat="1"/>
    <row r="235" s="35" customFormat="1"/>
    <row r="236" s="35" customFormat="1"/>
    <row r="237" s="35" customFormat="1"/>
    <row r="238" s="35" customFormat="1"/>
    <row r="239" s="35" customFormat="1"/>
    <row r="240" s="35" customFormat="1"/>
    <row r="241" s="35" customFormat="1"/>
    <row r="242" s="35" customFormat="1"/>
    <row r="243" s="35" customFormat="1"/>
    <row r="244" s="35" customFormat="1"/>
    <row r="245" s="35" customFormat="1"/>
    <row r="246" s="35" customFormat="1"/>
    <row r="247" s="35" customFormat="1"/>
    <row r="248" s="35" customFormat="1"/>
    <row r="249" s="35" customFormat="1"/>
    <row r="250" s="35" customFormat="1"/>
    <row r="251" s="35" customFormat="1"/>
    <row r="252" s="35" customFormat="1"/>
    <row r="253" s="35" customFormat="1"/>
    <row r="254" s="35" customFormat="1"/>
    <row r="255" s="35" customFormat="1"/>
    <row r="256" s="35" customFormat="1"/>
    <row r="257" s="35" customFormat="1"/>
    <row r="258" s="35" customFormat="1"/>
    <row r="259" s="35" customFormat="1"/>
    <row r="260" s="35" customFormat="1"/>
    <row r="261" s="35" customFormat="1"/>
    <row r="262" s="35" customFormat="1"/>
    <row r="263" s="35" customFormat="1"/>
    <row r="264" s="35" customFormat="1"/>
    <row r="265" s="35" customFormat="1"/>
    <row r="266" s="35" customFormat="1"/>
    <row r="267" s="35" customFormat="1"/>
    <row r="268" s="35" customFormat="1"/>
    <row r="269" s="35" customFormat="1"/>
    <row r="270" s="35" customFormat="1"/>
    <row r="271" s="35" customFormat="1"/>
    <row r="272" s="35" customFormat="1"/>
    <row r="273" s="35" customFormat="1"/>
    <row r="274" s="35" customFormat="1"/>
    <row r="275" s="35" customFormat="1"/>
    <row r="276" s="35" customFormat="1"/>
    <row r="277" s="35" customFormat="1"/>
    <row r="278" s="35" customFormat="1"/>
    <row r="279" s="35" customFormat="1"/>
    <row r="280" s="35" customFormat="1"/>
    <row r="281" s="35" customFormat="1"/>
    <row r="282" s="35" customFormat="1"/>
    <row r="283" s="35" customFormat="1"/>
    <row r="284" s="35" customFormat="1"/>
    <row r="285" s="35" customFormat="1"/>
    <row r="286" s="35" customFormat="1"/>
    <row r="287" s="35" customFormat="1"/>
    <row r="288" s="35" customFormat="1"/>
    <row r="289" s="35" customFormat="1"/>
    <row r="290" s="35" customFormat="1"/>
    <row r="291" s="35" customFormat="1"/>
    <row r="292" s="35" customFormat="1"/>
    <row r="293" s="35" customFormat="1"/>
    <row r="294" s="35" customFormat="1"/>
    <row r="295" s="35" customFormat="1"/>
    <row r="296" s="35" customFormat="1"/>
    <row r="297" s="35" customFormat="1"/>
    <row r="298" s="35" customFormat="1"/>
    <row r="299" s="35" customFormat="1"/>
    <row r="300" s="35" customFormat="1"/>
    <row r="301" s="35" customFormat="1"/>
    <row r="302" s="35" customFormat="1"/>
    <row r="303" s="35" customFormat="1"/>
    <row r="304" s="35" customFormat="1"/>
    <row r="305" s="35" customFormat="1"/>
    <row r="306" s="35" customFormat="1"/>
    <row r="307" s="35" customFormat="1"/>
    <row r="308" s="35" customFormat="1"/>
    <row r="309" s="35" customFormat="1"/>
    <row r="310" s="35" customFormat="1"/>
    <row r="311" s="35" customFormat="1"/>
    <row r="312" s="35" customFormat="1"/>
    <row r="313" s="35" customFormat="1"/>
    <row r="314" s="35" customFormat="1"/>
    <row r="315" s="35" customFormat="1"/>
    <row r="316" s="35" customFormat="1"/>
    <row r="317" s="35" customFormat="1"/>
    <row r="318" s="35" customFormat="1"/>
    <row r="319" s="35" customFormat="1"/>
    <row r="320" s="35" customFormat="1"/>
    <row r="321" s="35" customFormat="1"/>
    <row r="322" s="35" customFormat="1"/>
    <row r="323" s="35" customFormat="1"/>
    <row r="324" s="35" customFormat="1"/>
    <row r="325" s="35" customFormat="1"/>
    <row r="326" s="35" customFormat="1"/>
    <row r="327" s="35" customFormat="1"/>
    <row r="328" s="35" customFormat="1"/>
    <row r="329" s="35" customFormat="1"/>
    <row r="330" s="35" customFormat="1"/>
    <row r="331" s="35" customFormat="1"/>
    <row r="332" s="35" customFormat="1"/>
    <row r="333" s="35" customFormat="1"/>
    <row r="334" s="35" customFormat="1"/>
    <row r="335" s="35" customFormat="1"/>
    <row r="336" s="35" customFormat="1"/>
    <row r="337" s="35" customFormat="1"/>
    <row r="338" s="35" customFormat="1"/>
    <row r="339" s="35" customFormat="1"/>
    <row r="340" s="35" customFormat="1"/>
    <row r="341" s="35" customFormat="1"/>
    <row r="342" s="35" customFormat="1"/>
    <row r="343" s="35" customFormat="1"/>
    <row r="344" s="35" customFormat="1"/>
    <row r="345" s="35" customFormat="1"/>
    <row r="346" s="35" customFormat="1"/>
    <row r="347" s="35" customFormat="1"/>
    <row r="348" s="35" customFormat="1"/>
    <row r="349" s="35" customFormat="1"/>
    <row r="350" s="35" customFormat="1"/>
    <row r="351" s="35" customFormat="1"/>
    <row r="352" s="35" customFormat="1"/>
    <row r="353" s="35" customFormat="1"/>
    <row r="354" s="35" customFormat="1"/>
    <row r="355" s="35" customFormat="1"/>
  </sheetData>
  <mergeCells count="125">
    <mergeCell ref="AB9:AB12"/>
    <mergeCell ref="AC9:AG9"/>
    <mergeCell ref="A6:A12"/>
    <mergeCell ref="L8:L12"/>
    <mergeCell ref="M8:M12"/>
    <mergeCell ref="U9:U12"/>
    <mergeCell ref="V9:AA9"/>
    <mergeCell ref="F6:F12"/>
    <mergeCell ref="E6:E12"/>
    <mergeCell ref="D6:D12"/>
    <mergeCell ref="C6:C12"/>
    <mergeCell ref="B6:B12"/>
    <mergeCell ref="CL10:CL12"/>
    <mergeCell ref="CK10:CK12"/>
    <mergeCell ref="CJ7:CJ12"/>
    <mergeCell ref="N6:T6"/>
    <mergeCell ref="U6:CI6"/>
    <mergeCell ref="O8:S8"/>
    <mergeCell ref="T8:T12"/>
    <mergeCell ref="O9:Q9"/>
    <mergeCell ref="S9:S12"/>
    <mergeCell ref="R9:R12"/>
    <mergeCell ref="Q10:Q12"/>
    <mergeCell ref="P10:P12"/>
    <mergeCell ref="O10:O12"/>
    <mergeCell ref="CJ6:CP6"/>
    <mergeCell ref="CK7:CP7"/>
    <mergeCell ref="CK9:CM9"/>
    <mergeCell ref="CK8:CO8"/>
    <mergeCell ref="CP8:CP12"/>
    <mergeCell ref="CN9:CN12"/>
    <mergeCell ref="CO9:CO12"/>
    <mergeCell ref="CM10:CM12"/>
    <mergeCell ref="BW11:BW12"/>
    <mergeCell ref="BZ11:BZ12"/>
    <mergeCell ref="CA11:CC11"/>
    <mergeCell ref="CF11:CF12"/>
    <mergeCell ref="CG11:CI11"/>
    <mergeCell ref="BR7:CI7"/>
    <mergeCell ref="BR8:BX8"/>
    <mergeCell ref="BY8:CI8"/>
    <mergeCell ref="BR9:BR12"/>
    <mergeCell ref="BS9:BX9"/>
    <mergeCell ref="BY9:CD9"/>
    <mergeCell ref="CE9:CI9"/>
    <mergeCell ref="BS10:BW10"/>
    <mergeCell ref="BX10:BX12"/>
    <mergeCell ref="BY10:BY12"/>
    <mergeCell ref="BZ10:CC10"/>
    <mergeCell ref="CD10:CD12"/>
    <mergeCell ref="CE10:CE12"/>
    <mergeCell ref="CF10:CI10"/>
    <mergeCell ref="BS11:BU11"/>
    <mergeCell ref="BV11:BV12"/>
    <mergeCell ref="AO10:AO12"/>
    <mergeCell ref="AP10:AS10"/>
    <mergeCell ref="BE11:BE12"/>
    <mergeCell ref="BH11:BH12"/>
    <mergeCell ref="BI11:BK11"/>
    <mergeCell ref="BN11:BN12"/>
    <mergeCell ref="BO11:BQ11"/>
    <mergeCell ref="AZ7:BQ7"/>
    <mergeCell ref="AZ8:BF8"/>
    <mergeCell ref="BG8:BQ8"/>
    <mergeCell ref="AZ9:AZ12"/>
    <mergeCell ref="BA9:BF9"/>
    <mergeCell ref="BG9:BL9"/>
    <mergeCell ref="BM9:BQ9"/>
    <mergeCell ref="BA10:BE10"/>
    <mergeCell ref="BF10:BF12"/>
    <mergeCell ref="BG10:BG12"/>
    <mergeCell ref="BH10:BK10"/>
    <mergeCell ref="BL10:BL12"/>
    <mergeCell ref="BM10:BM12"/>
    <mergeCell ref="BN10:BQ10"/>
    <mergeCell ref="BA11:BC11"/>
    <mergeCell ref="BD11:BD12"/>
    <mergeCell ref="A1:CQ1"/>
    <mergeCell ref="A3:CQ3"/>
    <mergeCell ref="A5:CQ5"/>
    <mergeCell ref="N7:N12"/>
    <mergeCell ref="O7:T7"/>
    <mergeCell ref="U8:AA8"/>
    <mergeCell ref="AA10:AA12"/>
    <mergeCell ref="V11:X11"/>
    <mergeCell ref="Y11:Y12"/>
    <mergeCell ref="L6:M7"/>
    <mergeCell ref="H7:K7"/>
    <mergeCell ref="G6:K6"/>
    <mergeCell ref="I8:K8"/>
    <mergeCell ref="K9:K12"/>
    <mergeCell ref="J9:J12"/>
    <mergeCell ref="I9:I12"/>
    <mergeCell ref="H8:H12"/>
    <mergeCell ref="G7:G12"/>
    <mergeCell ref="AU10:AU12"/>
    <mergeCell ref="AV10:AY10"/>
    <mergeCell ref="AV11:AV12"/>
    <mergeCell ref="AW11:AY11"/>
    <mergeCell ref="AU9:AY9"/>
    <mergeCell ref="AT10:AT12"/>
    <mergeCell ref="CQ6:CQ12"/>
    <mergeCell ref="V10:Z10"/>
    <mergeCell ref="AC11:AC12"/>
    <mergeCell ref="AD11:AF11"/>
    <mergeCell ref="AC10:AF10"/>
    <mergeCell ref="AG10:AG12"/>
    <mergeCell ref="A2:CQ2"/>
    <mergeCell ref="A4:CQ4"/>
    <mergeCell ref="Z11:Z12"/>
    <mergeCell ref="AH9:AH12"/>
    <mergeCell ref="AB8:AG8"/>
    <mergeCell ref="U7:AG7"/>
    <mergeCell ref="AH8:AN8"/>
    <mergeCell ref="AH7:AY7"/>
    <mergeCell ref="AO8:AY8"/>
    <mergeCell ref="AI11:AK11"/>
    <mergeCell ref="AL11:AL12"/>
    <mergeCell ref="AM11:AM12"/>
    <mergeCell ref="AP11:AP12"/>
    <mergeCell ref="AQ11:AS11"/>
    <mergeCell ref="AO9:AT9"/>
    <mergeCell ref="AI9:AN9"/>
    <mergeCell ref="AI10:AM10"/>
    <mergeCell ref="AN10:AN12"/>
  </mergeCells>
  <printOptions horizontalCentered="1"/>
  <pageMargins left="0.39370078740157483" right="0.39370078740157483" top="0.78740157480314965" bottom="0.74803149606299213" header="0.43307086614173229" footer="0.35433070866141736"/>
  <pageSetup paperSize="9" scale="21" fitToHeight="0" orientation="landscape" useFirstPageNumber="1"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350"/>
  <sheetViews>
    <sheetView zoomScale="85" zoomScaleNormal="85" workbookViewId="0">
      <selection sqref="A1:CP1"/>
    </sheetView>
  </sheetViews>
  <sheetFormatPr defaultColWidth="10.6640625" defaultRowHeight="18"/>
  <cols>
    <col min="1" max="1" width="6" style="66" customWidth="1"/>
    <col min="2" max="2" width="38.44140625" style="67" customWidth="1"/>
    <col min="3" max="3" width="10" style="67" customWidth="1"/>
    <col min="4" max="6" width="9.6640625" style="68" hidden="1" customWidth="1"/>
    <col min="7" max="10" width="9.6640625" style="68" customWidth="1"/>
    <col min="11" max="13" width="9.6640625" style="69" customWidth="1"/>
    <col min="14" max="14" width="9.6640625" style="69" hidden="1" customWidth="1"/>
    <col min="15" max="16" width="9.6640625" style="69" customWidth="1"/>
    <col min="17" max="17" width="11" style="69" customWidth="1"/>
    <col min="18" max="18" width="8.44140625" style="69" customWidth="1"/>
    <col min="19" max="23" width="12.44140625" style="69" hidden="1" customWidth="1"/>
    <col min="24" max="24" width="12.109375" style="69" hidden="1" customWidth="1"/>
    <col min="25" max="27" width="10.109375" style="69" hidden="1" customWidth="1"/>
    <col min="28" max="28" width="11.77734375" style="69" hidden="1" customWidth="1"/>
    <col min="29" max="29" width="10.77734375" style="69" hidden="1" customWidth="1"/>
    <col min="30" max="35" width="9.44140625" style="69" hidden="1" customWidth="1"/>
    <col min="36" max="40" width="11.77734375" style="69" hidden="1" customWidth="1"/>
    <col min="41" max="41" width="10.44140625" style="69" hidden="1" customWidth="1"/>
    <col min="42" max="42" width="9" style="69" hidden="1" customWidth="1"/>
    <col min="43" max="44" width="10.44140625" style="69" hidden="1" customWidth="1"/>
    <col min="45" max="45" width="9.33203125" style="69" hidden="1" customWidth="1"/>
    <col min="46" max="61" width="10.44140625" style="69" hidden="1" customWidth="1"/>
    <col min="62" max="62" width="10.44140625" style="69" customWidth="1"/>
    <col min="63" max="63" width="9.33203125" style="69" customWidth="1"/>
    <col min="64" max="65" width="11.109375" style="69" customWidth="1"/>
    <col min="66" max="67" width="10.44140625" style="69" customWidth="1"/>
    <col min="68" max="72" width="9.33203125" style="69" customWidth="1"/>
    <col min="73" max="74" width="9.33203125" style="69" hidden="1" customWidth="1"/>
    <col min="75" max="77" width="9.33203125" style="69" customWidth="1"/>
    <col min="78" max="78" width="10.44140625" style="69" customWidth="1"/>
    <col min="79" max="79" width="9.33203125" style="69" customWidth="1"/>
    <col min="80" max="81" width="11.33203125" style="69" customWidth="1"/>
    <col min="82" max="82" width="9.44140625" style="69" hidden="1" customWidth="1"/>
    <col min="83" max="83" width="10.44140625" style="69" hidden="1" customWidth="1"/>
    <col min="84" max="84" width="9.44140625" style="69" customWidth="1"/>
    <col min="85" max="85" width="10.44140625" style="69" customWidth="1"/>
    <col min="86" max="86" width="9.33203125" style="69" customWidth="1"/>
    <col min="87" max="87" width="10.44140625" style="69" customWidth="1"/>
    <col min="88" max="88" width="9.6640625" style="69" customWidth="1"/>
    <col min="89" max="90" width="11.109375" style="69" customWidth="1"/>
    <col min="91" max="91" width="9.33203125" style="69" customWidth="1"/>
    <col min="92" max="92" width="10.44140625" style="69" customWidth="1"/>
    <col min="93" max="94" width="9.33203125" style="69" customWidth="1"/>
    <col min="95" max="16384" width="10.6640625" style="35"/>
  </cols>
  <sheetData>
    <row r="1" spans="1:94" s="36" customFormat="1" ht="34.5" customHeight="1">
      <c r="A1" s="307" t="s">
        <v>198</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row>
    <row r="2" spans="1:94" s="36" customFormat="1" ht="34.5" customHeight="1">
      <c r="A2" s="297" t="s">
        <v>72</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297"/>
      <c r="CB2" s="297"/>
      <c r="CC2" s="297"/>
      <c r="CD2" s="297"/>
      <c r="CE2" s="297"/>
      <c r="CF2" s="297"/>
      <c r="CG2" s="297"/>
      <c r="CH2" s="297"/>
      <c r="CI2" s="297"/>
      <c r="CJ2" s="297"/>
      <c r="CK2" s="297"/>
      <c r="CL2" s="297"/>
      <c r="CM2" s="297"/>
      <c r="CN2" s="297"/>
      <c r="CO2" s="297"/>
      <c r="CP2" s="297"/>
    </row>
    <row r="3" spans="1:94" ht="33.75" customHeight="1">
      <c r="A3" s="308" t="s">
        <v>179</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row>
    <row r="4" spans="1:94" ht="33.75" customHeight="1">
      <c r="A4" s="298" t="str">
        <f>'Bieu 01 TH'!A4:AN4</f>
        <v>(Biểu mẫu kèm theo Công văn số              /SKHĐT-TH ngày           tháng       năm 2019 của Sở Kế hoạch và Đầu tư)</v>
      </c>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row>
    <row r="5" spans="1:94" s="37" customFormat="1" ht="30" customHeight="1">
      <c r="A5" s="290" t="s">
        <v>0</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row>
    <row r="6" spans="1:94" s="38" customFormat="1" ht="25" customHeight="1">
      <c r="A6" s="301" t="s">
        <v>133</v>
      </c>
      <c r="B6" s="301" t="s">
        <v>21</v>
      </c>
      <c r="C6" s="301" t="s">
        <v>22</v>
      </c>
      <c r="D6" s="301" t="s">
        <v>104</v>
      </c>
      <c r="E6" s="301" t="s">
        <v>105</v>
      </c>
      <c r="F6" s="301" t="s">
        <v>106</v>
      </c>
      <c r="G6" s="301" t="s">
        <v>134</v>
      </c>
      <c r="H6" s="301" t="s">
        <v>135</v>
      </c>
      <c r="I6" s="301" t="s">
        <v>136</v>
      </c>
      <c r="J6" s="299" t="s">
        <v>137</v>
      </c>
      <c r="K6" s="299"/>
      <c r="L6" s="299"/>
      <c r="M6" s="299"/>
      <c r="N6" s="299"/>
      <c r="O6" s="299"/>
      <c r="P6" s="299"/>
      <c r="Q6" s="299"/>
      <c r="R6" s="299"/>
      <c r="S6" s="299" t="s">
        <v>138</v>
      </c>
      <c r="T6" s="299"/>
      <c r="U6" s="299"/>
      <c r="V6" s="299"/>
      <c r="W6" s="299"/>
      <c r="X6" s="299" t="s">
        <v>139</v>
      </c>
      <c r="Y6" s="306"/>
      <c r="Z6" s="306"/>
      <c r="AA6" s="306"/>
      <c r="AB6" s="306"/>
      <c r="AC6" s="299" t="s">
        <v>140</v>
      </c>
      <c r="AD6" s="306"/>
      <c r="AE6" s="306"/>
      <c r="AF6" s="306"/>
      <c r="AG6" s="306"/>
      <c r="AH6" s="306"/>
      <c r="AI6" s="306"/>
      <c r="AJ6" s="299" t="s">
        <v>141</v>
      </c>
      <c r="AK6" s="299"/>
      <c r="AL6" s="299"/>
      <c r="AM6" s="299"/>
      <c r="AN6" s="299"/>
      <c r="AO6" s="299" t="s">
        <v>142</v>
      </c>
      <c r="AP6" s="299"/>
      <c r="AQ6" s="299"/>
      <c r="AR6" s="299"/>
      <c r="AS6" s="299"/>
      <c r="AT6" s="299"/>
      <c r="AU6" s="299"/>
      <c r="AV6" s="299" t="s">
        <v>143</v>
      </c>
      <c r="AW6" s="306"/>
      <c r="AX6" s="306"/>
      <c r="AY6" s="306"/>
      <c r="AZ6" s="306"/>
      <c r="BA6" s="299" t="s">
        <v>144</v>
      </c>
      <c r="BB6" s="299"/>
      <c r="BC6" s="299"/>
      <c r="BD6" s="299"/>
      <c r="BE6" s="299"/>
      <c r="BF6" s="299"/>
      <c r="BG6" s="299"/>
      <c r="BH6" s="299"/>
      <c r="BI6" s="299"/>
      <c r="BJ6" s="299" t="s">
        <v>145</v>
      </c>
      <c r="BK6" s="299"/>
      <c r="BL6" s="299"/>
      <c r="BM6" s="299"/>
      <c r="BN6" s="299"/>
      <c r="BO6" s="299"/>
      <c r="BP6" s="299"/>
      <c r="BQ6" s="309" t="s">
        <v>146</v>
      </c>
      <c r="BR6" s="310"/>
      <c r="BS6" s="310"/>
      <c r="BT6" s="310"/>
      <c r="BU6" s="310"/>
      <c r="BV6" s="310"/>
      <c r="BW6" s="310"/>
      <c r="BX6" s="310"/>
      <c r="BY6" s="311"/>
      <c r="BZ6" s="309" t="s">
        <v>147</v>
      </c>
      <c r="CA6" s="310"/>
      <c r="CB6" s="310"/>
      <c r="CC6" s="310"/>
      <c r="CD6" s="310"/>
      <c r="CE6" s="310"/>
      <c r="CF6" s="310"/>
      <c r="CG6" s="310"/>
      <c r="CH6" s="311"/>
      <c r="CI6" s="309" t="s">
        <v>117</v>
      </c>
      <c r="CJ6" s="310"/>
      <c r="CK6" s="310"/>
      <c r="CL6" s="310"/>
      <c r="CM6" s="310"/>
      <c r="CN6" s="310"/>
      <c r="CO6" s="311"/>
      <c r="CP6" s="301" t="s">
        <v>3</v>
      </c>
    </row>
    <row r="7" spans="1:94" s="38" customFormat="1" ht="25" customHeight="1">
      <c r="A7" s="292"/>
      <c r="B7" s="292"/>
      <c r="C7" s="292"/>
      <c r="D7" s="292"/>
      <c r="E7" s="292"/>
      <c r="F7" s="292"/>
      <c r="G7" s="292"/>
      <c r="H7" s="292"/>
      <c r="I7" s="292"/>
      <c r="J7" s="299" t="s">
        <v>148</v>
      </c>
      <c r="K7" s="299" t="s">
        <v>25</v>
      </c>
      <c r="L7" s="299"/>
      <c r="M7" s="299"/>
      <c r="N7" s="299"/>
      <c r="O7" s="299"/>
      <c r="P7" s="299"/>
      <c r="Q7" s="299"/>
      <c r="R7" s="299"/>
      <c r="S7" s="299"/>
      <c r="T7" s="299"/>
      <c r="U7" s="299"/>
      <c r="V7" s="299"/>
      <c r="W7" s="299"/>
      <c r="X7" s="306"/>
      <c r="Y7" s="306"/>
      <c r="Z7" s="306"/>
      <c r="AA7" s="306"/>
      <c r="AB7" s="306"/>
      <c r="AC7" s="306"/>
      <c r="AD7" s="306"/>
      <c r="AE7" s="306"/>
      <c r="AF7" s="306"/>
      <c r="AG7" s="306"/>
      <c r="AH7" s="306"/>
      <c r="AI7" s="306"/>
      <c r="AJ7" s="299"/>
      <c r="AK7" s="299"/>
      <c r="AL7" s="299"/>
      <c r="AM7" s="299"/>
      <c r="AN7" s="299"/>
      <c r="AO7" s="299"/>
      <c r="AP7" s="299"/>
      <c r="AQ7" s="299"/>
      <c r="AR7" s="299"/>
      <c r="AS7" s="299"/>
      <c r="AT7" s="299"/>
      <c r="AU7" s="299"/>
      <c r="AV7" s="306"/>
      <c r="AW7" s="306"/>
      <c r="AX7" s="306"/>
      <c r="AY7" s="306"/>
      <c r="AZ7" s="306"/>
      <c r="BA7" s="299" t="s">
        <v>148</v>
      </c>
      <c r="BB7" s="299" t="s">
        <v>25</v>
      </c>
      <c r="BC7" s="299"/>
      <c r="BD7" s="299"/>
      <c r="BE7" s="299"/>
      <c r="BF7" s="299"/>
      <c r="BG7" s="299"/>
      <c r="BH7" s="299"/>
      <c r="BI7" s="299"/>
      <c r="BJ7" s="299"/>
      <c r="BK7" s="299"/>
      <c r="BL7" s="299"/>
      <c r="BM7" s="299"/>
      <c r="BN7" s="299"/>
      <c r="BO7" s="299"/>
      <c r="BP7" s="299"/>
      <c r="BQ7" s="312"/>
      <c r="BR7" s="313"/>
      <c r="BS7" s="313"/>
      <c r="BT7" s="313"/>
      <c r="BU7" s="313"/>
      <c r="BV7" s="313"/>
      <c r="BW7" s="313"/>
      <c r="BX7" s="313"/>
      <c r="BY7" s="314"/>
      <c r="BZ7" s="312"/>
      <c r="CA7" s="313"/>
      <c r="CB7" s="313"/>
      <c r="CC7" s="313"/>
      <c r="CD7" s="313"/>
      <c r="CE7" s="313"/>
      <c r="CF7" s="313"/>
      <c r="CG7" s="313"/>
      <c r="CH7" s="314"/>
      <c r="CI7" s="312"/>
      <c r="CJ7" s="313"/>
      <c r="CK7" s="313"/>
      <c r="CL7" s="313"/>
      <c r="CM7" s="313"/>
      <c r="CN7" s="313"/>
      <c r="CO7" s="314"/>
      <c r="CP7" s="292"/>
    </row>
    <row r="8" spans="1:94" s="38" customFormat="1" ht="25" customHeight="1">
      <c r="A8" s="292"/>
      <c r="B8" s="292"/>
      <c r="C8" s="292"/>
      <c r="D8" s="292"/>
      <c r="E8" s="292"/>
      <c r="F8" s="292"/>
      <c r="G8" s="292"/>
      <c r="H8" s="292"/>
      <c r="I8" s="292"/>
      <c r="J8" s="299"/>
      <c r="K8" s="299" t="s">
        <v>26</v>
      </c>
      <c r="L8" s="300" t="s">
        <v>10</v>
      </c>
      <c r="M8" s="300"/>
      <c r="N8" s="300"/>
      <c r="O8" s="300"/>
      <c r="P8" s="300"/>
      <c r="Q8" s="300"/>
      <c r="R8" s="300"/>
      <c r="S8" s="299" t="s">
        <v>26</v>
      </c>
      <c r="T8" s="300" t="s">
        <v>10</v>
      </c>
      <c r="U8" s="300"/>
      <c r="V8" s="300"/>
      <c r="W8" s="300"/>
      <c r="X8" s="299" t="s">
        <v>26</v>
      </c>
      <c r="Y8" s="305" t="s">
        <v>10</v>
      </c>
      <c r="Z8" s="305"/>
      <c r="AA8" s="305"/>
      <c r="AB8" s="305"/>
      <c r="AC8" s="299" t="s">
        <v>26</v>
      </c>
      <c r="AD8" s="305" t="s">
        <v>10</v>
      </c>
      <c r="AE8" s="305"/>
      <c r="AF8" s="305"/>
      <c r="AG8" s="305"/>
      <c r="AH8" s="305"/>
      <c r="AI8" s="305"/>
      <c r="AJ8" s="299" t="s">
        <v>26</v>
      </c>
      <c r="AK8" s="305" t="s">
        <v>10</v>
      </c>
      <c r="AL8" s="305"/>
      <c r="AM8" s="305"/>
      <c r="AN8" s="305"/>
      <c r="AO8" s="299" t="s">
        <v>26</v>
      </c>
      <c r="AP8" s="305" t="s">
        <v>10</v>
      </c>
      <c r="AQ8" s="305"/>
      <c r="AR8" s="305"/>
      <c r="AS8" s="305"/>
      <c r="AT8" s="305"/>
      <c r="AU8" s="305"/>
      <c r="AV8" s="299" t="s">
        <v>26</v>
      </c>
      <c r="AW8" s="305" t="s">
        <v>10</v>
      </c>
      <c r="AX8" s="305"/>
      <c r="AY8" s="305"/>
      <c r="AZ8" s="305"/>
      <c r="BA8" s="299"/>
      <c r="BB8" s="299" t="s">
        <v>26</v>
      </c>
      <c r="BC8" s="305" t="s">
        <v>10</v>
      </c>
      <c r="BD8" s="305"/>
      <c r="BE8" s="305"/>
      <c r="BF8" s="305"/>
      <c r="BG8" s="305"/>
      <c r="BH8" s="305"/>
      <c r="BI8" s="305"/>
      <c r="BJ8" s="299" t="s">
        <v>26</v>
      </c>
      <c r="BK8" s="300" t="s">
        <v>10</v>
      </c>
      <c r="BL8" s="300"/>
      <c r="BM8" s="300"/>
      <c r="BN8" s="300"/>
      <c r="BO8" s="300"/>
      <c r="BP8" s="300"/>
      <c r="BQ8" s="299" t="s">
        <v>26</v>
      </c>
      <c r="BR8" s="302" t="s">
        <v>10</v>
      </c>
      <c r="BS8" s="303"/>
      <c r="BT8" s="303"/>
      <c r="BU8" s="303"/>
      <c r="BV8" s="303"/>
      <c r="BW8" s="303"/>
      <c r="BX8" s="303"/>
      <c r="BY8" s="304"/>
      <c r="BZ8" s="299" t="s">
        <v>26</v>
      </c>
      <c r="CA8" s="302" t="s">
        <v>10</v>
      </c>
      <c r="CB8" s="303"/>
      <c r="CC8" s="303"/>
      <c r="CD8" s="303"/>
      <c r="CE8" s="303"/>
      <c r="CF8" s="303"/>
      <c r="CG8" s="303"/>
      <c r="CH8" s="304"/>
      <c r="CI8" s="299" t="s">
        <v>26</v>
      </c>
      <c r="CJ8" s="302" t="s">
        <v>10</v>
      </c>
      <c r="CK8" s="303"/>
      <c r="CL8" s="303"/>
      <c r="CM8" s="303"/>
      <c r="CN8" s="303"/>
      <c r="CO8" s="304"/>
      <c r="CP8" s="292"/>
    </row>
    <row r="9" spans="1:94" s="38" customFormat="1" ht="25" customHeight="1">
      <c r="A9" s="292"/>
      <c r="B9" s="292"/>
      <c r="C9" s="292"/>
      <c r="D9" s="292"/>
      <c r="E9" s="292"/>
      <c r="F9" s="292"/>
      <c r="G9" s="292"/>
      <c r="H9" s="292"/>
      <c r="I9" s="292"/>
      <c r="J9" s="299"/>
      <c r="K9" s="299"/>
      <c r="L9" s="299" t="s">
        <v>149</v>
      </c>
      <c r="M9" s="299"/>
      <c r="N9" s="39"/>
      <c r="O9" s="299" t="s">
        <v>150</v>
      </c>
      <c r="P9" s="299"/>
      <c r="Q9" s="299"/>
      <c r="R9" s="299"/>
      <c r="S9" s="299"/>
      <c r="T9" s="299" t="s">
        <v>151</v>
      </c>
      <c r="U9" s="299"/>
      <c r="V9" s="299"/>
      <c r="W9" s="299" t="s">
        <v>152</v>
      </c>
      <c r="X9" s="299"/>
      <c r="Y9" s="299" t="s">
        <v>151</v>
      </c>
      <c r="Z9" s="299"/>
      <c r="AA9" s="299"/>
      <c r="AB9" s="299" t="s">
        <v>152</v>
      </c>
      <c r="AC9" s="299"/>
      <c r="AD9" s="299" t="s">
        <v>151</v>
      </c>
      <c r="AE9" s="299"/>
      <c r="AF9" s="299"/>
      <c r="AG9" s="299" t="s">
        <v>153</v>
      </c>
      <c r="AH9" s="299"/>
      <c r="AI9" s="299"/>
      <c r="AJ9" s="299"/>
      <c r="AK9" s="299" t="s">
        <v>151</v>
      </c>
      <c r="AL9" s="299"/>
      <c r="AM9" s="299"/>
      <c r="AN9" s="299" t="s">
        <v>152</v>
      </c>
      <c r="AO9" s="299"/>
      <c r="AP9" s="299" t="s">
        <v>151</v>
      </c>
      <c r="AQ9" s="299"/>
      <c r="AR9" s="299"/>
      <c r="AS9" s="299" t="s">
        <v>153</v>
      </c>
      <c r="AT9" s="299"/>
      <c r="AU9" s="299"/>
      <c r="AV9" s="299"/>
      <c r="AW9" s="299" t="s">
        <v>151</v>
      </c>
      <c r="AX9" s="299"/>
      <c r="AY9" s="299"/>
      <c r="AZ9" s="299" t="s">
        <v>152</v>
      </c>
      <c r="BA9" s="299"/>
      <c r="BB9" s="299"/>
      <c r="BC9" s="299" t="s">
        <v>154</v>
      </c>
      <c r="BD9" s="299"/>
      <c r="BE9" s="299"/>
      <c r="BF9" s="299" t="s">
        <v>155</v>
      </c>
      <c r="BG9" s="299"/>
      <c r="BH9" s="299"/>
      <c r="BI9" s="299"/>
      <c r="BJ9" s="299"/>
      <c r="BK9" s="299" t="s">
        <v>151</v>
      </c>
      <c r="BL9" s="299"/>
      <c r="BM9" s="299"/>
      <c r="BN9" s="299" t="s">
        <v>152</v>
      </c>
      <c r="BO9" s="299"/>
      <c r="BP9" s="299"/>
      <c r="BQ9" s="299"/>
      <c r="BR9" s="299" t="s">
        <v>151</v>
      </c>
      <c r="BS9" s="299"/>
      <c r="BT9" s="299"/>
      <c r="BU9" s="299"/>
      <c r="BV9" s="299"/>
      <c r="BW9" s="299" t="s">
        <v>152</v>
      </c>
      <c r="BX9" s="299"/>
      <c r="BY9" s="299"/>
      <c r="BZ9" s="299"/>
      <c r="CA9" s="299" t="s">
        <v>151</v>
      </c>
      <c r="CB9" s="299"/>
      <c r="CC9" s="299"/>
      <c r="CD9" s="299"/>
      <c r="CE9" s="299"/>
      <c r="CF9" s="299" t="s">
        <v>152</v>
      </c>
      <c r="CG9" s="299"/>
      <c r="CH9" s="299"/>
      <c r="CI9" s="299"/>
      <c r="CJ9" s="299" t="s">
        <v>151</v>
      </c>
      <c r="CK9" s="299"/>
      <c r="CL9" s="299"/>
      <c r="CM9" s="299" t="s">
        <v>152</v>
      </c>
      <c r="CN9" s="299"/>
      <c r="CO9" s="299"/>
      <c r="CP9" s="292"/>
    </row>
    <row r="10" spans="1:94" s="38" customFormat="1" ht="25" customHeight="1">
      <c r="A10" s="292"/>
      <c r="B10" s="292"/>
      <c r="C10" s="292"/>
      <c r="D10" s="292"/>
      <c r="E10" s="292"/>
      <c r="F10" s="292"/>
      <c r="G10" s="292"/>
      <c r="H10" s="292"/>
      <c r="I10" s="292"/>
      <c r="J10" s="299"/>
      <c r="K10" s="299"/>
      <c r="L10" s="299" t="s">
        <v>27</v>
      </c>
      <c r="M10" s="299" t="s">
        <v>156</v>
      </c>
      <c r="N10" s="39"/>
      <c r="O10" s="299" t="s">
        <v>157</v>
      </c>
      <c r="P10" s="299" t="s">
        <v>158</v>
      </c>
      <c r="Q10" s="299"/>
      <c r="R10" s="299"/>
      <c r="S10" s="299"/>
      <c r="T10" s="299"/>
      <c r="U10" s="299"/>
      <c r="V10" s="299"/>
      <c r="W10" s="299"/>
      <c r="X10" s="299"/>
      <c r="Y10" s="299" t="s">
        <v>27</v>
      </c>
      <c r="Z10" s="299" t="s">
        <v>28</v>
      </c>
      <c r="AA10" s="299"/>
      <c r="AB10" s="299"/>
      <c r="AC10" s="299"/>
      <c r="AD10" s="299" t="s">
        <v>27</v>
      </c>
      <c r="AE10" s="299" t="s">
        <v>156</v>
      </c>
      <c r="AF10" s="39"/>
      <c r="AG10" s="299" t="s">
        <v>27</v>
      </c>
      <c r="AH10" s="299" t="s">
        <v>28</v>
      </c>
      <c r="AI10" s="299"/>
      <c r="AJ10" s="299"/>
      <c r="AK10" s="299" t="s">
        <v>27</v>
      </c>
      <c r="AL10" s="299" t="s">
        <v>28</v>
      </c>
      <c r="AM10" s="299"/>
      <c r="AN10" s="299"/>
      <c r="AO10" s="299"/>
      <c r="AP10" s="299" t="s">
        <v>27</v>
      </c>
      <c r="AQ10" s="299" t="s">
        <v>156</v>
      </c>
      <c r="AR10" s="39"/>
      <c r="AS10" s="299" t="s">
        <v>27</v>
      </c>
      <c r="AT10" s="299" t="s">
        <v>28</v>
      </c>
      <c r="AU10" s="299"/>
      <c r="AV10" s="299"/>
      <c r="AW10" s="299" t="s">
        <v>27</v>
      </c>
      <c r="AX10" s="299" t="s">
        <v>28</v>
      </c>
      <c r="AY10" s="299"/>
      <c r="AZ10" s="299"/>
      <c r="BA10" s="299"/>
      <c r="BB10" s="299"/>
      <c r="BC10" s="299"/>
      <c r="BD10" s="299"/>
      <c r="BE10" s="299"/>
      <c r="BF10" s="299"/>
      <c r="BG10" s="299"/>
      <c r="BH10" s="299"/>
      <c r="BI10" s="299"/>
      <c r="BJ10" s="299"/>
      <c r="BK10" s="299" t="s">
        <v>27</v>
      </c>
      <c r="BL10" s="299" t="s">
        <v>39</v>
      </c>
      <c r="BM10" s="299"/>
      <c r="BN10" s="299" t="s">
        <v>27</v>
      </c>
      <c r="BO10" s="299" t="s">
        <v>28</v>
      </c>
      <c r="BP10" s="299"/>
      <c r="BQ10" s="299"/>
      <c r="BR10" s="299" t="s">
        <v>27</v>
      </c>
      <c r="BS10" s="299" t="s">
        <v>39</v>
      </c>
      <c r="BT10" s="299"/>
      <c r="BU10" s="39"/>
      <c r="BV10" s="39"/>
      <c r="BW10" s="301" t="s">
        <v>27</v>
      </c>
      <c r="BX10" s="299" t="s">
        <v>28</v>
      </c>
      <c r="BY10" s="299"/>
      <c r="BZ10" s="299"/>
      <c r="CA10" s="299" t="s">
        <v>27</v>
      </c>
      <c r="CB10" s="299" t="s">
        <v>39</v>
      </c>
      <c r="CC10" s="299"/>
      <c r="CD10" s="39"/>
      <c r="CE10" s="39"/>
      <c r="CF10" s="301" t="s">
        <v>27</v>
      </c>
      <c r="CG10" s="299" t="s">
        <v>28</v>
      </c>
      <c r="CH10" s="299"/>
      <c r="CI10" s="299"/>
      <c r="CJ10" s="299" t="s">
        <v>27</v>
      </c>
      <c r="CK10" s="299" t="s">
        <v>39</v>
      </c>
      <c r="CL10" s="299"/>
      <c r="CM10" s="301" t="s">
        <v>27</v>
      </c>
      <c r="CN10" s="299" t="s">
        <v>28</v>
      </c>
      <c r="CO10" s="299"/>
      <c r="CP10" s="292"/>
    </row>
    <row r="11" spans="1:94" s="38" customFormat="1" ht="25" customHeight="1">
      <c r="A11" s="292"/>
      <c r="B11" s="292"/>
      <c r="C11" s="292"/>
      <c r="D11" s="292"/>
      <c r="E11" s="292"/>
      <c r="F11" s="292"/>
      <c r="G11" s="292"/>
      <c r="H11" s="292"/>
      <c r="I11" s="292"/>
      <c r="J11" s="299"/>
      <c r="K11" s="299"/>
      <c r="L11" s="299"/>
      <c r="M11" s="299"/>
      <c r="N11" s="39"/>
      <c r="O11" s="299"/>
      <c r="P11" s="299" t="s">
        <v>27</v>
      </c>
      <c r="Q11" s="299" t="s">
        <v>5</v>
      </c>
      <c r="R11" s="299"/>
      <c r="S11" s="299"/>
      <c r="T11" s="299" t="s">
        <v>27</v>
      </c>
      <c r="U11" s="299" t="s">
        <v>5</v>
      </c>
      <c r="V11" s="299"/>
      <c r="W11" s="299"/>
      <c r="X11" s="299"/>
      <c r="Y11" s="299"/>
      <c r="Z11" s="299" t="s">
        <v>159</v>
      </c>
      <c r="AA11" s="299" t="s">
        <v>160</v>
      </c>
      <c r="AB11" s="299"/>
      <c r="AC11" s="299"/>
      <c r="AD11" s="299"/>
      <c r="AE11" s="299"/>
      <c r="AF11" s="299" t="s">
        <v>160</v>
      </c>
      <c r="AG11" s="299"/>
      <c r="AH11" s="299" t="s">
        <v>161</v>
      </c>
      <c r="AI11" s="299" t="s">
        <v>162</v>
      </c>
      <c r="AJ11" s="299"/>
      <c r="AK11" s="299"/>
      <c r="AL11" s="299" t="s">
        <v>159</v>
      </c>
      <c r="AM11" s="299" t="s">
        <v>160</v>
      </c>
      <c r="AN11" s="299"/>
      <c r="AO11" s="299"/>
      <c r="AP11" s="299"/>
      <c r="AQ11" s="299"/>
      <c r="AR11" s="299" t="s">
        <v>160</v>
      </c>
      <c r="AS11" s="299"/>
      <c r="AT11" s="299" t="s">
        <v>161</v>
      </c>
      <c r="AU11" s="299" t="s">
        <v>162</v>
      </c>
      <c r="AV11" s="299"/>
      <c r="AW11" s="299"/>
      <c r="AX11" s="299" t="s">
        <v>159</v>
      </c>
      <c r="AY11" s="299" t="s">
        <v>160</v>
      </c>
      <c r="AZ11" s="299"/>
      <c r="BA11" s="299"/>
      <c r="BB11" s="299"/>
      <c r="BC11" s="299" t="s">
        <v>27</v>
      </c>
      <c r="BD11" s="299" t="s">
        <v>156</v>
      </c>
      <c r="BE11" s="39"/>
      <c r="BF11" s="299" t="s">
        <v>157</v>
      </c>
      <c r="BG11" s="299" t="s">
        <v>158</v>
      </c>
      <c r="BH11" s="299"/>
      <c r="BI11" s="299"/>
      <c r="BJ11" s="299"/>
      <c r="BK11" s="299"/>
      <c r="BL11" s="299" t="s">
        <v>27</v>
      </c>
      <c r="BM11" s="300" t="s">
        <v>163</v>
      </c>
      <c r="BN11" s="299"/>
      <c r="BO11" s="299" t="s">
        <v>161</v>
      </c>
      <c r="BP11" s="299" t="s">
        <v>162</v>
      </c>
      <c r="BQ11" s="299"/>
      <c r="BR11" s="299"/>
      <c r="BS11" s="299" t="s">
        <v>27</v>
      </c>
      <c r="BT11" s="300" t="s">
        <v>163</v>
      </c>
      <c r="BU11" s="299" t="s">
        <v>160</v>
      </c>
      <c r="BV11" s="299"/>
      <c r="BW11" s="292"/>
      <c r="BX11" s="301" t="s">
        <v>161</v>
      </c>
      <c r="BY11" s="301" t="s">
        <v>162</v>
      </c>
      <c r="BZ11" s="299"/>
      <c r="CA11" s="299"/>
      <c r="CB11" s="299" t="s">
        <v>27</v>
      </c>
      <c r="CC11" s="300" t="s">
        <v>163</v>
      </c>
      <c r="CD11" s="299" t="s">
        <v>160</v>
      </c>
      <c r="CE11" s="299"/>
      <c r="CF11" s="292"/>
      <c r="CG11" s="301" t="s">
        <v>161</v>
      </c>
      <c r="CH11" s="301" t="s">
        <v>162</v>
      </c>
      <c r="CI11" s="299"/>
      <c r="CJ11" s="299"/>
      <c r="CK11" s="299" t="s">
        <v>27</v>
      </c>
      <c r="CL11" s="300" t="s">
        <v>163</v>
      </c>
      <c r="CM11" s="292"/>
      <c r="CN11" s="301" t="s">
        <v>161</v>
      </c>
      <c r="CO11" s="301" t="s">
        <v>162</v>
      </c>
      <c r="CP11" s="292"/>
    </row>
    <row r="12" spans="1:94" s="38" customFormat="1" ht="25" customHeight="1">
      <c r="A12" s="292"/>
      <c r="B12" s="292"/>
      <c r="C12" s="292"/>
      <c r="D12" s="292"/>
      <c r="E12" s="292"/>
      <c r="F12" s="292"/>
      <c r="G12" s="292"/>
      <c r="H12" s="292"/>
      <c r="I12" s="292"/>
      <c r="J12" s="299"/>
      <c r="K12" s="299"/>
      <c r="L12" s="299"/>
      <c r="M12" s="299"/>
      <c r="N12" s="299" t="s">
        <v>160</v>
      </c>
      <c r="O12" s="299"/>
      <c r="P12" s="299"/>
      <c r="Q12" s="299" t="s">
        <v>161</v>
      </c>
      <c r="R12" s="299" t="s">
        <v>162</v>
      </c>
      <c r="S12" s="299"/>
      <c r="T12" s="299"/>
      <c r="U12" s="40"/>
      <c r="V12" s="40"/>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t="s">
        <v>160</v>
      </c>
      <c r="BF12" s="299"/>
      <c r="BG12" s="299" t="s">
        <v>27</v>
      </c>
      <c r="BH12" s="299" t="s">
        <v>5</v>
      </c>
      <c r="BI12" s="299"/>
      <c r="BJ12" s="299"/>
      <c r="BK12" s="299"/>
      <c r="BL12" s="299"/>
      <c r="BM12" s="300"/>
      <c r="BN12" s="299"/>
      <c r="BO12" s="299"/>
      <c r="BP12" s="299"/>
      <c r="BQ12" s="299"/>
      <c r="BR12" s="299"/>
      <c r="BS12" s="299"/>
      <c r="BT12" s="300"/>
      <c r="BU12" s="299" t="s">
        <v>27</v>
      </c>
      <c r="BV12" s="300" t="s">
        <v>163</v>
      </c>
      <c r="BW12" s="292"/>
      <c r="BX12" s="292"/>
      <c r="BY12" s="292"/>
      <c r="BZ12" s="299"/>
      <c r="CA12" s="299"/>
      <c r="CB12" s="299"/>
      <c r="CC12" s="300"/>
      <c r="CD12" s="299" t="s">
        <v>27</v>
      </c>
      <c r="CE12" s="300" t="s">
        <v>163</v>
      </c>
      <c r="CF12" s="292"/>
      <c r="CG12" s="292"/>
      <c r="CH12" s="292"/>
      <c r="CI12" s="299"/>
      <c r="CJ12" s="299"/>
      <c r="CK12" s="299"/>
      <c r="CL12" s="300"/>
      <c r="CM12" s="292"/>
      <c r="CN12" s="292"/>
      <c r="CO12" s="292"/>
      <c r="CP12" s="292"/>
    </row>
    <row r="13" spans="1:94" s="38" customFormat="1" ht="39.75" customHeight="1">
      <c r="A13" s="293"/>
      <c r="B13" s="293"/>
      <c r="C13" s="293"/>
      <c r="D13" s="293"/>
      <c r="E13" s="293"/>
      <c r="F13" s="293"/>
      <c r="G13" s="293"/>
      <c r="H13" s="293"/>
      <c r="I13" s="293"/>
      <c r="J13" s="299"/>
      <c r="K13" s="299"/>
      <c r="L13" s="299"/>
      <c r="M13" s="299"/>
      <c r="N13" s="299"/>
      <c r="O13" s="299"/>
      <c r="P13" s="299"/>
      <c r="Q13" s="299"/>
      <c r="R13" s="299"/>
      <c r="S13" s="299"/>
      <c r="T13" s="299"/>
      <c r="U13" s="40" t="s">
        <v>164</v>
      </c>
      <c r="V13" s="40" t="s">
        <v>160</v>
      </c>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40" t="s">
        <v>161</v>
      </c>
      <c r="BI13" s="40" t="s">
        <v>162</v>
      </c>
      <c r="BJ13" s="299"/>
      <c r="BK13" s="299"/>
      <c r="BL13" s="299"/>
      <c r="BM13" s="300"/>
      <c r="BN13" s="299"/>
      <c r="BO13" s="299"/>
      <c r="BP13" s="299"/>
      <c r="BQ13" s="299"/>
      <c r="BR13" s="299"/>
      <c r="BS13" s="299"/>
      <c r="BT13" s="300"/>
      <c r="BU13" s="299"/>
      <c r="BV13" s="300"/>
      <c r="BW13" s="293"/>
      <c r="BX13" s="293"/>
      <c r="BY13" s="293"/>
      <c r="BZ13" s="299"/>
      <c r="CA13" s="299"/>
      <c r="CB13" s="299"/>
      <c r="CC13" s="300"/>
      <c r="CD13" s="299"/>
      <c r="CE13" s="300"/>
      <c r="CF13" s="293"/>
      <c r="CG13" s="293"/>
      <c r="CH13" s="293"/>
      <c r="CI13" s="299"/>
      <c r="CJ13" s="299"/>
      <c r="CK13" s="299"/>
      <c r="CL13" s="300"/>
      <c r="CM13" s="293"/>
      <c r="CN13" s="293"/>
      <c r="CO13" s="293"/>
      <c r="CP13" s="293"/>
    </row>
    <row r="14" spans="1:94" s="42" customFormat="1" ht="30.75" customHeight="1">
      <c r="A14" s="41">
        <v>1</v>
      </c>
      <c r="B14" s="41">
        <f>A14+1</f>
        <v>2</v>
      </c>
      <c r="C14" s="41">
        <v>3</v>
      </c>
      <c r="D14" s="41">
        <f>B14+1</f>
        <v>3</v>
      </c>
      <c r="E14" s="41">
        <f t="shared" ref="E14:AZ14" si="0">D14+1</f>
        <v>4</v>
      </c>
      <c r="F14" s="41">
        <f t="shared" si="0"/>
        <v>5</v>
      </c>
      <c r="G14" s="41">
        <v>4</v>
      </c>
      <c r="H14" s="41">
        <f t="shared" si="0"/>
        <v>5</v>
      </c>
      <c r="I14" s="41">
        <v>6</v>
      </c>
      <c r="J14" s="41">
        <v>7</v>
      </c>
      <c r="K14" s="41">
        <v>8</v>
      </c>
      <c r="L14" s="41">
        <v>9</v>
      </c>
      <c r="M14" s="41">
        <v>10</v>
      </c>
      <c r="N14" s="41">
        <f t="shared" si="0"/>
        <v>11</v>
      </c>
      <c r="O14" s="41">
        <v>11</v>
      </c>
      <c r="P14" s="41">
        <v>12</v>
      </c>
      <c r="Q14" s="41">
        <v>13</v>
      </c>
      <c r="R14" s="41">
        <v>14</v>
      </c>
      <c r="S14" s="41">
        <f t="shared" si="0"/>
        <v>15</v>
      </c>
      <c r="T14" s="41">
        <f t="shared" si="0"/>
        <v>16</v>
      </c>
      <c r="U14" s="41">
        <f t="shared" si="0"/>
        <v>17</v>
      </c>
      <c r="V14" s="41">
        <f t="shared" si="0"/>
        <v>18</v>
      </c>
      <c r="W14" s="41">
        <f t="shared" si="0"/>
        <v>19</v>
      </c>
      <c r="X14" s="41">
        <f t="shared" si="0"/>
        <v>20</v>
      </c>
      <c r="Y14" s="41">
        <f t="shared" si="0"/>
        <v>21</v>
      </c>
      <c r="Z14" s="41">
        <f t="shared" si="0"/>
        <v>22</v>
      </c>
      <c r="AA14" s="41">
        <f t="shared" si="0"/>
        <v>23</v>
      </c>
      <c r="AB14" s="41">
        <f t="shared" si="0"/>
        <v>24</v>
      </c>
      <c r="AC14" s="41">
        <v>17</v>
      </c>
      <c r="AD14" s="41">
        <f t="shared" si="0"/>
        <v>18</v>
      </c>
      <c r="AE14" s="41">
        <f t="shared" si="0"/>
        <v>19</v>
      </c>
      <c r="AF14" s="41">
        <f t="shared" si="0"/>
        <v>20</v>
      </c>
      <c r="AG14" s="41">
        <f t="shared" si="0"/>
        <v>21</v>
      </c>
      <c r="AH14" s="41">
        <f t="shared" si="0"/>
        <v>22</v>
      </c>
      <c r="AI14" s="41">
        <f t="shared" si="0"/>
        <v>23</v>
      </c>
      <c r="AJ14" s="41">
        <f t="shared" si="0"/>
        <v>24</v>
      </c>
      <c r="AK14" s="41">
        <f t="shared" si="0"/>
        <v>25</v>
      </c>
      <c r="AL14" s="41">
        <f t="shared" si="0"/>
        <v>26</v>
      </c>
      <c r="AM14" s="41">
        <f t="shared" si="0"/>
        <v>27</v>
      </c>
      <c r="AN14" s="41">
        <f t="shared" si="0"/>
        <v>28</v>
      </c>
      <c r="AO14" s="41">
        <v>24</v>
      </c>
      <c r="AP14" s="41">
        <f t="shared" si="0"/>
        <v>25</v>
      </c>
      <c r="AQ14" s="41">
        <f t="shared" si="0"/>
        <v>26</v>
      </c>
      <c r="AR14" s="41">
        <f t="shared" si="0"/>
        <v>27</v>
      </c>
      <c r="AS14" s="41">
        <f t="shared" si="0"/>
        <v>28</v>
      </c>
      <c r="AT14" s="41">
        <f t="shared" si="0"/>
        <v>29</v>
      </c>
      <c r="AU14" s="41">
        <f t="shared" si="0"/>
        <v>30</v>
      </c>
      <c r="AV14" s="41">
        <f t="shared" si="0"/>
        <v>31</v>
      </c>
      <c r="AW14" s="41">
        <f t="shared" si="0"/>
        <v>32</v>
      </c>
      <c r="AX14" s="41">
        <f t="shared" si="0"/>
        <v>33</v>
      </c>
      <c r="AY14" s="41">
        <f t="shared" si="0"/>
        <v>34</v>
      </c>
      <c r="AZ14" s="41">
        <f t="shared" si="0"/>
        <v>35</v>
      </c>
      <c r="BA14" s="41">
        <v>15</v>
      </c>
      <c r="BB14" s="41">
        <v>16</v>
      </c>
      <c r="BC14" s="41">
        <v>17</v>
      </c>
      <c r="BD14" s="41">
        <v>18</v>
      </c>
      <c r="BE14" s="41">
        <v>19</v>
      </c>
      <c r="BF14" s="41">
        <v>20</v>
      </c>
      <c r="BG14" s="41">
        <v>21</v>
      </c>
      <c r="BH14" s="41">
        <v>22</v>
      </c>
      <c r="BI14" s="41">
        <v>23</v>
      </c>
      <c r="BJ14" s="41">
        <v>15</v>
      </c>
      <c r="BK14" s="41">
        <v>16</v>
      </c>
      <c r="BL14" s="41">
        <v>17</v>
      </c>
      <c r="BM14" s="41">
        <v>18</v>
      </c>
      <c r="BN14" s="41">
        <v>19</v>
      </c>
      <c r="BO14" s="41">
        <v>20</v>
      </c>
      <c r="BP14" s="41">
        <v>21</v>
      </c>
      <c r="BQ14" s="41">
        <v>22</v>
      </c>
      <c r="BR14" s="41">
        <v>23</v>
      </c>
      <c r="BS14" s="41">
        <v>24</v>
      </c>
      <c r="BT14" s="41">
        <v>25</v>
      </c>
      <c r="BU14" s="41"/>
      <c r="BV14" s="41"/>
      <c r="BW14" s="41">
        <v>26</v>
      </c>
      <c r="BX14" s="41">
        <v>27</v>
      </c>
      <c r="BY14" s="41">
        <v>28</v>
      </c>
      <c r="BZ14" s="41">
        <v>29</v>
      </c>
      <c r="CA14" s="41">
        <v>30</v>
      </c>
      <c r="CB14" s="41">
        <v>31</v>
      </c>
      <c r="CC14" s="41">
        <v>32</v>
      </c>
      <c r="CD14" s="41">
        <f t="shared" ref="CD14:CE14" si="1">CC14+1</f>
        <v>33</v>
      </c>
      <c r="CE14" s="41">
        <f t="shared" si="1"/>
        <v>34</v>
      </c>
      <c r="CF14" s="41">
        <v>33</v>
      </c>
      <c r="CG14" s="41">
        <v>34</v>
      </c>
      <c r="CH14" s="41">
        <v>35</v>
      </c>
      <c r="CI14" s="41">
        <v>36</v>
      </c>
      <c r="CJ14" s="41">
        <v>37</v>
      </c>
      <c r="CK14" s="41">
        <v>38</v>
      </c>
      <c r="CL14" s="41">
        <v>39</v>
      </c>
      <c r="CM14" s="41">
        <v>40</v>
      </c>
      <c r="CN14" s="41">
        <v>41</v>
      </c>
      <c r="CO14" s="41">
        <v>42</v>
      </c>
      <c r="CP14" s="41">
        <v>43</v>
      </c>
    </row>
    <row r="15" spans="1:94" s="42" customFormat="1" ht="35.25" customHeight="1">
      <c r="A15" s="41"/>
      <c r="B15" s="43" t="s">
        <v>8</v>
      </c>
      <c r="C15" s="43"/>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row>
    <row r="16" spans="1:94" s="46" customFormat="1" ht="35.25" customHeight="1">
      <c r="A16" s="44" t="s">
        <v>65</v>
      </c>
      <c r="B16" s="45" t="s">
        <v>165</v>
      </c>
      <c r="C16" s="43"/>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row>
    <row r="17" spans="1:94" ht="35.25" customHeight="1">
      <c r="A17" s="47" t="s">
        <v>19</v>
      </c>
      <c r="B17" s="48" t="s">
        <v>166</v>
      </c>
      <c r="C17" s="48"/>
      <c r="D17" s="49"/>
      <c r="E17" s="49"/>
      <c r="F17" s="49"/>
      <c r="G17" s="50"/>
      <c r="H17" s="50"/>
      <c r="I17" s="50"/>
      <c r="J17" s="50"/>
      <c r="K17" s="50"/>
      <c r="L17" s="50"/>
      <c r="M17" s="50"/>
      <c r="N17" s="50"/>
      <c r="O17" s="50"/>
      <c r="P17" s="50"/>
      <c r="Q17" s="50"/>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row>
    <row r="18" spans="1:94" s="55" customFormat="1" ht="35.25" customHeight="1">
      <c r="A18" s="47">
        <v>1</v>
      </c>
      <c r="B18" s="52" t="s">
        <v>167</v>
      </c>
      <c r="C18" s="52"/>
      <c r="D18" s="53"/>
      <c r="E18" s="53"/>
      <c r="F18" s="53"/>
      <c r="G18" s="53"/>
      <c r="H18" s="53"/>
      <c r="I18" s="53"/>
      <c r="J18" s="53"/>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row>
    <row r="19" spans="1:94" s="55" customFormat="1" ht="35.25" customHeight="1">
      <c r="A19" s="56" t="s">
        <v>30</v>
      </c>
      <c r="B19" s="57" t="s">
        <v>168</v>
      </c>
      <c r="C19" s="57"/>
      <c r="D19" s="53"/>
      <c r="E19" s="53"/>
      <c r="F19" s="53"/>
      <c r="G19" s="53"/>
      <c r="H19" s="53"/>
      <c r="I19" s="53"/>
      <c r="J19" s="53"/>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row>
    <row r="20" spans="1:94" s="60" customFormat="1" ht="35.25" customHeight="1">
      <c r="A20" s="56" t="s">
        <v>79</v>
      </c>
      <c r="B20" s="57" t="s">
        <v>169</v>
      </c>
      <c r="C20" s="57"/>
      <c r="D20" s="58"/>
      <c r="E20" s="58"/>
      <c r="F20" s="58"/>
      <c r="G20" s="58"/>
      <c r="H20" s="58"/>
      <c r="I20" s="58"/>
      <c r="J20" s="58"/>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row>
    <row r="21" spans="1:94" ht="35.25" customHeight="1">
      <c r="A21" s="61" t="s">
        <v>31</v>
      </c>
      <c r="B21" s="62" t="s">
        <v>32</v>
      </c>
      <c r="C21" s="62"/>
      <c r="D21" s="49"/>
      <c r="E21" s="49"/>
      <c r="F21" s="49"/>
      <c r="G21" s="49"/>
      <c r="H21" s="49"/>
      <c r="I21" s="49"/>
      <c r="J21" s="49"/>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row>
    <row r="22" spans="1:94" ht="35.25" customHeight="1">
      <c r="A22" s="61" t="s">
        <v>47</v>
      </c>
      <c r="B22" s="62" t="s">
        <v>32</v>
      </c>
      <c r="C22" s="62"/>
      <c r="D22" s="49"/>
      <c r="E22" s="49"/>
      <c r="F22" s="49"/>
      <c r="G22" s="49"/>
      <c r="H22" s="49"/>
      <c r="I22" s="49"/>
      <c r="J22" s="49"/>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row>
    <row r="23" spans="1:94" ht="35.25" customHeight="1">
      <c r="A23" s="61" t="s">
        <v>33</v>
      </c>
      <c r="B23" s="63" t="s">
        <v>34</v>
      </c>
      <c r="C23" s="63"/>
      <c r="D23" s="49"/>
      <c r="E23" s="49"/>
      <c r="F23" s="49"/>
      <c r="G23" s="49"/>
      <c r="H23" s="49"/>
      <c r="I23" s="49"/>
      <c r="J23" s="49"/>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row>
    <row r="24" spans="1:94" s="60" customFormat="1" ht="35.25" customHeight="1">
      <c r="A24" s="56" t="s">
        <v>81</v>
      </c>
      <c r="B24" s="57" t="s">
        <v>170</v>
      </c>
      <c r="C24" s="57"/>
      <c r="D24" s="58"/>
      <c r="E24" s="58"/>
      <c r="F24" s="58"/>
      <c r="G24" s="58"/>
      <c r="H24" s="58"/>
      <c r="I24" s="58"/>
      <c r="J24" s="58"/>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row>
    <row r="25" spans="1:94" ht="35.25" customHeight="1">
      <c r="A25" s="61" t="s">
        <v>31</v>
      </c>
      <c r="B25" s="62" t="s">
        <v>32</v>
      </c>
      <c r="C25" s="62"/>
      <c r="D25" s="49"/>
      <c r="E25" s="49"/>
      <c r="F25" s="49"/>
      <c r="G25" s="49"/>
      <c r="H25" s="49"/>
      <c r="I25" s="49"/>
      <c r="J25" s="49"/>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row>
    <row r="26" spans="1:94" ht="35.25" customHeight="1">
      <c r="A26" s="61" t="s">
        <v>33</v>
      </c>
      <c r="B26" s="63" t="s">
        <v>34</v>
      </c>
      <c r="C26" s="63"/>
      <c r="D26" s="49"/>
      <c r="E26" s="49"/>
      <c r="F26" s="49"/>
      <c r="G26" s="49"/>
      <c r="H26" s="49"/>
      <c r="I26" s="49"/>
      <c r="J26" s="49"/>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row>
    <row r="27" spans="1:94" s="60" customFormat="1" ht="35.25" customHeight="1">
      <c r="A27" s="56" t="s">
        <v>82</v>
      </c>
      <c r="B27" s="57" t="s">
        <v>171</v>
      </c>
      <c r="C27" s="57"/>
      <c r="D27" s="58"/>
      <c r="E27" s="58"/>
      <c r="F27" s="58"/>
      <c r="G27" s="58"/>
      <c r="H27" s="58"/>
      <c r="I27" s="58"/>
      <c r="J27" s="58"/>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row>
    <row r="28" spans="1:94" ht="35.25" customHeight="1">
      <c r="A28" s="61" t="s">
        <v>31</v>
      </c>
      <c r="B28" s="62" t="s">
        <v>32</v>
      </c>
      <c r="C28" s="62"/>
      <c r="D28" s="49"/>
      <c r="E28" s="49"/>
      <c r="F28" s="49"/>
      <c r="G28" s="49"/>
      <c r="H28" s="49"/>
      <c r="I28" s="49"/>
      <c r="J28" s="49"/>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row>
    <row r="29" spans="1:94" ht="35.25" customHeight="1">
      <c r="A29" s="61" t="s">
        <v>33</v>
      </c>
      <c r="B29" s="63" t="s">
        <v>34</v>
      </c>
      <c r="C29" s="63"/>
      <c r="D29" s="49"/>
      <c r="E29" s="49"/>
      <c r="F29" s="49"/>
      <c r="G29" s="49"/>
      <c r="H29" s="49"/>
      <c r="I29" s="49"/>
      <c r="J29" s="49"/>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row>
    <row r="30" spans="1:94" s="36" customFormat="1" ht="35.25" customHeight="1">
      <c r="A30" s="56" t="s">
        <v>35</v>
      </c>
      <c r="B30" s="57" t="s">
        <v>172</v>
      </c>
      <c r="C30" s="57"/>
      <c r="D30" s="64"/>
      <c r="E30" s="64"/>
      <c r="F30" s="64"/>
      <c r="G30" s="64"/>
      <c r="H30" s="64"/>
      <c r="I30" s="64"/>
      <c r="J30" s="64"/>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row>
    <row r="31" spans="1:94" s="60" customFormat="1" ht="35.25" customHeight="1">
      <c r="A31" s="56" t="s">
        <v>79</v>
      </c>
      <c r="B31" s="57" t="s">
        <v>169</v>
      </c>
      <c r="C31" s="57"/>
      <c r="D31" s="58"/>
      <c r="E31" s="58"/>
      <c r="F31" s="58"/>
      <c r="G31" s="58"/>
      <c r="H31" s="58"/>
      <c r="I31" s="58"/>
      <c r="J31" s="58"/>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row>
    <row r="32" spans="1:94" ht="35.25" customHeight="1">
      <c r="A32" s="61" t="s">
        <v>31</v>
      </c>
      <c r="B32" s="62" t="s">
        <v>32</v>
      </c>
      <c r="C32" s="62"/>
      <c r="D32" s="49"/>
      <c r="E32" s="49"/>
      <c r="F32" s="49"/>
      <c r="G32" s="49"/>
      <c r="H32" s="49"/>
      <c r="I32" s="49"/>
      <c r="J32" s="49"/>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row>
    <row r="33" spans="1:94" ht="35.25" customHeight="1">
      <c r="A33" s="61" t="s">
        <v>33</v>
      </c>
      <c r="B33" s="63" t="s">
        <v>34</v>
      </c>
      <c r="C33" s="63"/>
      <c r="D33" s="49"/>
      <c r="E33" s="49"/>
      <c r="F33" s="49"/>
      <c r="G33" s="49"/>
      <c r="H33" s="49"/>
      <c r="I33" s="49"/>
      <c r="J33" s="49"/>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row>
    <row r="34" spans="1:94" s="60" customFormat="1" ht="35.25" customHeight="1">
      <c r="A34" s="56" t="s">
        <v>81</v>
      </c>
      <c r="B34" s="57" t="s">
        <v>170</v>
      </c>
      <c r="C34" s="57"/>
      <c r="D34" s="58"/>
      <c r="E34" s="58"/>
      <c r="F34" s="58"/>
      <c r="G34" s="58"/>
      <c r="H34" s="58"/>
      <c r="I34" s="58"/>
      <c r="J34" s="58"/>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row>
    <row r="35" spans="1:94" ht="35.25" customHeight="1">
      <c r="A35" s="61" t="s">
        <v>31</v>
      </c>
      <c r="B35" s="62" t="s">
        <v>32</v>
      </c>
      <c r="C35" s="62"/>
      <c r="D35" s="49"/>
      <c r="E35" s="49"/>
      <c r="F35" s="49"/>
      <c r="G35" s="49"/>
      <c r="H35" s="49"/>
      <c r="I35" s="49"/>
      <c r="J35" s="49"/>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row>
    <row r="36" spans="1:94" ht="35.25" customHeight="1">
      <c r="A36" s="61" t="s">
        <v>33</v>
      </c>
      <c r="B36" s="63" t="s">
        <v>34</v>
      </c>
      <c r="C36" s="63"/>
      <c r="D36" s="49"/>
      <c r="E36" s="49"/>
      <c r="F36" s="49"/>
      <c r="G36" s="49"/>
      <c r="H36" s="49"/>
      <c r="I36" s="49"/>
      <c r="J36" s="49"/>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row>
    <row r="37" spans="1:94" s="60" customFormat="1" ht="35.25" customHeight="1">
      <c r="A37" s="56" t="s">
        <v>82</v>
      </c>
      <c r="B37" s="57" t="s">
        <v>171</v>
      </c>
      <c r="C37" s="57"/>
      <c r="D37" s="58"/>
      <c r="E37" s="58"/>
      <c r="F37" s="58"/>
      <c r="G37" s="58"/>
      <c r="H37" s="58"/>
      <c r="I37" s="58"/>
      <c r="J37" s="58"/>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row>
    <row r="38" spans="1:94" ht="35.25" customHeight="1">
      <c r="A38" s="61" t="s">
        <v>31</v>
      </c>
      <c r="B38" s="62" t="s">
        <v>32</v>
      </c>
      <c r="C38" s="62"/>
      <c r="D38" s="49"/>
      <c r="E38" s="49"/>
      <c r="F38" s="49"/>
      <c r="G38" s="49"/>
      <c r="H38" s="49"/>
      <c r="I38" s="49"/>
      <c r="J38" s="49"/>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row>
    <row r="39" spans="1:94" ht="35.25" customHeight="1">
      <c r="A39" s="61" t="s">
        <v>33</v>
      </c>
      <c r="B39" s="63" t="s">
        <v>34</v>
      </c>
      <c r="C39" s="63"/>
      <c r="D39" s="49"/>
      <c r="E39" s="49"/>
      <c r="F39" s="49"/>
      <c r="G39" s="49"/>
      <c r="H39" s="49"/>
      <c r="I39" s="49"/>
      <c r="J39" s="49"/>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row>
    <row r="40" spans="1:94" s="36" customFormat="1" ht="35.25" customHeight="1">
      <c r="A40" s="56" t="s">
        <v>173</v>
      </c>
      <c r="B40" s="57" t="s">
        <v>174</v>
      </c>
      <c r="C40" s="57"/>
      <c r="D40" s="57"/>
      <c r="E40" s="64"/>
      <c r="F40" s="64"/>
      <c r="G40" s="64"/>
      <c r="H40" s="64"/>
      <c r="I40" s="64"/>
      <c r="J40" s="64"/>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row>
    <row r="41" spans="1:94" s="60" customFormat="1" ht="35.25" customHeight="1">
      <c r="A41" s="56" t="s">
        <v>79</v>
      </c>
      <c r="B41" s="57" t="s">
        <v>169</v>
      </c>
      <c r="C41" s="57"/>
      <c r="D41" s="58"/>
      <c r="E41" s="58"/>
      <c r="F41" s="58"/>
      <c r="G41" s="58"/>
      <c r="H41" s="58"/>
      <c r="I41" s="58"/>
      <c r="J41" s="58"/>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row>
    <row r="42" spans="1:94" ht="35.25" customHeight="1">
      <c r="A42" s="61" t="s">
        <v>31</v>
      </c>
      <c r="B42" s="62" t="s">
        <v>32</v>
      </c>
      <c r="C42" s="62"/>
      <c r="D42" s="49"/>
      <c r="E42" s="49"/>
      <c r="F42" s="49"/>
      <c r="G42" s="49"/>
      <c r="H42" s="49"/>
      <c r="I42" s="49"/>
      <c r="J42" s="49"/>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row>
    <row r="43" spans="1:94" ht="35.25" customHeight="1">
      <c r="A43" s="61" t="s">
        <v>33</v>
      </c>
      <c r="B43" s="63" t="s">
        <v>34</v>
      </c>
      <c r="C43" s="63"/>
      <c r="D43" s="49"/>
      <c r="E43" s="49"/>
      <c r="F43" s="49"/>
      <c r="G43" s="49"/>
      <c r="H43" s="49"/>
      <c r="I43" s="49"/>
      <c r="J43" s="49"/>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row>
    <row r="44" spans="1:94" s="60" customFormat="1" ht="35.25" customHeight="1">
      <c r="A44" s="56" t="s">
        <v>81</v>
      </c>
      <c r="B44" s="57" t="s">
        <v>170</v>
      </c>
      <c r="C44" s="57"/>
      <c r="D44" s="58"/>
      <c r="E44" s="58"/>
      <c r="F44" s="58"/>
      <c r="G44" s="58"/>
      <c r="H44" s="58"/>
      <c r="I44" s="58"/>
      <c r="J44" s="58"/>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row>
    <row r="45" spans="1:94" ht="35.25" customHeight="1">
      <c r="A45" s="61" t="s">
        <v>31</v>
      </c>
      <c r="B45" s="62" t="s">
        <v>32</v>
      </c>
      <c r="C45" s="62"/>
      <c r="D45" s="49"/>
      <c r="E45" s="49"/>
      <c r="F45" s="49"/>
      <c r="G45" s="49"/>
      <c r="H45" s="49"/>
      <c r="I45" s="49"/>
      <c r="J45" s="49"/>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row>
    <row r="46" spans="1:94" ht="35.25" customHeight="1">
      <c r="A46" s="61" t="s">
        <v>33</v>
      </c>
      <c r="B46" s="63" t="s">
        <v>34</v>
      </c>
      <c r="C46" s="63"/>
      <c r="D46" s="49"/>
      <c r="E46" s="49"/>
      <c r="F46" s="49"/>
      <c r="G46" s="49"/>
      <c r="H46" s="49"/>
      <c r="I46" s="49"/>
      <c r="J46" s="49"/>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row>
    <row r="47" spans="1:94" s="60" customFormat="1" ht="35.25" customHeight="1">
      <c r="A47" s="56" t="s">
        <v>82</v>
      </c>
      <c r="B47" s="57" t="s">
        <v>171</v>
      </c>
      <c r="C47" s="57"/>
      <c r="D47" s="58"/>
      <c r="E47" s="58"/>
      <c r="F47" s="58"/>
      <c r="G47" s="58"/>
      <c r="H47" s="58"/>
      <c r="I47" s="58"/>
      <c r="J47" s="58"/>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row>
    <row r="48" spans="1:94" ht="35.25" customHeight="1">
      <c r="A48" s="61" t="s">
        <v>31</v>
      </c>
      <c r="B48" s="62" t="s">
        <v>32</v>
      </c>
      <c r="C48" s="62"/>
      <c r="D48" s="49"/>
      <c r="E48" s="49"/>
      <c r="F48" s="49"/>
      <c r="G48" s="49"/>
      <c r="H48" s="49"/>
      <c r="I48" s="49"/>
      <c r="J48" s="49"/>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row>
    <row r="49" spans="1:94" ht="35.25" customHeight="1">
      <c r="A49" s="61" t="s">
        <v>33</v>
      </c>
      <c r="B49" s="63" t="s">
        <v>34</v>
      </c>
      <c r="C49" s="63"/>
      <c r="D49" s="49"/>
      <c r="E49" s="49"/>
      <c r="F49" s="49"/>
      <c r="G49" s="49"/>
      <c r="H49" s="49"/>
      <c r="I49" s="49"/>
      <c r="J49" s="49"/>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row>
    <row r="50" spans="1:94" s="60" customFormat="1" ht="35.25" customHeight="1">
      <c r="A50" s="56" t="s">
        <v>175</v>
      </c>
      <c r="B50" s="57" t="s">
        <v>176</v>
      </c>
      <c r="C50" s="57"/>
      <c r="D50" s="58"/>
      <c r="E50" s="58"/>
      <c r="F50" s="58"/>
      <c r="G50" s="58"/>
      <c r="H50" s="58"/>
      <c r="I50" s="58"/>
      <c r="J50" s="58"/>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row>
    <row r="51" spans="1:94" s="60" customFormat="1" ht="35.25" customHeight="1">
      <c r="A51" s="56" t="s">
        <v>79</v>
      </c>
      <c r="B51" s="57" t="s">
        <v>169</v>
      </c>
      <c r="C51" s="57"/>
      <c r="D51" s="58"/>
      <c r="E51" s="58"/>
      <c r="F51" s="58"/>
      <c r="G51" s="58"/>
      <c r="H51" s="58"/>
      <c r="I51" s="58"/>
      <c r="J51" s="58"/>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row>
    <row r="52" spans="1:94" s="60" customFormat="1" ht="35.25" customHeight="1">
      <c r="A52" s="61" t="s">
        <v>31</v>
      </c>
      <c r="B52" s="62" t="s">
        <v>32</v>
      </c>
      <c r="C52" s="62"/>
      <c r="D52" s="58"/>
      <c r="E52" s="58"/>
      <c r="F52" s="58"/>
      <c r="G52" s="58"/>
      <c r="H52" s="58"/>
      <c r="I52" s="58"/>
      <c r="J52" s="58"/>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row>
    <row r="53" spans="1:94" s="60" customFormat="1" ht="35.25" customHeight="1">
      <c r="A53" s="61" t="s">
        <v>33</v>
      </c>
      <c r="B53" s="63" t="s">
        <v>34</v>
      </c>
      <c r="C53" s="63"/>
      <c r="D53" s="58"/>
      <c r="E53" s="58"/>
      <c r="F53" s="58"/>
      <c r="G53" s="58"/>
      <c r="H53" s="58"/>
      <c r="I53" s="58"/>
      <c r="J53" s="58"/>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row>
    <row r="54" spans="1:94" s="60" customFormat="1" ht="35.25" customHeight="1">
      <c r="A54" s="56" t="s">
        <v>81</v>
      </c>
      <c r="B54" s="57" t="s">
        <v>170</v>
      </c>
      <c r="C54" s="57"/>
      <c r="D54" s="58"/>
      <c r="E54" s="58"/>
      <c r="F54" s="58"/>
      <c r="G54" s="58"/>
      <c r="H54" s="58"/>
      <c r="I54" s="58"/>
      <c r="J54" s="58"/>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row>
    <row r="55" spans="1:94" s="60" customFormat="1" ht="35.25" customHeight="1">
      <c r="A55" s="61" t="s">
        <v>31</v>
      </c>
      <c r="B55" s="62" t="s">
        <v>32</v>
      </c>
      <c r="C55" s="62"/>
      <c r="D55" s="58"/>
      <c r="E55" s="58"/>
      <c r="F55" s="58"/>
      <c r="G55" s="58"/>
      <c r="H55" s="58"/>
      <c r="I55" s="58"/>
      <c r="J55" s="58"/>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row>
    <row r="56" spans="1:94" s="60" customFormat="1" ht="35.25" customHeight="1">
      <c r="A56" s="61" t="s">
        <v>33</v>
      </c>
      <c r="B56" s="63" t="s">
        <v>34</v>
      </c>
      <c r="C56" s="63"/>
      <c r="D56" s="58"/>
      <c r="E56" s="58"/>
      <c r="F56" s="58"/>
      <c r="G56" s="58"/>
      <c r="H56" s="58"/>
      <c r="I56" s="58"/>
      <c r="J56" s="58"/>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row>
    <row r="57" spans="1:94" ht="35.25" customHeight="1">
      <c r="A57" s="56" t="s">
        <v>82</v>
      </c>
      <c r="B57" s="57" t="s">
        <v>171</v>
      </c>
      <c r="C57" s="57"/>
      <c r="D57" s="49"/>
      <c r="E57" s="49"/>
      <c r="F57" s="49"/>
      <c r="G57" s="49"/>
      <c r="H57" s="49"/>
      <c r="I57" s="49"/>
      <c r="J57" s="49"/>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row>
    <row r="58" spans="1:94" ht="35.25" customHeight="1">
      <c r="A58" s="61" t="s">
        <v>31</v>
      </c>
      <c r="B58" s="62" t="s">
        <v>32</v>
      </c>
      <c r="C58" s="62"/>
      <c r="D58" s="49"/>
      <c r="E58" s="49"/>
      <c r="F58" s="49"/>
      <c r="G58" s="49"/>
      <c r="H58" s="49"/>
      <c r="I58" s="49"/>
      <c r="J58" s="49"/>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row>
    <row r="59" spans="1:94" ht="35.25" customHeight="1">
      <c r="A59" s="61" t="s">
        <v>33</v>
      </c>
      <c r="B59" s="63" t="s">
        <v>34</v>
      </c>
      <c r="C59" s="63"/>
      <c r="D59" s="49"/>
      <c r="E59" s="49"/>
      <c r="F59" s="49"/>
      <c r="G59" s="49"/>
      <c r="H59" s="49"/>
      <c r="I59" s="49"/>
      <c r="J59" s="49"/>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row>
    <row r="60" spans="1:94" ht="35.25" customHeight="1">
      <c r="A60" s="47" t="s">
        <v>20</v>
      </c>
      <c r="B60" s="48" t="s">
        <v>166</v>
      </c>
      <c r="C60" s="48"/>
      <c r="D60" s="49"/>
      <c r="E60" s="49"/>
      <c r="F60" s="49"/>
      <c r="G60" s="49"/>
      <c r="H60" s="49"/>
      <c r="I60" s="49"/>
      <c r="J60" s="49"/>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row>
    <row r="61" spans="1:94" ht="35.25" customHeight="1">
      <c r="A61" s="61" t="s">
        <v>33</v>
      </c>
      <c r="B61" s="52" t="s">
        <v>112</v>
      </c>
      <c r="C61" s="52"/>
      <c r="D61" s="49"/>
      <c r="E61" s="49"/>
      <c r="F61" s="49"/>
      <c r="G61" s="49"/>
      <c r="H61" s="49"/>
      <c r="I61" s="49"/>
      <c r="J61" s="49"/>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row>
    <row r="62" spans="1:94" ht="35.25" customHeight="1">
      <c r="A62" s="47" t="s">
        <v>70</v>
      </c>
      <c r="B62" s="52" t="s">
        <v>177</v>
      </c>
      <c r="C62" s="43"/>
      <c r="D62" s="49"/>
      <c r="E62" s="49"/>
      <c r="F62" s="49"/>
      <c r="G62" s="49"/>
      <c r="H62" s="49"/>
      <c r="I62" s="49"/>
      <c r="J62" s="49"/>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row>
    <row r="63" spans="1:94" s="55" customFormat="1" ht="35.25" customHeight="1">
      <c r="A63" s="47" t="s">
        <v>33</v>
      </c>
      <c r="B63" s="52" t="s">
        <v>178</v>
      </c>
      <c r="C63" s="52"/>
      <c r="D63" s="53"/>
      <c r="E63" s="53"/>
      <c r="F63" s="53"/>
      <c r="G63" s="53"/>
      <c r="H63" s="53"/>
      <c r="I63" s="53"/>
      <c r="J63" s="53"/>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row>
    <row r="64" spans="1:94" s="46" customFormat="1" ht="12.75" customHeight="1">
      <c r="A64" s="44"/>
      <c r="B64" s="43"/>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row>
    <row r="65" s="35" customFormat="1"/>
    <row r="66" s="35" customFormat="1"/>
    <row r="67" s="35" customFormat="1"/>
    <row r="68" s="35" customFormat="1"/>
    <row r="69" s="35" customFormat="1"/>
    <row r="70" s="35" customFormat="1"/>
    <row r="71" s="35" customFormat="1"/>
    <row r="72" s="35" customFormat="1"/>
    <row r="73" s="35" customFormat="1"/>
    <row r="74" s="35" customFormat="1"/>
    <row r="75" s="35" customFormat="1"/>
    <row r="76" s="35" customFormat="1"/>
    <row r="77" s="35" customFormat="1"/>
    <row r="78" s="35" customFormat="1"/>
    <row r="79" s="35" customFormat="1"/>
    <row r="80" s="35" customFormat="1"/>
    <row r="81" s="35" customFormat="1"/>
    <row r="82" s="35" customFormat="1"/>
    <row r="83" s="35" customFormat="1"/>
    <row r="84" s="35" customFormat="1"/>
    <row r="85" s="35" customFormat="1"/>
    <row r="86" s="35" customFormat="1"/>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row r="107" s="35" customFormat="1"/>
    <row r="108" s="35" customFormat="1"/>
    <row r="109" s="35" customFormat="1"/>
    <row r="110" s="35" customFormat="1"/>
    <row r="111" s="35" customFormat="1"/>
    <row r="11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row r="206" s="35" customFormat="1"/>
    <row r="207" s="35" customFormat="1"/>
    <row r="208" s="35" customFormat="1"/>
    <row r="209" s="35" customFormat="1"/>
    <row r="210" s="35" customFormat="1"/>
    <row r="211" s="35" customFormat="1"/>
    <row r="212" s="35" customFormat="1"/>
    <row r="213" s="35" customFormat="1"/>
    <row r="214" s="35" customFormat="1"/>
    <row r="215" s="35" customFormat="1"/>
    <row r="216" s="35" customFormat="1"/>
    <row r="217" s="35" customFormat="1"/>
    <row r="218" s="35" customFormat="1"/>
    <row r="219" s="35" customFormat="1"/>
    <row r="220" s="35" customFormat="1"/>
    <row r="221" s="35" customFormat="1"/>
    <row r="222" s="35" customFormat="1"/>
    <row r="223" s="35" customFormat="1"/>
    <row r="224" s="35" customFormat="1"/>
    <row r="225" s="35" customFormat="1"/>
    <row r="226" s="35" customFormat="1"/>
    <row r="227" s="35" customFormat="1"/>
    <row r="228" s="35" customFormat="1"/>
    <row r="229" s="35" customFormat="1"/>
    <row r="230" s="35" customFormat="1"/>
    <row r="231" s="35" customFormat="1"/>
    <row r="232" s="35" customFormat="1"/>
    <row r="233" s="35" customFormat="1"/>
    <row r="234" s="35" customFormat="1"/>
    <row r="235" s="35" customFormat="1"/>
    <row r="236" s="35" customFormat="1"/>
    <row r="237" s="35" customFormat="1"/>
    <row r="238" s="35" customFormat="1"/>
    <row r="239" s="35" customFormat="1"/>
    <row r="240" s="35" customFormat="1"/>
    <row r="241" s="35" customFormat="1"/>
    <row r="242" s="35" customFormat="1"/>
    <row r="243" s="35" customFormat="1"/>
    <row r="244" s="35" customFormat="1"/>
    <row r="245" s="35" customFormat="1"/>
    <row r="246" s="35" customFormat="1"/>
    <row r="247" s="35" customFormat="1"/>
    <row r="248" s="35" customFormat="1"/>
    <row r="249" s="35" customFormat="1"/>
    <row r="250" s="35" customFormat="1"/>
    <row r="251" s="35" customFormat="1"/>
    <row r="252" s="35" customFormat="1"/>
    <row r="253" s="35" customFormat="1"/>
    <row r="254" s="35" customFormat="1"/>
    <row r="255" s="35" customFormat="1"/>
    <row r="256" s="35" customFormat="1"/>
    <row r="257" s="35" customFormat="1"/>
    <row r="258" s="35" customFormat="1"/>
    <row r="259" s="35" customFormat="1"/>
    <row r="260" s="35" customFormat="1"/>
    <row r="261" s="35" customFormat="1"/>
    <row r="262" s="35" customFormat="1"/>
    <row r="263" s="35" customFormat="1"/>
    <row r="264" s="35" customFormat="1"/>
    <row r="265" s="35" customFormat="1"/>
    <row r="266" s="35" customFormat="1"/>
    <row r="267" s="35" customFormat="1"/>
    <row r="268" s="35" customFormat="1"/>
    <row r="269" s="35" customFormat="1"/>
    <row r="270" s="35" customFormat="1"/>
    <row r="271" s="35" customFormat="1"/>
    <row r="272" s="35" customFormat="1"/>
    <row r="273" s="35" customFormat="1"/>
    <row r="274" s="35" customFormat="1"/>
    <row r="275" s="35" customFormat="1"/>
    <row r="276" s="35" customFormat="1"/>
    <row r="277" s="35" customFormat="1"/>
    <row r="278" s="35" customFormat="1"/>
    <row r="279" s="35" customFormat="1"/>
    <row r="280" s="35" customFormat="1"/>
    <row r="281" s="35" customFormat="1"/>
    <row r="282" s="35" customFormat="1"/>
    <row r="283" s="35" customFormat="1"/>
    <row r="284" s="35" customFormat="1"/>
    <row r="285" s="35" customFormat="1"/>
    <row r="286" s="35" customFormat="1"/>
    <row r="287" s="35" customFormat="1"/>
    <row r="288" s="35" customFormat="1"/>
    <row r="289" s="35" customFormat="1"/>
    <row r="290" s="35" customFormat="1"/>
    <row r="291" s="35" customFormat="1"/>
    <row r="292" s="35" customFormat="1"/>
    <row r="293" s="35" customFormat="1"/>
    <row r="294" s="35" customFormat="1"/>
    <row r="295" s="35" customFormat="1"/>
    <row r="296" s="35" customFormat="1"/>
    <row r="297" s="35" customFormat="1"/>
    <row r="298" s="35" customFormat="1"/>
    <row r="299" s="35" customFormat="1"/>
    <row r="300" s="35" customFormat="1"/>
    <row r="301" s="35" customFormat="1"/>
    <row r="302" s="35" customFormat="1"/>
    <row r="303" s="35" customFormat="1"/>
    <row r="304" s="35" customFormat="1"/>
    <row r="305" s="35" customFormat="1"/>
    <row r="306" s="35" customFormat="1"/>
    <row r="307" s="35" customFormat="1"/>
    <row r="308" s="35" customFormat="1"/>
    <row r="309" s="35" customFormat="1"/>
    <row r="310" s="35" customFormat="1"/>
    <row r="311" s="35" customFormat="1"/>
    <row r="312" s="35" customFormat="1"/>
    <row r="313" s="35" customFormat="1"/>
    <row r="314" s="35" customFormat="1"/>
    <row r="315" s="35" customFormat="1"/>
    <row r="316" s="35" customFormat="1"/>
    <row r="317" s="35" customFormat="1"/>
    <row r="318" s="35" customFormat="1"/>
    <row r="319" s="35" customFormat="1"/>
    <row r="320" s="35" customFormat="1"/>
    <row r="321" s="35" customFormat="1"/>
    <row r="322" s="35" customFormat="1"/>
    <row r="323" s="35" customFormat="1"/>
    <row r="324" s="35" customFormat="1"/>
    <row r="325" s="35" customFormat="1"/>
    <row r="326" s="35" customFormat="1"/>
    <row r="327" s="35" customFormat="1"/>
    <row r="328" s="35" customFormat="1"/>
    <row r="329" s="35" customFormat="1"/>
    <row r="330" s="35" customFormat="1"/>
    <row r="331" s="35" customFormat="1"/>
    <row r="332" s="35" customFormat="1"/>
    <row r="333" s="35" customFormat="1"/>
    <row r="334" s="35" customFormat="1"/>
    <row r="335" s="35" customFormat="1"/>
    <row r="336" s="35" customFormat="1"/>
    <row r="337" s="35" customFormat="1"/>
    <row r="338" s="35" customFormat="1"/>
    <row r="339" s="35" customFormat="1"/>
    <row r="340" s="35" customFormat="1"/>
    <row r="341" s="35" customFormat="1"/>
    <row r="342" s="35" customFormat="1"/>
    <row r="343" s="35" customFormat="1"/>
    <row r="344" s="35" customFormat="1"/>
    <row r="345" s="35" customFormat="1"/>
    <row r="346" s="35" customFormat="1"/>
    <row r="347" s="35" customFormat="1"/>
    <row r="348" s="35" customFormat="1"/>
    <row r="349" s="35" customFormat="1"/>
    <row r="350" s="35" customFormat="1"/>
  </sheetData>
  <mergeCells count="161">
    <mergeCell ref="A1:CP1"/>
    <mergeCell ref="A3:CP3"/>
    <mergeCell ref="A5:CP5"/>
    <mergeCell ref="A6:A13"/>
    <mergeCell ref="B6:B13"/>
    <mergeCell ref="C6:C13"/>
    <mergeCell ref="D6:D13"/>
    <mergeCell ref="E6:E13"/>
    <mergeCell ref="F6:F13"/>
    <mergeCell ref="G6:G13"/>
    <mergeCell ref="H6:H13"/>
    <mergeCell ref="I6:I13"/>
    <mergeCell ref="J6:R6"/>
    <mergeCell ref="S6:W7"/>
    <mergeCell ref="L8:R8"/>
    <mergeCell ref="S8:S13"/>
    <mergeCell ref="T8:W8"/>
    <mergeCell ref="P11:P13"/>
    <mergeCell ref="BJ6:BP7"/>
    <mergeCell ref="BQ6:BY7"/>
    <mergeCell ref="BZ6:CH7"/>
    <mergeCell ref="CI6:CO7"/>
    <mergeCell ref="CP6:CP13"/>
    <mergeCell ref="J7:J13"/>
    <mergeCell ref="K7:R7"/>
    <mergeCell ref="BA7:BA13"/>
    <mergeCell ref="BB7:BI7"/>
    <mergeCell ref="K8:K13"/>
    <mergeCell ref="X6:AB7"/>
    <mergeCell ref="AC6:AI7"/>
    <mergeCell ref="AJ6:AN7"/>
    <mergeCell ref="AO6:AU7"/>
    <mergeCell ref="AV6:AZ7"/>
    <mergeCell ref="BA6:BI6"/>
    <mergeCell ref="X8:X13"/>
    <mergeCell ref="Y8:AB8"/>
    <mergeCell ref="AC8:AC13"/>
    <mergeCell ref="AD8:AI8"/>
    <mergeCell ref="AJ8:AJ13"/>
    <mergeCell ref="AK8:AN8"/>
    <mergeCell ref="AK9:AM9"/>
    <mergeCell ref="AN9:AN13"/>
    <mergeCell ref="AG10:AG13"/>
    <mergeCell ref="AH10:AI10"/>
    <mergeCell ref="AP8:AU8"/>
    <mergeCell ref="AV8:AV13"/>
    <mergeCell ref="AW8:AZ8"/>
    <mergeCell ref="BB8:BB13"/>
    <mergeCell ref="CM9:CO9"/>
    <mergeCell ref="L10:L13"/>
    <mergeCell ref="M10:M13"/>
    <mergeCell ref="O10:O13"/>
    <mergeCell ref="P10:R10"/>
    <mergeCell ref="Y10:Y13"/>
    <mergeCell ref="Z10:AA10"/>
    <mergeCell ref="AD10:AD13"/>
    <mergeCell ref="AE10:AE13"/>
    <mergeCell ref="BC9:BE10"/>
    <mergeCell ref="BF9:BI10"/>
    <mergeCell ref="BK9:BM9"/>
    <mergeCell ref="BN9:BP9"/>
    <mergeCell ref="BR9:BV9"/>
    <mergeCell ref="BW9:BY9"/>
    <mergeCell ref="BR10:BR13"/>
    <mergeCell ref="BS10:BT10"/>
    <mergeCell ref="BW10:BW13"/>
    <mergeCell ref="CI8:CI13"/>
    <mergeCell ref="CJ8:CO8"/>
    <mergeCell ref="L9:M9"/>
    <mergeCell ref="O9:R9"/>
    <mergeCell ref="CK10:CL10"/>
    <mergeCell ref="CM10:CM13"/>
    <mergeCell ref="CN10:CO10"/>
    <mergeCell ref="CN11:CN13"/>
    <mergeCell ref="CO11:CO13"/>
    <mergeCell ref="AW10:AW13"/>
    <mergeCell ref="AX10:AY10"/>
    <mergeCell ref="BK10:BK13"/>
    <mergeCell ref="BL10:BM10"/>
    <mergeCell ref="BN10:BN13"/>
    <mergeCell ref="BO10:BP10"/>
    <mergeCell ref="AX11:AX13"/>
    <mergeCell ref="AY11:AY13"/>
    <mergeCell ref="BC11:BC13"/>
    <mergeCell ref="BD11:BD13"/>
    <mergeCell ref="BJ8:BJ13"/>
    <mergeCell ref="BK8:BP8"/>
    <mergeCell ref="BQ8:BQ13"/>
    <mergeCell ref="BR8:BY8"/>
    <mergeCell ref="BC8:BI8"/>
    <mergeCell ref="BZ8:BZ13"/>
    <mergeCell ref="CA8:CH8"/>
    <mergeCell ref="CA9:CE9"/>
    <mergeCell ref="CF9:CH9"/>
    <mergeCell ref="CA10:CA13"/>
    <mergeCell ref="AZ9:AZ13"/>
    <mergeCell ref="Q11:R11"/>
    <mergeCell ref="T11:T13"/>
    <mergeCell ref="U11:V11"/>
    <mergeCell ref="Z11:Z13"/>
    <mergeCell ref="AA11:AA13"/>
    <mergeCell ref="AF11:AF13"/>
    <mergeCell ref="CF10:CF13"/>
    <mergeCell ref="CG10:CH10"/>
    <mergeCell ref="AL11:AL13"/>
    <mergeCell ref="AM11:AM13"/>
    <mergeCell ref="AR11:AR13"/>
    <mergeCell ref="AT11:AT13"/>
    <mergeCell ref="BX10:BY10"/>
    <mergeCell ref="T9:V10"/>
    <mergeCell ref="W9:W13"/>
    <mergeCell ref="Y9:AA9"/>
    <mergeCell ref="AB9:AB13"/>
    <mergeCell ref="AD9:AF9"/>
    <mergeCell ref="AG9:AI9"/>
    <mergeCell ref="AH11:AH13"/>
    <mergeCell ref="AI11:AI13"/>
    <mergeCell ref="AP9:AR9"/>
    <mergeCell ref="AS9:AU9"/>
    <mergeCell ref="AW9:AY9"/>
    <mergeCell ref="CJ10:CJ13"/>
    <mergeCell ref="AK10:AK13"/>
    <mergeCell ref="AL10:AM10"/>
    <mergeCell ref="AP10:AP13"/>
    <mergeCell ref="AQ10:AQ13"/>
    <mergeCell ref="AS10:AS13"/>
    <mergeCell ref="AT10:AU10"/>
    <mergeCell ref="AU11:AU13"/>
    <mergeCell ref="CB10:CC10"/>
    <mergeCell ref="AO8:AO13"/>
    <mergeCell ref="BF11:BF13"/>
    <mergeCell ref="BG11:BI11"/>
    <mergeCell ref="BL11:BL13"/>
    <mergeCell ref="BM11:BM13"/>
    <mergeCell ref="BO11:BO13"/>
    <mergeCell ref="BP11:BP13"/>
    <mergeCell ref="CJ9:CL9"/>
    <mergeCell ref="A2:CP2"/>
    <mergeCell ref="A4:CP4"/>
    <mergeCell ref="N12:N13"/>
    <mergeCell ref="Q12:Q13"/>
    <mergeCell ref="R12:R13"/>
    <mergeCell ref="BE12:BE13"/>
    <mergeCell ref="BG12:BG13"/>
    <mergeCell ref="BH12:BI12"/>
    <mergeCell ref="CC11:CC13"/>
    <mergeCell ref="CD11:CE11"/>
    <mergeCell ref="CG11:CG13"/>
    <mergeCell ref="CH11:CH13"/>
    <mergeCell ref="CK11:CK13"/>
    <mergeCell ref="CL11:CL13"/>
    <mergeCell ref="CD12:CD13"/>
    <mergeCell ref="CE12:CE13"/>
    <mergeCell ref="BS11:BS13"/>
    <mergeCell ref="BT11:BT13"/>
    <mergeCell ref="BU11:BV11"/>
    <mergeCell ref="BX11:BX13"/>
    <mergeCell ref="BY11:BY13"/>
    <mergeCell ref="CB11:CB13"/>
    <mergeCell ref="BU12:BU13"/>
    <mergeCell ref="BV12:BV13"/>
  </mergeCells>
  <printOptions horizontalCentered="1"/>
  <pageMargins left="0.59055118110236227" right="0.43307086614173229" top="0.74803149606299213" bottom="0.39370078740157483" header="0.31496062992125984" footer="0.31496062992125984"/>
  <pageSetup paperSize="9" scale="37" fitToHeight="0" orientation="landscape" r:id="rId1"/>
  <headerFooter differentFirst="1" alignWithMargins="0">
    <oddFooter>&amp;R&amp;14&amp;P/&amp;N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Z26"/>
  <sheetViews>
    <sheetView view="pageBreakPreview" topLeftCell="AV1" zoomScale="55" zoomScaleNormal="80" zoomScaleSheetLayoutView="55" workbookViewId="0">
      <selection activeCell="CU9" sqref="CU9"/>
    </sheetView>
  </sheetViews>
  <sheetFormatPr defaultRowHeight="13"/>
  <cols>
    <col min="1" max="1" width="8.44140625" hidden="1" customWidth="1"/>
    <col min="2" max="2" width="49.33203125" style="148" hidden="1" customWidth="1"/>
    <col min="3" max="5" width="21.33203125" style="180" hidden="1" customWidth="1"/>
    <col min="6" max="6" width="23.33203125" style="180" hidden="1" customWidth="1"/>
    <col min="7" max="7" width="21.77734375" style="181" hidden="1" customWidth="1"/>
    <col min="8" max="8" width="21.33203125" style="180" hidden="1" customWidth="1"/>
    <col min="9" max="9" width="23.33203125" style="180" hidden="1" customWidth="1"/>
    <col min="10" max="10" width="21.77734375" style="181" hidden="1" customWidth="1"/>
    <col min="11" max="11" width="21.33203125" style="180" hidden="1" customWidth="1"/>
    <col min="12" max="12" width="19.44140625" style="180" hidden="1" customWidth="1"/>
    <col min="13" max="13" width="21.33203125" style="180" hidden="1" customWidth="1"/>
    <col min="14" max="14" width="16" style="180" hidden="1" customWidth="1"/>
    <col min="15" max="15" width="23.33203125" style="180" hidden="1" customWidth="1"/>
    <col min="16" max="16" width="21.77734375" style="181" hidden="1" customWidth="1"/>
    <col min="17" max="17" width="21.33203125" style="180" hidden="1" customWidth="1"/>
    <col min="18" max="18" width="23.33203125" style="180" hidden="1" customWidth="1"/>
    <col min="19" max="19" width="21.77734375" style="181" hidden="1" customWidth="1"/>
    <col min="20" max="20" width="25" style="180" hidden="1" customWidth="1"/>
    <col min="21" max="21" width="19.44140625" style="180" hidden="1" customWidth="1"/>
    <col min="22" max="22" width="21.33203125" style="180" hidden="1" customWidth="1"/>
    <col min="23" max="23" width="17.44140625" style="180" hidden="1" customWidth="1"/>
    <col min="24" max="24" width="23.33203125" style="180" hidden="1" customWidth="1"/>
    <col min="25" max="25" width="21.77734375" style="181" hidden="1" customWidth="1"/>
    <col min="26" max="26" width="21.33203125" style="180" hidden="1" customWidth="1"/>
    <col min="27" max="27" width="23.33203125" style="180" hidden="1" customWidth="1"/>
    <col min="28" max="28" width="21.77734375" style="181" hidden="1" customWidth="1"/>
    <col min="29" max="29" width="25" style="180" hidden="1" customWidth="1"/>
    <col min="30" max="30" width="23.33203125" style="180" hidden="1" customWidth="1"/>
    <col min="31" max="31" width="21.77734375" style="181" hidden="1" customWidth="1"/>
    <col min="32" max="32" width="25" style="180" hidden="1" customWidth="1"/>
    <col min="33" max="33" width="19.44140625" style="148" hidden="1" customWidth="1"/>
    <col min="34" max="34" width="21.33203125" style="148" hidden="1" customWidth="1"/>
    <col min="35" max="35" width="17.44140625" style="148" hidden="1" customWidth="1"/>
    <col min="36" max="36" width="23.33203125" style="180" hidden="1" customWidth="1"/>
    <col min="37" max="37" width="21.77734375" style="181" hidden="1" customWidth="1"/>
    <col min="38" max="38" width="21.33203125" style="180" hidden="1" customWidth="1"/>
    <col min="39" max="39" width="23.33203125" style="180" hidden="1" customWidth="1"/>
    <col min="40" max="40" width="21.77734375" style="181" hidden="1" customWidth="1"/>
    <col min="41" max="41" width="25" style="180" hidden="1" customWidth="1"/>
    <col min="42" max="42" width="23.33203125" style="180" hidden="1" customWidth="1"/>
    <col min="43" max="43" width="21.77734375" style="181" hidden="1" customWidth="1"/>
    <col min="44" max="44" width="25" style="180" hidden="1" customWidth="1"/>
    <col min="45" max="45" width="23.33203125" hidden="1" customWidth="1"/>
    <col min="46" max="46" width="21.77734375" style="150" hidden="1" customWidth="1"/>
    <col min="47" max="47" width="25" hidden="1" customWidth="1"/>
    <col min="48" max="48" width="8.44140625" customWidth="1"/>
    <col min="49" max="49" width="49.33203125" style="148" customWidth="1"/>
    <col min="50" max="52" width="21.33203125" style="180" hidden="1" customWidth="1"/>
    <col min="53" max="53" width="23.33203125" style="180" hidden="1" customWidth="1"/>
    <col min="54" max="54" width="21.77734375" style="181" hidden="1" customWidth="1"/>
    <col min="55" max="55" width="21.33203125" style="180" hidden="1" customWidth="1"/>
    <col min="56" max="56" width="23.33203125" style="180" hidden="1" customWidth="1"/>
    <col min="57" max="57" width="21.77734375" style="181" hidden="1" customWidth="1"/>
    <col min="58" max="58" width="21.33203125" style="180" hidden="1" customWidth="1"/>
    <col min="59" max="59" width="19.44140625" style="180" hidden="1" customWidth="1"/>
    <col min="60" max="60" width="21.33203125" style="180" hidden="1" customWidth="1"/>
    <col min="61" max="61" width="16" style="180" hidden="1" customWidth="1"/>
    <col min="62" max="62" width="23.33203125" style="180" hidden="1" customWidth="1"/>
    <col min="63" max="63" width="21.77734375" style="181" hidden="1" customWidth="1"/>
    <col min="64" max="64" width="21.33203125" style="180" hidden="1" customWidth="1"/>
    <col min="65" max="65" width="23.33203125" style="180" hidden="1" customWidth="1"/>
    <col min="66" max="66" width="21.77734375" style="181" hidden="1" customWidth="1"/>
    <col min="67" max="67" width="25" style="180" hidden="1" customWidth="1"/>
    <col min="68" max="68" width="19.44140625" style="180" hidden="1" customWidth="1"/>
    <col min="69" max="69" width="21.33203125" style="180" hidden="1" customWidth="1"/>
    <col min="70" max="70" width="17.44140625" style="180" hidden="1" customWidth="1"/>
    <col min="71" max="71" width="23.33203125" style="180" hidden="1" customWidth="1"/>
    <col min="72" max="72" width="21.77734375" style="181" hidden="1" customWidth="1"/>
    <col min="73" max="73" width="21.33203125" style="180" hidden="1" customWidth="1"/>
    <col min="74" max="74" width="23.33203125" style="180" hidden="1" customWidth="1"/>
    <col min="75" max="75" width="21.77734375" style="181" hidden="1" customWidth="1"/>
    <col min="76" max="76" width="25" style="180" hidden="1" customWidth="1"/>
    <col min="77" max="77" width="23.33203125" style="180" hidden="1" customWidth="1"/>
    <col min="78" max="78" width="21.77734375" style="181" hidden="1" customWidth="1"/>
    <col min="79" max="79" width="25" style="180" hidden="1" customWidth="1"/>
    <col min="80" max="80" width="19.44140625" style="148" hidden="1" customWidth="1"/>
    <col min="81" max="81" width="21.33203125" style="148" hidden="1" customWidth="1"/>
    <col min="82" max="82" width="17.44140625" style="148" hidden="1" customWidth="1"/>
    <col min="83" max="83" width="23.33203125" style="180" hidden="1" customWidth="1"/>
    <col min="84" max="84" width="21.77734375" style="181" hidden="1" customWidth="1"/>
    <col min="85" max="85" width="21.33203125" style="180" hidden="1" customWidth="1"/>
    <col min="86" max="86" width="23.33203125" style="180" hidden="1" customWidth="1"/>
    <col min="87" max="87" width="21.77734375" style="181" hidden="1" customWidth="1"/>
    <col min="88" max="88" width="25" style="180" hidden="1" customWidth="1"/>
    <col min="89" max="89" width="23.33203125" style="180" hidden="1" customWidth="1"/>
    <col min="90" max="90" width="21.77734375" style="181" hidden="1" customWidth="1"/>
    <col min="91" max="91" width="25" style="180" hidden="1" customWidth="1"/>
    <col min="92" max="92" width="23.33203125" customWidth="1"/>
    <col min="93" max="93" width="21.77734375" style="150" customWidth="1"/>
    <col min="94" max="94" width="25" customWidth="1"/>
    <col min="95" max="95" width="23.33203125" customWidth="1"/>
    <col min="96" max="96" width="21.77734375" style="150" customWidth="1"/>
    <col min="97" max="99" width="25" customWidth="1"/>
    <col min="100" max="100" width="18.6640625" customWidth="1"/>
    <col min="102" max="102" width="22" customWidth="1"/>
  </cols>
  <sheetData>
    <row r="2" spans="1:104" ht="17.25" customHeight="1">
      <c r="A2" s="347" t="s">
        <v>443</v>
      </c>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47"/>
      <c r="BZ2" s="347"/>
      <c r="CA2" s="347"/>
      <c r="CB2" s="347"/>
      <c r="CC2" s="347"/>
      <c r="CD2" s="347"/>
      <c r="CE2" s="347"/>
      <c r="CF2" s="347"/>
      <c r="CG2" s="347"/>
      <c r="CH2" s="347"/>
      <c r="CI2" s="347"/>
      <c r="CJ2" s="347"/>
      <c r="CK2" s="347"/>
      <c r="CL2" s="347"/>
      <c r="CM2" s="347"/>
      <c r="CN2" s="347"/>
      <c r="CO2" s="347"/>
      <c r="CP2" s="347"/>
      <c r="CQ2" s="347"/>
      <c r="CR2" s="347"/>
      <c r="CS2" s="347"/>
      <c r="CT2" s="347"/>
      <c r="CU2" s="347"/>
      <c r="CV2" s="347"/>
    </row>
    <row r="3" spans="1:104" ht="40.5" customHeight="1">
      <c r="A3" s="349" t="s">
        <v>365</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0"/>
      <c r="CB3" s="350"/>
      <c r="CC3" s="350"/>
      <c r="CD3" s="350"/>
      <c r="CE3" s="350"/>
      <c r="CF3" s="350"/>
      <c r="CG3" s="350"/>
      <c r="CH3" s="350"/>
      <c r="CI3" s="350"/>
      <c r="CJ3" s="350"/>
      <c r="CK3" s="350"/>
      <c r="CL3" s="350"/>
      <c r="CM3" s="350"/>
      <c r="CN3" s="350"/>
      <c r="CO3" s="350"/>
      <c r="CP3" s="350"/>
      <c r="CQ3" s="350"/>
      <c r="CR3" s="350"/>
      <c r="CS3" s="350"/>
      <c r="CT3" s="350"/>
      <c r="CU3" s="350"/>
      <c r="CV3" s="350"/>
    </row>
    <row r="4" spans="1:104" ht="26.5" customHeight="1">
      <c r="A4" s="351" t="s">
        <v>575</v>
      </c>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c r="BQ4" s="349"/>
      <c r="BR4" s="349"/>
      <c r="BS4" s="349"/>
      <c r="BT4" s="349"/>
      <c r="BU4" s="349"/>
      <c r="BV4" s="349"/>
      <c r="BW4" s="349"/>
      <c r="BX4" s="349"/>
      <c r="BY4" s="349"/>
      <c r="BZ4" s="349"/>
      <c r="CA4" s="349"/>
      <c r="CB4" s="349"/>
      <c r="CC4" s="349"/>
      <c r="CD4" s="349"/>
      <c r="CE4" s="349"/>
      <c r="CF4" s="349"/>
      <c r="CG4" s="349"/>
      <c r="CH4" s="349"/>
      <c r="CI4" s="349"/>
      <c r="CJ4" s="349"/>
      <c r="CK4" s="349"/>
      <c r="CL4" s="349"/>
      <c r="CM4" s="349"/>
      <c r="CN4" s="349"/>
      <c r="CO4" s="349"/>
      <c r="CP4" s="349"/>
      <c r="CQ4" s="349"/>
      <c r="CR4" s="349"/>
      <c r="CS4" s="349"/>
      <c r="CT4" s="349"/>
      <c r="CU4" s="349"/>
      <c r="CV4" s="349"/>
    </row>
    <row r="5" spans="1:104" ht="18">
      <c r="A5" s="348" t="s">
        <v>0</v>
      </c>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8"/>
      <c r="BL5" s="348"/>
      <c r="BM5" s="348"/>
      <c r="BN5" s="348"/>
      <c r="BO5" s="348"/>
      <c r="BP5" s="348"/>
      <c r="BQ5" s="348"/>
      <c r="BR5" s="348"/>
      <c r="BS5" s="348"/>
      <c r="BT5" s="348"/>
      <c r="BU5" s="348"/>
      <c r="BV5" s="348"/>
      <c r="BW5" s="348"/>
      <c r="BX5" s="348"/>
      <c r="BY5" s="348"/>
      <c r="BZ5" s="348"/>
      <c r="CA5" s="348"/>
      <c r="CB5" s="348"/>
      <c r="CC5" s="348"/>
      <c r="CD5" s="348"/>
      <c r="CE5" s="348"/>
      <c r="CF5" s="348"/>
      <c r="CG5" s="348"/>
      <c r="CH5" s="348"/>
      <c r="CI5" s="348"/>
      <c r="CJ5" s="348"/>
      <c r="CK5" s="348"/>
      <c r="CL5" s="348"/>
      <c r="CM5" s="348"/>
      <c r="CN5" s="348"/>
      <c r="CO5" s="348"/>
      <c r="CP5" s="348"/>
      <c r="CQ5" s="348"/>
      <c r="CR5" s="348"/>
      <c r="CS5" s="348"/>
      <c r="CT5" s="348"/>
      <c r="CU5" s="348"/>
      <c r="CV5" s="348"/>
    </row>
    <row r="6" spans="1:104" s="198" customFormat="1" ht="57.75" customHeight="1">
      <c r="A6" s="344" t="s">
        <v>133</v>
      </c>
      <c r="B6" s="344" t="s">
        <v>293</v>
      </c>
      <c r="C6" s="332" t="s">
        <v>352</v>
      </c>
      <c r="D6" s="333"/>
      <c r="E6" s="334"/>
      <c r="F6" s="328" t="s">
        <v>367</v>
      </c>
      <c r="G6" s="329"/>
      <c r="H6" s="329"/>
      <c r="I6" s="329"/>
      <c r="J6" s="329"/>
      <c r="K6" s="331"/>
      <c r="L6" s="332" t="s">
        <v>352</v>
      </c>
      <c r="M6" s="333"/>
      <c r="N6" s="334"/>
      <c r="O6" s="328" t="s">
        <v>367</v>
      </c>
      <c r="P6" s="329"/>
      <c r="Q6" s="329"/>
      <c r="R6" s="329"/>
      <c r="S6" s="329"/>
      <c r="T6" s="331"/>
      <c r="U6" s="332" t="s">
        <v>352</v>
      </c>
      <c r="V6" s="333"/>
      <c r="W6" s="334"/>
      <c r="X6" s="328" t="s">
        <v>367</v>
      </c>
      <c r="Y6" s="329"/>
      <c r="Z6" s="329"/>
      <c r="AA6" s="329"/>
      <c r="AB6" s="329"/>
      <c r="AC6" s="331"/>
      <c r="AD6" s="328" t="s">
        <v>367</v>
      </c>
      <c r="AE6" s="329"/>
      <c r="AF6" s="329"/>
      <c r="AG6" s="338" t="s">
        <v>352</v>
      </c>
      <c r="AH6" s="339"/>
      <c r="AI6" s="340"/>
      <c r="AJ6" s="315" t="s">
        <v>367</v>
      </c>
      <c r="AK6" s="320"/>
      <c r="AL6" s="320"/>
      <c r="AM6" s="320"/>
      <c r="AN6" s="320"/>
      <c r="AO6" s="325"/>
      <c r="AP6" s="328" t="s">
        <v>367</v>
      </c>
      <c r="AQ6" s="329"/>
      <c r="AR6" s="329"/>
      <c r="AS6" s="315" t="s">
        <v>367</v>
      </c>
      <c r="AT6" s="320"/>
      <c r="AU6" s="320"/>
      <c r="AV6" s="344" t="s">
        <v>133</v>
      </c>
      <c r="AW6" s="344" t="s">
        <v>293</v>
      </c>
      <c r="AX6" s="332" t="s">
        <v>352</v>
      </c>
      <c r="AY6" s="333"/>
      <c r="AZ6" s="334"/>
      <c r="BA6" s="328" t="s">
        <v>367</v>
      </c>
      <c r="BB6" s="329"/>
      <c r="BC6" s="329"/>
      <c r="BD6" s="329"/>
      <c r="BE6" s="329"/>
      <c r="BF6" s="331"/>
      <c r="BG6" s="332" t="s">
        <v>352</v>
      </c>
      <c r="BH6" s="333"/>
      <c r="BI6" s="334"/>
      <c r="BJ6" s="328" t="s">
        <v>367</v>
      </c>
      <c r="BK6" s="329"/>
      <c r="BL6" s="329"/>
      <c r="BM6" s="329"/>
      <c r="BN6" s="329"/>
      <c r="BO6" s="331"/>
      <c r="BP6" s="332" t="s">
        <v>352</v>
      </c>
      <c r="BQ6" s="333"/>
      <c r="BR6" s="334"/>
      <c r="BS6" s="328" t="s">
        <v>367</v>
      </c>
      <c r="BT6" s="329"/>
      <c r="BU6" s="329"/>
      <c r="BV6" s="329"/>
      <c r="BW6" s="329"/>
      <c r="BX6" s="331"/>
      <c r="BY6" s="328" t="s">
        <v>367</v>
      </c>
      <c r="BZ6" s="329"/>
      <c r="CA6" s="329"/>
      <c r="CB6" s="338" t="s">
        <v>352</v>
      </c>
      <c r="CC6" s="339"/>
      <c r="CD6" s="340"/>
      <c r="CE6" s="315" t="s">
        <v>367</v>
      </c>
      <c r="CF6" s="320"/>
      <c r="CG6" s="320"/>
      <c r="CH6" s="320"/>
      <c r="CI6" s="320"/>
      <c r="CJ6" s="325"/>
      <c r="CK6" s="328" t="s">
        <v>367</v>
      </c>
      <c r="CL6" s="329"/>
      <c r="CM6" s="329"/>
      <c r="CN6" s="315" t="s">
        <v>367</v>
      </c>
      <c r="CO6" s="320"/>
      <c r="CP6" s="320"/>
      <c r="CQ6" s="315" t="s">
        <v>367</v>
      </c>
      <c r="CR6" s="320"/>
      <c r="CS6" s="320"/>
      <c r="CT6" s="324" t="s">
        <v>562</v>
      </c>
      <c r="CU6" s="325"/>
      <c r="CV6" s="344" t="s">
        <v>3</v>
      </c>
    </row>
    <row r="7" spans="1:104" s="198" customFormat="1" ht="45.75" customHeight="1">
      <c r="A7" s="345"/>
      <c r="B7" s="345"/>
      <c r="C7" s="335"/>
      <c r="D7" s="336"/>
      <c r="E7" s="337"/>
      <c r="F7" s="330" t="s">
        <v>366</v>
      </c>
      <c r="G7" s="326"/>
      <c r="H7" s="326"/>
      <c r="I7" s="330" t="s">
        <v>382</v>
      </c>
      <c r="J7" s="326"/>
      <c r="K7" s="326"/>
      <c r="L7" s="335"/>
      <c r="M7" s="336"/>
      <c r="N7" s="337"/>
      <c r="O7" s="330" t="s">
        <v>366</v>
      </c>
      <c r="P7" s="326"/>
      <c r="Q7" s="326"/>
      <c r="R7" s="326" t="s">
        <v>407</v>
      </c>
      <c r="S7" s="326"/>
      <c r="T7" s="326"/>
      <c r="U7" s="335"/>
      <c r="V7" s="336"/>
      <c r="W7" s="337"/>
      <c r="X7" s="330" t="s">
        <v>366</v>
      </c>
      <c r="Y7" s="326"/>
      <c r="Z7" s="326"/>
      <c r="AA7" s="326" t="s">
        <v>416</v>
      </c>
      <c r="AB7" s="326"/>
      <c r="AC7" s="326"/>
      <c r="AD7" s="330" t="s">
        <v>448</v>
      </c>
      <c r="AE7" s="330"/>
      <c r="AF7" s="330"/>
      <c r="AG7" s="341"/>
      <c r="AH7" s="342"/>
      <c r="AI7" s="343"/>
      <c r="AJ7" s="330" t="s">
        <v>366</v>
      </c>
      <c r="AK7" s="326"/>
      <c r="AL7" s="326"/>
      <c r="AM7" s="326" t="s">
        <v>416</v>
      </c>
      <c r="AN7" s="326"/>
      <c r="AO7" s="326"/>
      <c r="AP7" s="330" t="s">
        <v>506</v>
      </c>
      <c r="AQ7" s="326"/>
      <c r="AR7" s="326"/>
      <c r="AS7" s="321" t="s">
        <v>539</v>
      </c>
      <c r="AT7" s="322"/>
      <c r="AU7" s="322"/>
      <c r="AV7" s="345"/>
      <c r="AW7" s="345"/>
      <c r="AX7" s="335"/>
      <c r="AY7" s="336"/>
      <c r="AZ7" s="337"/>
      <c r="BA7" s="330" t="s">
        <v>366</v>
      </c>
      <c r="BB7" s="326"/>
      <c r="BC7" s="326"/>
      <c r="BD7" s="330" t="s">
        <v>382</v>
      </c>
      <c r="BE7" s="326"/>
      <c r="BF7" s="326"/>
      <c r="BG7" s="335"/>
      <c r="BH7" s="336"/>
      <c r="BI7" s="337"/>
      <c r="BJ7" s="330" t="s">
        <v>366</v>
      </c>
      <c r="BK7" s="326"/>
      <c r="BL7" s="326"/>
      <c r="BM7" s="326" t="s">
        <v>407</v>
      </c>
      <c r="BN7" s="326"/>
      <c r="BO7" s="326"/>
      <c r="BP7" s="335"/>
      <c r="BQ7" s="336"/>
      <c r="BR7" s="337"/>
      <c r="BS7" s="330" t="s">
        <v>366</v>
      </c>
      <c r="BT7" s="326"/>
      <c r="BU7" s="326"/>
      <c r="BV7" s="326" t="s">
        <v>416</v>
      </c>
      <c r="BW7" s="326"/>
      <c r="BX7" s="326"/>
      <c r="BY7" s="330" t="s">
        <v>448</v>
      </c>
      <c r="BZ7" s="330"/>
      <c r="CA7" s="330"/>
      <c r="CB7" s="341"/>
      <c r="CC7" s="342"/>
      <c r="CD7" s="343"/>
      <c r="CE7" s="330" t="s">
        <v>366</v>
      </c>
      <c r="CF7" s="326"/>
      <c r="CG7" s="326"/>
      <c r="CH7" s="326" t="s">
        <v>416</v>
      </c>
      <c r="CI7" s="326"/>
      <c r="CJ7" s="326"/>
      <c r="CK7" s="330" t="s">
        <v>506</v>
      </c>
      <c r="CL7" s="326"/>
      <c r="CM7" s="326"/>
      <c r="CN7" s="321" t="s">
        <v>559</v>
      </c>
      <c r="CO7" s="322"/>
      <c r="CP7" s="322"/>
      <c r="CQ7" s="321" t="s">
        <v>560</v>
      </c>
      <c r="CR7" s="322"/>
      <c r="CS7" s="323"/>
      <c r="CT7" s="216" t="s">
        <v>563</v>
      </c>
      <c r="CU7" s="216" t="s">
        <v>564</v>
      </c>
      <c r="CV7" s="345"/>
    </row>
    <row r="8" spans="1:104" s="198" customFormat="1" ht="21.75" customHeight="1">
      <c r="A8" s="345"/>
      <c r="B8" s="345"/>
      <c r="C8" s="326" t="s">
        <v>355</v>
      </c>
      <c r="D8" s="326" t="s">
        <v>28</v>
      </c>
      <c r="E8" s="326"/>
      <c r="F8" s="326" t="s">
        <v>355</v>
      </c>
      <c r="G8" s="326" t="s">
        <v>28</v>
      </c>
      <c r="H8" s="326"/>
      <c r="I8" s="326" t="s">
        <v>355</v>
      </c>
      <c r="J8" s="326" t="s">
        <v>28</v>
      </c>
      <c r="K8" s="326"/>
      <c r="L8" s="326" t="s">
        <v>355</v>
      </c>
      <c r="M8" s="326" t="s">
        <v>28</v>
      </c>
      <c r="N8" s="326"/>
      <c r="O8" s="326" t="s">
        <v>355</v>
      </c>
      <c r="P8" s="326" t="s">
        <v>28</v>
      </c>
      <c r="Q8" s="326"/>
      <c r="R8" s="326" t="s">
        <v>355</v>
      </c>
      <c r="S8" s="326" t="s">
        <v>28</v>
      </c>
      <c r="T8" s="326"/>
      <c r="U8" s="326" t="s">
        <v>355</v>
      </c>
      <c r="V8" s="326" t="s">
        <v>28</v>
      </c>
      <c r="W8" s="326"/>
      <c r="X8" s="326" t="s">
        <v>355</v>
      </c>
      <c r="Y8" s="326" t="s">
        <v>28</v>
      </c>
      <c r="Z8" s="326"/>
      <c r="AA8" s="326" t="s">
        <v>355</v>
      </c>
      <c r="AB8" s="326" t="s">
        <v>28</v>
      </c>
      <c r="AC8" s="326"/>
      <c r="AD8" s="326" t="s">
        <v>355</v>
      </c>
      <c r="AE8" s="326" t="s">
        <v>28</v>
      </c>
      <c r="AF8" s="326"/>
      <c r="AG8" s="327" t="s">
        <v>355</v>
      </c>
      <c r="AH8" s="327" t="s">
        <v>28</v>
      </c>
      <c r="AI8" s="327"/>
      <c r="AJ8" s="326" t="s">
        <v>355</v>
      </c>
      <c r="AK8" s="326" t="s">
        <v>28</v>
      </c>
      <c r="AL8" s="326"/>
      <c r="AM8" s="326" t="s">
        <v>355</v>
      </c>
      <c r="AN8" s="326" t="s">
        <v>28</v>
      </c>
      <c r="AO8" s="326"/>
      <c r="AP8" s="326" t="s">
        <v>355</v>
      </c>
      <c r="AQ8" s="326" t="s">
        <v>28</v>
      </c>
      <c r="AR8" s="326"/>
      <c r="AS8" s="322" t="s">
        <v>355</v>
      </c>
      <c r="AT8" s="322" t="s">
        <v>28</v>
      </c>
      <c r="AU8" s="322"/>
      <c r="AV8" s="345"/>
      <c r="AW8" s="345"/>
      <c r="AX8" s="326" t="s">
        <v>355</v>
      </c>
      <c r="AY8" s="326" t="s">
        <v>28</v>
      </c>
      <c r="AZ8" s="326"/>
      <c r="BA8" s="326" t="s">
        <v>355</v>
      </c>
      <c r="BB8" s="326" t="s">
        <v>28</v>
      </c>
      <c r="BC8" s="326"/>
      <c r="BD8" s="326" t="s">
        <v>355</v>
      </c>
      <c r="BE8" s="326" t="s">
        <v>28</v>
      </c>
      <c r="BF8" s="326"/>
      <c r="BG8" s="326" t="s">
        <v>355</v>
      </c>
      <c r="BH8" s="326" t="s">
        <v>28</v>
      </c>
      <c r="BI8" s="326"/>
      <c r="BJ8" s="326" t="s">
        <v>355</v>
      </c>
      <c r="BK8" s="326" t="s">
        <v>28</v>
      </c>
      <c r="BL8" s="326"/>
      <c r="BM8" s="326" t="s">
        <v>355</v>
      </c>
      <c r="BN8" s="326" t="s">
        <v>28</v>
      </c>
      <c r="BO8" s="326"/>
      <c r="BP8" s="326" t="s">
        <v>355</v>
      </c>
      <c r="BQ8" s="326" t="s">
        <v>28</v>
      </c>
      <c r="BR8" s="326"/>
      <c r="BS8" s="326" t="s">
        <v>355</v>
      </c>
      <c r="BT8" s="326" t="s">
        <v>28</v>
      </c>
      <c r="BU8" s="326"/>
      <c r="BV8" s="326" t="s">
        <v>355</v>
      </c>
      <c r="BW8" s="326" t="s">
        <v>28</v>
      </c>
      <c r="BX8" s="326"/>
      <c r="BY8" s="326" t="s">
        <v>355</v>
      </c>
      <c r="BZ8" s="326" t="s">
        <v>28</v>
      </c>
      <c r="CA8" s="326"/>
      <c r="CB8" s="327" t="s">
        <v>355</v>
      </c>
      <c r="CC8" s="327" t="s">
        <v>28</v>
      </c>
      <c r="CD8" s="327"/>
      <c r="CE8" s="326" t="s">
        <v>355</v>
      </c>
      <c r="CF8" s="326" t="s">
        <v>28</v>
      </c>
      <c r="CG8" s="326"/>
      <c r="CH8" s="326" t="s">
        <v>355</v>
      </c>
      <c r="CI8" s="326" t="s">
        <v>28</v>
      </c>
      <c r="CJ8" s="326"/>
      <c r="CK8" s="326" t="s">
        <v>355</v>
      </c>
      <c r="CL8" s="326" t="s">
        <v>28</v>
      </c>
      <c r="CM8" s="326"/>
      <c r="CN8" s="322" t="s">
        <v>355</v>
      </c>
      <c r="CO8" s="322" t="s">
        <v>28</v>
      </c>
      <c r="CP8" s="322"/>
      <c r="CQ8" s="322" t="s">
        <v>355</v>
      </c>
      <c r="CR8" s="322" t="s">
        <v>28</v>
      </c>
      <c r="CS8" s="323"/>
      <c r="CT8" s="216"/>
      <c r="CU8" s="216"/>
      <c r="CV8" s="345"/>
    </row>
    <row r="9" spans="1:104" s="198" customFormat="1" ht="32.25" customHeight="1">
      <c r="A9" s="346"/>
      <c r="B9" s="346"/>
      <c r="C9" s="326"/>
      <c r="D9" s="195" t="s">
        <v>353</v>
      </c>
      <c r="E9" s="195" t="s">
        <v>294</v>
      </c>
      <c r="F9" s="326"/>
      <c r="G9" s="175" t="s">
        <v>354</v>
      </c>
      <c r="H9" s="195" t="s">
        <v>294</v>
      </c>
      <c r="I9" s="326"/>
      <c r="J9" s="175" t="s">
        <v>354</v>
      </c>
      <c r="K9" s="195" t="s">
        <v>294</v>
      </c>
      <c r="L9" s="326"/>
      <c r="M9" s="195" t="s">
        <v>353</v>
      </c>
      <c r="N9" s="195" t="s">
        <v>294</v>
      </c>
      <c r="O9" s="326"/>
      <c r="P9" s="175" t="s">
        <v>354</v>
      </c>
      <c r="Q9" s="195" t="s">
        <v>294</v>
      </c>
      <c r="R9" s="326"/>
      <c r="S9" s="175" t="s">
        <v>354</v>
      </c>
      <c r="T9" s="195" t="s">
        <v>396</v>
      </c>
      <c r="U9" s="326"/>
      <c r="V9" s="195" t="s">
        <v>353</v>
      </c>
      <c r="W9" s="195" t="s">
        <v>294</v>
      </c>
      <c r="X9" s="326"/>
      <c r="Y9" s="175" t="s">
        <v>354</v>
      </c>
      <c r="Z9" s="195" t="s">
        <v>294</v>
      </c>
      <c r="AA9" s="326"/>
      <c r="AB9" s="175" t="s">
        <v>354</v>
      </c>
      <c r="AC9" s="195" t="s">
        <v>396</v>
      </c>
      <c r="AD9" s="326"/>
      <c r="AE9" s="175" t="s">
        <v>354</v>
      </c>
      <c r="AF9" s="195" t="s">
        <v>396</v>
      </c>
      <c r="AG9" s="327"/>
      <c r="AH9" s="173" t="s">
        <v>353</v>
      </c>
      <c r="AI9" s="173" t="s">
        <v>294</v>
      </c>
      <c r="AJ9" s="326"/>
      <c r="AK9" s="175" t="s">
        <v>354</v>
      </c>
      <c r="AL9" s="195" t="s">
        <v>294</v>
      </c>
      <c r="AM9" s="326"/>
      <c r="AN9" s="175" t="s">
        <v>354</v>
      </c>
      <c r="AO9" s="195" t="s">
        <v>396</v>
      </c>
      <c r="AP9" s="326"/>
      <c r="AQ9" s="175" t="s">
        <v>354</v>
      </c>
      <c r="AR9" s="195" t="s">
        <v>396</v>
      </c>
      <c r="AS9" s="322"/>
      <c r="AT9" s="174" t="s">
        <v>354</v>
      </c>
      <c r="AU9" s="216" t="s">
        <v>396</v>
      </c>
      <c r="AV9" s="346"/>
      <c r="AW9" s="346"/>
      <c r="AX9" s="326"/>
      <c r="AY9" s="195" t="s">
        <v>353</v>
      </c>
      <c r="AZ9" s="195" t="s">
        <v>294</v>
      </c>
      <c r="BA9" s="326"/>
      <c r="BB9" s="175" t="s">
        <v>354</v>
      </c>
      <c r="BC9" s="195" t="s">
        <v>294</v>
      </c>
      <c r="BD9" s="326"/>
      <c r="BE9" s="175" t="s">
        <v>354</v>
      </c>
      <c r="BF9" s="195" t="s">
        <v>294</v>
      </c>
      <c r="BG9" s="326"/>
      <c r="BH9" s="195" t="s">
        <v>353</v>
      </c>
      <c r="BI9" s="195" t="s">
        <v>294</v>
      </c>
      <c r="BJ9" s="326"/>
      <c r="BK9" s="175" t="s">
        <v>354</v>
      </c>
      <c r="BL9" s="195" t="s">
        <v>294</v>
      </c>
      <c r="BM9" s="326"/>
      <c r="BN9" s="175" t="s">
        <v>354</v>
      </c>
      <c r="BO9" s="195" t="s">
        <v>396</v>
      </c>
      <c r="BP9" s="326"/>
      <c r="BQ9" s="195" t="s">
        <v>353</v>
      </c>
      <c r="BR9" s="195" t="s">
        <v>294</v>
      </c>
      <c r="BS9" s="326"/>
      <c r="BT9" s="175" t="s">
        <v>354</v>
      </c>
      <c r="BU9" s="195" t="s">
        <v>294</v>
      </c>
      <c r="BV9" s="326"/>
      <c r="BW9" s="175" t="s">
        <v>354</v>
      </c>
      <c r="BX9" s="195" t="s">
        <v>396</v>
      </c>
      <c r="BY9" s="326"/>
      <c r="BZ9" s="175" t="s">
        <v>354</v>
      </c>
      <c r="CA9" s="195" t="s">
        <v>396</v>
      </c>
      <c r="CB9" s="327"/>
      <c r="CC9" s="173" t="s">
        <v>353</v>
      </c>
      <c r="CD9" s="173" t="s">
        <v>294</v>
      </c>
      <c r="CE9" s="326"/>
      <c r="CF9" s="175" t="s">
        <v>354</v>
      </c>
      <c r="CG9" s="195" t="s">
        <v>294</v>
      </c>
      <c r="CH9" s="326"/>
      <c r="CI9" s="175" t="s">
        <v>354</v>
      </c>
      <c r="CJ9" s="195" t="s">
        <v>396</v>
      </c>
      <c r="CK9" s="326"/>
      <c r="CL9" s="175" t="s">
        <v>354</v>
      </c>
      <c r="CM9" s="195" t="s">
        <v>396</v>
      </c>
      <c r="CN9" s="322"/>
      <c r="CO9" s="174" t="s">
        <v>354</v>
      </c>
      <c r="CP9" s="216" t="s">
        <v>396</v>
      </c>
      <c r="CQ9" s="322"/>
      <c r="CR9" s="174" t="s">
        <v>354</v>
      </c>
      <c r="CS9" s="233" t="s">
        <v>396</v>
      </c>
      <c r="CT9" s="216"/>
      <c r="CU9" s="216"/>
      <c r="CV9" s="346"/>
    </row>
    <row r="10" spans="1:104" s="198" customFormat="1" ht="16.5" hidden="1">
      <c r="A10" s="140">
        <v>1</v>
      </c>
      <c r="B10" s="140">
        <v>2</v>
      </c>
      <c r="C10" s="194">
        <v>3</v>
      </c>
      <c r="D10" s="194">
        <v>4</v>
      </c>
      <c r="E10" s="194">
        <v>5</v>
      </c>
      <c r="F10" s="194">
        <v>6</v>
      </c>
      <c r="G10" s="194">
        <v>7</v>
      </c>
      <c r="H10" s="194">
        <v>8</v>
      </c>
      <c r="I10" s="194">
        <v>6</v>
      </c>
      <c r="J10" s="194">
        <v>7</v>
      </c>
      <c r="K10" s="194">
        <v>8</v>
      </c>
      <c r="L10" s="194">
        <v>3</v>
      </c>
      <c r="M10" s="194">
        <v>4</v>
      </c>
      <c r="N10" s="194">
        <v>5</v>
      </c>
      <c r="O10" s="194">
        <v>6</v>
      </c>
      <c r="P10" s="194">
        <v>7</v>
      </c>
      <c r="Q10" s="194">
        <v>8</v>
      </c>
      <c r="R10" s="194">
        <v>6</v>
      </c>
      <c r="S10" s="194">
        <v>7</v>
      </c>
      <c r="T10" s="194">
        <v>8</v>
      </c>
      <c r="U10" s="194">
        <v>3</v>
      </c>
      <c r="V10" s="194">
        <v>4</v>
      </c>
      <c r="W10" s="194">
        <v>5</v>
      </c>
      <c r="X10" s="194">
        <v>6</v>
      </c>
      <c r="Y10" s="194">
        <v>7</v>
      </c>
      <c r="Z10" s="194">
        <v>8</v>
      </c>
      <c r="AA10" s="194">
        <v>6</v>
      </c>
      <c r="AB10" s="194">
        <v>7</v>
      </c>
      <c r="AC10" s="194">
        <v>8</v>
      </c>
      <c r="AD10" s="194">
        <v>6</v>
      </c>
      <c r="AE10" s="194">
        <v>7</v>
      </c>
      <c r="AF10" s="194">
        <v>8</v>
      </c>
      <c r="AG10" s="140">
        <v>3</v>
      </c>
      <c r="AH10" s="140">
        <v>4</v>
      </c>
      <c r="AI10" s="140">
        <v>5</v>
      </c>
      <c r="AJ10" s="194">
        <v>6</v>
      </c>
      <c r="AK10" s="194">
        <v>7</v>
      </c>
      <c r="AL10" s="194">
        <v>8</v>
      </c>
      <c r="AM10" s="194">
        <v>6</v>
      </c>
      <c r="AN10" s="194">
        <v>7</v>
      </c>
      <c r="AO10" s="194">
        <v>8</v>
      </c>
      <c r="AP10" s="194">
        <v>6</v>
      </c>
      <c r="AQ10" s="194">
        <v>7</v>
      </c>
      <c r="AR10" s="194">
        <v>8</v>
      </c>
      <c r="AS10" s="215">
        <v>6</v>
      </c>
      <c r="AT10" s="215">
        <v>7</v>
      </c>
      <c r="AU10" s="215">
        <v>8</v>
      </c>
      <c r="AV10" s="140">
        <v>1</v>
      </c>
      <c r="AW10" s="140">
        <v>2</v>
      </c>
      <c r="AX10" s="194">
        <v>3</v>
      </c>
      <c r="AY10" s="194">
        <v>4</v>
      </c>
      <c r="AZ10" s="194">
        <v>5</v>
      </c>
      <c r="BA10" s="194">
        <v>6</v>
      </c>
      <c r="BB10" s="194">
        <v>7</v>
      </c>
      <c r="BC10" s="194">
        <v>8</v>
      </c>
      <c r="BD10" s="194">
        <v>6</v>
      </c>
      <c r="BE10" s="194">
        <v>7</v>
      </c>
      <c r="BF10" s="194">
        <v>8</v>
      </c>
      <c r="BG10" s="194">
        <v>3</v>
      </c>
      <c r="BH10" s="194">
        <v>4</v>
      </c>
      <c r="BI10" s="194">
        <v>5</v>
      </c>
      <c r="BJ10" s="194">
        <v>6</v>
      </c>
      <c r="BK10" s="194">
        <v>7</v>
      </c>
      <c r="BL10" s="194">
        <v>8</v>
      </c>
      <c r="BM10" s="194">
        <v>6</v>
      </c>
      <c r="BN10" s="194">
        <v>7</v>
      </c>
      <c r="BO10" s="194">
        <v>8</v>
      </c>
      <c r="BP10" s="194">
        <v>3</v>
      </c>
      <c r="BQ10" s="194">
        <v>4</v>
      </c>
      <c r="BR10" s="194">
        <v>5</v>
      </c>
      <c r="BS10" s="194">
        <v>6</v>
      </c>
      <c r="BT10" s="194">
        <v>7</v>
      </c>
      <c r="BU10" s="194">
        <v>8</v>
      </c>
      <c r="BV10" s="194">
        <v>6</v>
      </c>
      <c r="BW10" s="194">
        <v>7</v>
      </c>
      <c r="BX10" s="194">
        <v>8</v>
      </c>
      <c r="BY10" s="194">
        <v>6</v>
      </c>
      <c r="BZ10" s="194">
        <v>7</v>
      </c>
      <c r="CA10" s="194">
        <v>8</v>
      </c>
      <c r="CB10" s="140">
        <v>3</v>
      </c>
      <c r="CC10" s="140">
        <v>4</v>
      </c>
      <c r="CD10" s="140">
        <v>5</v>
      </c>
      <c r="CE10" s="194">
        <v>6</v>
      </c>
      <c r="CF10" s="194">
        <v>7</v>
      </c>
      <c r="CG10" s="194">
        <v>8</v>
      </c>
      <c r="CH10" s="194">
        <v>6</v>
      </c>
      <c r="CI10" s="194">
        <v>7</v>
      </c>
      <c r="CJ10" s="194">
        <v>8</v>
      </c>
      <c r="CK10" s="194">
        <v>6</v>
      </c>
      <c r="CL10" s="194">
        <v>7</v>
      </c>
      <c r="CM10" s="194">
        <v>8</v>
      </c>
      <c r="CN10" s="215">
        <v>6</v>
      </c>
      <c r="CO10" s="215">
        <v>7</v>
      </c>
      <c r="CP10" s="215">
        <v>8</v>
      </c>
      <c r="CQ10" s="215">
        <v>6</v>
      </c>
      <c r="CR10" s="215">
        <v>7</v>
      </c>
      <c r="CS10" s="234">
        <v>8</v>
      </c>
      <c r="CT10" s="215"/>
      <c r="CU10" s="215"/>
      <c r="CV10" s="140">
        <v>9</v>
      </c>
      <c r="CX10" s="213">
        <f>AE11-AQ11</f>
        <v>301.93997702555498</v>
      </c>
    </row>
    <row r="11" spans="1:104" ht="20.25" hidden="1" customHeight="1">
      <c r="A11" s="173"/>
      <c r="B11" s="173" t="s">
        <v>295</v>
      </c>
      <c r="C11" s="176">
        <f t="shared" ref="C11:E11" si="0">C12</f>
        <v>155130</v>
      </c>
      <c r="D11" s="176">
        <f t="shared" si="0"/>
        <v>155130</v>
      </c>
      <c r="E11" s="177">
        <f t="shared" si="0"/>
        <v>0</v>
      </c>
      <c r="F11" s="176">
        <f t="shared" ref="F11:AU11" si="1">F12</f>
        <v>205920.14643353844</v>
      </c>
      <c r="G11" s="176">
        <f t="shared" si="1"/>
        <v>205920.14643353844</v>
      </c>
      <c r="H11" s="177">
        <f t="shared" si="1"/>
        <v>0</v>
      </c>
      <c r="I11" s="176">
        <f t="shared" si="1"/>
        <v>209780.74146799996</v>
      </c>
      <c r="J11" s="176">
        <f t="shared" si="1"/>
        <v>208464.74146799996</v>
      </c>
      <c r="K11" s="177">
        <f t="shared" si="1"/>
        <v>1316</v>
      </c>
      <c r="L11" s="176">
        <f t="shared" si="1"/>
        <v>155130</v>
      </c>
      <c r="M11" s="176">
        <f t="shared" si="1"/>
        <v>155130</v>
      </c>
      <c r="N11" s="177">
        <f t="shared" si="1"/>
        <v>0</v>
      </c>
      <c r="O11" s="176">
        <f t="shared" si="1"/>
        <v>208464.74146799996</v>
      </c>
      <c r="P11" s="176">
        <f t="shared" si="1"/>
        <v>208464.74146799996</v>
      </c>
      <c r="Q11" s="177">
        <f t="shared" si="1"/>
        <v>0</v>
      </c>
      <c r="R11" s="176">
        <f t="shared" si="1"/>
        <v>217218.76710902562</v>
      </c>
      <c r="S11" s="176">
        <f t="shared" si="1"/>
        <v>209873.76710902562</v>
      </c>
      <c r="T11" s="177">
        <f t="shared" si="1"/>
        <v>7345</v>
      </c>
      <c r="U11" s="176">
        <f t="shared" si="1"/>
        <v>155130</v>
      </c>
      <c r="V11" s="176">
        <f t="shared" si="1"/>
        <v>155130</v>
      </c>
      <c r="W11" s="177">
        <f t="shared" si="1"/>
        <v>0</v>
      </c>
      <c r="X11" s="176">
        <f t="shared" si="1"/>
        <v>0</v>
      </c>
      <c r="Y11" s="176">
        <f t="shared" si="1"/>
        <v>0</v>
      </c>
      <c r="Z11" s="177">
        <f t="shared" si="1"/>
        <v>0</v>
      </c>
      <c r="AA11" s="176">
        <f t="shared" si="1"/>
        <v>356419.71864958975</v>
      </c>
      <c r="AB11" s="176">
        <f t="shared" si="1"/>
        <v>337725.71864958975</v>
      </c>
      <c r="AC11" s="177">
        <f t="shared" si="1"/>
        <v>18694</v>
      </c>
      <c r="AD11" s="176">
        <f t="shared" si="1"/>
        <v>368355.00070087175</v>
      </c>
      <c r="AE11" s="176">
        <f t="shared" si="1"/>
        <v>355791.00070087175</v>
      </c>
      <c r="AF11" s="177">
        <f t="shared" si="1"/>
        <v>12564</v>
      </c>
      <c r="AG11" s="160">
        <f t="shared" si="1"/>
        <v>155130</v>
      </c>
      <c r="AH11" s="160">
        <f t="shared" si="1"/>
        <v>155130</v>
      </c>
      <c r="AI11" s="161">
        <f t="shared" si="1"/>
        <v>0</v>
      </c>
      <c r="AJ11" s="176">
        <f t="shared" si="1"/>
        <v>8970</v>
      </c>
      <c r="AK11" s="176">
        <f t="shared" si="1"/>
        <v>8970</v>
      </c>
      <c r="AL11" s="177">
        <f t="shared" si="1"/>
        <v>0</v>
      </c>
      <c r="AM11" s="176">
        <f t="shared" si="1"/>
        <v>47130</v>
      </c>
      <c r="AN11" s="176">
        <f t="shared" si="1"/>
        <v>0</v>
      </c>
      <c r="AO11" s="177">
        <f t="shared" si="1"/>
        <v>47130</v>
      </c>
      <c r="AP11" s="176">
        <f t="shared" si="1"/>
        <v>365017.0607238462</v>
      </c>
      <c r="AQ11" s="176">
        <f t="shared" si="1"/>
        <v>355489.0607238462</v>
      </c>
      <c r="AR11" s="177">
        <f t="shared" si="1"/>
        <v>9528</v>
      </c>
      <c r="AS11" s="160">
        <f t="shared" si="1"/>
        <v>372001.85394158965</v>
      </c>
      <c r="AT11" s="160">
        <f>AT12</f>
        <v>367297.21494158963</v>
      </c>
      <c r="AU11" s="161">
        <f t="shared" si="1"/>
        <v>4704.6389999999992</v>
      </c>
      <c r="AV11" s="173"/>
      <c r="AW11" s="173" t="s">
        <v>295</v>
      </c>
      <c r="AX11" s="176">
        <v>155130</v>
      </c>
      <c r="AY11" s="176">
        <v>155130</v>
      </c>
      <c r="AZ11" s="177">
        <v>0</v>
      </c>
      <c r="BA11" s="176">
        <v>205920.14643353844</v>
      </c>
      <c r="BB11" s="176">
        <v>205920.14643353844</v>
      </c>
      <c r="BC11" s="177">
        <v>0</v>
      </c>
      <c r="BD11" s="176">
        <v>209780.74146799996</v>
      </c>
      <c r="BE11" s="176">
        <v>208464.74146799996</v>
      </c>
      <c r="BF11" s="177">
        <v>1316</v>
      </c>
      <c r="BG11" s="176">
        <v>155130</v>
      </c>
      <c r="BH11" s="176">
        <v>155130</v>
      </c>
      <c r="BI11" s="177">
        <v>0</v>
      </c>
      <c r="BJ11" s="176">
        <v>208464.74146799996</v>
      </c>
      <c r="BK11" s="176">
        <v>208464.74146799996</v>
      </c>
      <c r="BL11" s="177">
        <v>0</v>
      </c>
      <c r="BM11" s="176">
        <v>213715.76710902562</v>
      </c>
      <c r="BN11" s="176">
        <v>206370.76710902562</v>
      </c>
      <c r="BO11" s="177">
        <v>7345</v>
      </c>
      <c r="BP11" s="176">
        <v>155130</v>
      </c>
      <c r="BQ11" s="176">
        <v>155130</v>
      </c>
      <c r="BR11" s="177">
        <v>0</v>
      </c>
      <c r="BS11" s="176">
        <v>0</v>
      </c>
      <c r="BT11" s="176">
        <v>0</v>
      </c>
      <c r="BU11" s="177">
        <v>0</v>
      </c>
      <c r="BV11" s="176">
        <v>355186.27591358975</v>
      </c>
      <c r="BW11" s="176">
        <v>336492.27591358975</v>
      </c>
      <c r="BX11" s="177">
        <v>18694</v>
      </c>
      <c r="BY11" s="176">
        <v>367121.55796487175</v>
      </c>
      <c r="BZ11" s="176">
        <v>354557.55796487175</v>
      </c>
      <c r="CA11" s="177">
        <v>12564</v>
      </c>
      <c r="CB11" s="160">
        <v>155130</v>
      </c>
      <c r="CC11" s="160">
        <v>155130</v>
      </c>
      <c r="CD11" s="161">
        <v>0</v>
      </c>
      <c r="CE11" s="176">
        <v>8970</v>
      </c>
      <c r="CF11" s="176">
        <v>8970</v>
      </c>
      <c r="CG11" s="177">
        <v>0</v>
      </c>
      <c r="CH11" s="176">
        <v>47130</v>
      </c>
      <c r="CI11" s="176">
        <v>0</v>
      </c>
      <c r="CJ11" s="177">
        <v>47130</v>
      </c>
      <c r="CK11" s="176">
        <v>363783.6179878462</v>
      </c>
      <c r="CL11" s="176">
        <v>354255.6179878462</v>
      </c>
      <c r="CM11" s="177">
        <v>9528</v>
      </c>
      <c r="CN11" s="160">
        <f t="shared" ref="CN11:CS11" si="2">CN12</f>
        <v>278447.4769119487</v>
      </c>
      <c r="CO11" s="160">
        <f t="shared" si="2"/>
        <v>278447.4769119487</v>
      </c>
      <c r="CP11" s="160">
        <f t="shared" si="2"/>
        <v>0</v>
      </c>
      <c r="CQ11" s="160">
        <f t="shared" si="2"/>
        <v>92509.630869897432</v>
      </c>
      <c r="CR11" s="160">
        <f t="shared" si="2"/>
        <v>77068.630869897432</v>
      </c>
      <c r="CS11" s="235">
        <f t="shared" si="2"/>
        <v>15441</v>
      </c>
      <c r="CT11" s="160"/>
      <c r="CU11" s="160"/>
      <c r="CV11" s="141"/>
      <c r="CX11" s="149"/>
    </row>
    <row r="12" spans="1:104" ht="23.25" hidden="1" customHeight="1">
      <c r="A12" s="173" t="s">
        <v>65</v>
      </c>
      <c r="B12" s="173" t="s">
        <v>296</v>
      </c>
      <c r="C12" s="176">
        <f t="shared" ref="C12:E12" si="3">C13+C17+C20+C22+C23+C24</f>
        <v>155130</v>
      </c>
      <c r="D12" s="176">
        <f t="shared" si="3"/>
        <v>155130</v>
      </c>
      <c r="E12" s="177">
        <f t="shared" si="3"/>
        <v>0</v>
      </c>
      <c r="F12" s="176">
        <f t="shared" ref="F12:N12" si="4">F13+F17+F20+F22+F23+F24</f>
        <v>205920.14643353844</v>
      </c>
      <c r="G12" s="176">
        <f t="shared" si="4"/>
        <v>205920.14643353844</v>
      </c>
      <c r="H12" s="177">
        <f t="shared" si="4"/>
        <v>0</v>
      </c>
      <c r="I12" s="176">
        <f t="shared" si="4"/>
        <v>209780.74146799996</v>
      </c>
      <c r="J12" s="176">
        <f t="shared" si="4"/>
        <v>208464.74146799996</v>
      </c>
      <c r="K12" s="177">
        <f t="shared" si="4"/>
        <v>1316</v>
      </c>
      <c r="L12" s="176">
        <f t="shared" si="4"/>
        <v>155130</v>
      </c>
      <c r="M12" s="176">
        <f t="shared" si="4"/>
        <v>155130</v>
      </c>
      <c r="N12" s="177">
        <f t="shared" si="4"/>
        <v>0</v>
      </c>
      <c r="O12" s="176">
        <f t="shared" ref="O12:W12" si="5">O13+O17+O20+O22+O23+O24</f>
        <v>208464.74146799996</v>
      </c>
      <c r="P12" s="176">
        <f t="shared" si="5"/>
        <v>208464.74146799996</v>
      </c>
      <c r="Q12" s="177">
        <f t="shared" si="5"/>
        <v>0</v>
      </c>
      <c r="R12" s="176">
        <f t="shared" si="5"/>
        <v>217218.76710902562</v>
      </c>
      <c r="S12" s="176">
        <f t="shared" si="5"/>
        <v>209873.76710902562</v>
      </c>
      <c r="T12" s="177">
        <f t="shared" si="5"/>
        <v>7345</v>
      </c>
      <c r="U12" s="176">
        <f t="shared" si="5"/>
        <v>155130</v>
      </c>
      <c r="V12" s="176">
        <f t="shared" si="5"/>
        <v>155130</v>
      </c>
      <c r="W12" s="177">
        <f t="shared" si="5"/>
        <v>0</v>
      </c>
      <c r="X12" s="176">
        <f t="shared" ref="X12:AC12" si="6">X13+X17+X20+X22+X23+X24</f>
        <v>0</v>
      </c>
      <c r="Y12" s="176">
        <f t="shared" si="6"/>
        <v>0</v>
      </c>
      <c r="Z12" s="177">
        <f t="shared" si="6"/>
        <v>0</v>
      </c>
      <c r="AA12" s="176">
        <f t="shared" si="6"/>
        <v>356419.71864958975</v>
      </c>
      <c r="AB12" s="176">
        <f t="shared" si="6"/>
        <v>337725.71864958975</v>
      </c>
      <c r="AC12" s="177">
        <f t="shared" si="6"/>
        <v>18694</v>
      </c>
      <c r="AD12" s="176">
        <f t="shared" ref="AD12:AO12" si="7">AD13+AD17+AD20+AD22+AD23+AD24</f>
        <v>368355.00070087175</v>
      </c>
      <c r="AE12" s="176">
        <f t="shared" si="7"/>
        <v>355791.00070087175</v>
      </c>
      <c r="AF12" s="177">
        <f t="shared" si="7"/>
        <v>12564</v>
      </c>
      <c r="AG12" s="160">
        <f t="shared" si="7"/>
        <v>155130</v>
      </c>
      <c r="AH12" s="160">
        <f t="shared" si="7"/>
        <v>155130</v>
      </c>
      <c r="AI12" s="161">
        <f t="shared" si="7"/>
        <v>0</v>
      </c>
      <c r="AJ12" s="176">
        <f t="shared" si="7"/>
        <v>8970</v>
      </c>
      <c r="AK12" s="176">
        <f t="shared" si="7"/>
        <v>8970</v>
      </c>
      <c r="AL12" s="177">
        <f t="shared" si="7"/>
        <v>0</v>
      </c>
      <c r="AM12" s="176">
        <f t="shared" si="7"/>
        <v>47130</v>
      </c>
      <c r="AN12" s="176">
        <f t="shared" si="7"/>
        <v>0</v>
      </c>
      <c r="AO12" s="177">
        <f t="shared" si="7"/>
        <v>47130</v>
      </c>
      <c r="AP12" s="176">
        <f t="shared" ref="AP12:AR12" si="8">AP13+AP17+AP20+AP22+AP23+AP24</f>
        <v>365017.0607238462</v>
      </c>
      <c r="AQ12" s="176">
        <f t="shared" si="8"/>
        <v>355489.0607238462</v>
      </c>
      <c r="AR12" s="177">
        <f t="shared" si="8"/>
        <v>9528</v>
      </c>
      <c r="AS12" s="160">
        <f>AS13+AS17+AS20+AS22+AS23+AS24+AS25</f>
        <v>372001.85394158965</v>
      </c>
      <c r="AT12" s="160">
        <f>AT13+AT17+AT20+AT22+AT23+AT24+AT25</f>
        <v>367297.21494158963</v>
      </c>
      <c r="AU12" s="161">
        <f t="shared" ref="AU12" si="9">AU13+AU17+AU20+AU22+AU23+AU24</f>
        <v>4704.6389999999992</v>
      </c>
      <c r="AV12" s="173" t="s">
        <v>65</v>
      </c>
      <c r="AW12" s="173" t="s">
        <v>296</v>
      </c>
      <c r="AX12" s="176">
        <v>155130</v>
      </c>
      <c r="AY12" s="176">
        <v>155130</v>
      </c>
      <c r="AZ12" s="177">
        <v>0</v>
      </c>
      <c r="BA12" s="176">
        <v>205920.14643353844</v>
      </c>
      <c r="BB12" s="176">
        <v>205920.14643353844</v>
      </c>
      <c r="BC12" s="177">
        <v>0</v>
      </c>
      <c r="BD12" s="176">
        <v>209780.74146799996</v>
      </c>
      <c r="BE12" s="176">
        <v>208464.74146799996</v>
      </c>
      <c r="BF12" s="177">
        <v>1316</v>
      </c>
      <c r="BG12" s="176">
        <v>155130</v>
      </c>
      <c r="BH12" s="176">
        <v>155130</v>
      </c>
      <c r="BI12" s="177">
        <v>0</v>
      </c>
      <c r="BJ12" s="176">
        <v>208464.74146799996</v>
      </c>
      <c r="BK12" s="176">
        <v>208464.74146799996</v>
      </c>
      <c r="BL12" s="177">
        <v>0</v>
      </c>
      <c r="BM12" s="176">
        <v>213715.76710902562</v>
      </c>
      <c r="BN12" s="176">
        <v>206370.76710902562</v>
      </c>
      <c r="BO12" s="177">
        <v>7345</v>
      </c>
      <c r="BP12" s="176">
        <v>155130</v>
      </c>
      <c r="BQ12" s="176">
        <v>155130</v>
      </c>
      <c r="BR12" s="177">
        <v>0</v>
      </c>
      <c r="BS12" s="176">
        <v>0</v>
      </c>
      <c r="BT12" s="176">
        <v>0</v>
      </c>
      <c r="BU12" s="177">
        <v>0</v>
      </c>
      <c r="BV12" s="176">
        <v>355186.27591358975</v>
      </c>
      <c r="BW12" s="176">
        <v>336492.27591358975</v>
      </c>
      <c r="BX12" s="177">
        <v>18694</v>
      </c>
      <c r="BY12" s="176">
        <v>367121.55796487175</v>
      </c>
      <c r="BZ12" s="176">
        <v>354557.55796487175</v>
      </c>
      <c r="CA12" s="177">
        <v>12564</v>
      </c>
      <c r="CB12" s="160">
        <f>CB13+CB17+CB20+CB22+CB23+CB24+CB25</f>
        <v>155130</v>
      </c>
      <c r="CC12" s="160">
        <f t="shared" ref="CC12:CP12" si="10">CC13+CC17+CC20+CC22+CC23+CC24+CC25</f>
        <v>155130</v>
      </c>
      <c r="CD12" s="160">
        <f t="shared" si="10"/>
        <v>0</v>
      </c>
      <c r="CE12" s="160">
        <f t="shared" si="10"/>
        <v>8970</v>
      </c>
      <c r="CF12" s="160">
        <f t="shared" si="10"/>
        <v>8970</v>
      </c>
      <c r="CG12" s="160">
        <f t="shared" si="10"/>
        <v>0</v>
      </c>
      <c r="CH12" s="160">
        <f t="shared" si="10"/>
        <v>47130</v>
      </c>
      <c r="CI12" s="160">
        <f t="shared" si="10"/>
        <v>0</v>
      </c>
      <c r="CJ12" s="160">
        <f t="shared" si="10"/>
        <v>47130</v>
      </c>
      <c r="CK12" s="160">
        <f t="shared" si="10"/>
        <v>363783.6179878462</v>
      </c>
      <c r="CL12" s="160">
        <f t="shared" si="10"/>
        <v>354255.6179878462</v>
      </c>
      <c r="CM12" s="160">
        <f t="shared" si="10"/>
        <v>9528</v>
      </c>
      <c r="CN12" s="160">
        <f t="shared" si="10"/>
        <v>278447.4769119487</v>
      </c>
      <c r="CO12" s="160">
        <f t="shared" si="10"/>
        <v>278447.4769119487</v>
      </c>
      <c r="CP12" s="229">
        <f t="shared" si="10"/>
        <v>0</v>
      </c>
      <c r="CQ12" s="160">
        <f t="shared" ref="CQ12:CS12" si="11">CQ13+CQ17+CQ20+CQ22+CQ23+CQ24+CQ25</f>
        <v>92509.630869897432</v>
      </c>
      <c r="CR12" s="160">
        <f t="shared" si="11"/>
        <v>77068.630869897432</v>
      </c>
      <c r="CS12" s="236">
        <f t="shared" si="11"/>
        <v>15441</v>
      </c>
      <c r="CT12" s="229"/>
      <c r="CU12" s="229"/>
      <c r="CV12" s="142"/>
    </row>
    <row r="13" spans="1:104" ht="52.5" hidden="1" customHeight="1">
      <c r="A13" s="173" t="s">
        <v>19</v>
      </c>
      <c r="B13" s="143" t="str">
        <f>'Biểu 2'!B14</f>
        <v>Nguồn vốn cân đối NSĐP theo tiêu chí quy định tại QĐ số 26/2020/QĐ-TTg</v>
      </c>
      <c r="C13" s="176">
        <f t="shared" ref="C13:E13" si="12">C14+C15+C16</f>
        <v>52790</v>
      </c>
      <c r="D13" s="176">
        <f t="shared" si="12"/>
        <v>52790</v>
      </c>
      <c r="E13" s="178">
        <f t="shared" si="12"/>
        <v>0</v>
      </c>
      <c r="F13" s="176">
        <f t="shared" ref="F13:N13" si="13">F14+F15+F16</f>
        <v>44132</v>
      </c>
      <c r="G13" s="176">
        <f t="shared" si="13"/>
        <v>44132</v>
      </c>
      <c r="H13" s="178">
        <f t="shared" si="13"/>
        <v>0</v>
      </c>
      <c r="I13" s="176">
        <f t="shared" si="13"/>
        <v>47896</v>
      </c>
      <c r="J13" s="176">
        <f t="shared" si="13"/>
        <v>46580</v>
      </c>
      <c r="K13" s="178">
        <f t="shared" si="13"/>
        <v>1316</v>
      </c>
      <c r="L13" s="176">
        <f t="shared" si="13"/>
        <v>52790</v>
      </c>
      <c r="M13" s="176">
        <f t="shared" si="13"/>
        <v>52790</v>
      </c>
      <c r="N13" s="178">
        <f t="shared" si="13"/>
        <v>0</v>
      </c>
      <c r="O13" s="176">
        <f t="shared" ref="O13:W13" si="14">O14+O15+O16</f>
        <v>46580</v>
      </c>
      <c r="P13" s="176">
        <f t="shared" si="14"/>
        <v>46580</v>
      </c>
      <c r="Q13" s="178">
        <f t="shared" si="14"/>
        <v>0</v>
      </c>
      <c r="R13" s="176">
        <f t="shared" si="14"/>
        <v>47896</v>
      </c>
      <c r="S13" s="176">
        <f t="shared" si="14"/>
        <v>42281</v>
      </c>
      <c r="T13" s="177">
        <f t="shared" si="14"/>
        <v>5615</v>
      </c>
      <c r="U13" s="176">
        <f t="shared" si="14"/>
        <v>52790</v>
      </c>
      <c r="V13" s="176">
        <f t="shared" si="14"/>
        <v>52790</v>
      </c>
      <c r="W13" s="178">
        <f t="shared" si="14"/>
        <v>0</v>
      </c>
      <c r="X13" s="176">
        <f t="shared" ref="X13:AC13" si="15">X14+X15+X16</f>
        <v>0</v>
      </c>
      <c r="Y13" s="176">
        <f t="shared" si="15"/>
        <v>0</v>
      </c>
      <c r="Z13" s="178">
        <f t="shared" si="15"/>
        <v>0</v>
      </c>
      <c r="AA13" s="176">
        <f t="shared" si="15"/>
        <v>52790</v>
      </c>
      <c r="AB13" s="176">
        <f t="shared" si="15"/>
        <v>36696</v>
      </c>
      <c r="AC13" s="177">
        <f t="shared" si="15"/>
        <v>16094</v>
      </c>
      <c r="AD13" s="176">
        <f t="shared" ref="AD13:AO13" si="16">AD14+AD15+AD16</f>
        <v>52790</v>
      </c>
      <c r="AE13" s="176">
        <f t="shared" si="16"/>
        <v>41956</v>
      </c>
      <c r="AF13" s="177">
        <f t="shared" si="16"/>
        <v>10834</v>
      </c>
      <c r="AG13" s="160">
        <f t="shared" si="16"/>
        <v>52790</v>
      </c>
      <c r="AH13" s="160">
        <f t="shared" si="16"/>
        <v>52790</v>
      </c>
      <c r="AI13" s="162">
        <f t="shared" si="16"/>
        <v>0</v>
      </c>
      <c r="AJ13" s="176">
        <f t="shared" si="16"/>
        <v>6785</v>
      </c>
      <c r="AK13" s="176">
        <f t="shared" si="16"/>
        <v>6785</v>
      </c>
      <c r="AL13" s="178">
        <f t="shared" si="16"/>
        <v>0</v>
      </c>
      <c r="AM13" s="176">
        <f t="shared" si="16"/>
        <v>42790</v>
      </c>
      <c r="AN13" s="176">
        <f t="shared" si="16"/>
        <v>0</v>
      </c>
      <c r="AO13" s="177">
        <f t="shared" si="16"/>
        <v>42790</v>
      </c>
      <c r="AP13" s="176">
        <f t="shared" ref="AP13:AR13" si="17">AP14+AP15+AP16</f>
        <v>52790</v>
      </c>
      <c r="AQ13" s="176">
        <f t="shared" si="17"/>
        <v>44992</v>
      </c>
      <c r="AR13" s="177">
        <f t="shared" si="17"/>
        <v>7798</v>
      </c>
      <c r="AS13" s="160">
        <f t="shared" ref="AS13:AU13" si="18">AS14+AS15+AS16</f>
        <v>52790</v>
      </c>
      <c r="AT13" s="160">
        <f t="shared" si="18"/>
        <v>48085.361000000004</v>
      </c>
      <c r="AU13" s="161">
        <f t="shared" si="18"/>
        <v>4704.6389999999992</v>
      </c>
      <c r="AV13" s="173" t="s">
        <v>19</v>
      </c>
      <c r="AW13" s="143" t="s">
        <v>456</v>
      </c>
      <c r="AX13" s="176">
        <v>52790</v>
      </c>
      <c r="AY13" s="176">
        <v>52790</v>
      </c>
      <c r="AZ13" s="178">
        <v>0</v>
      </c>
      <c r="BA13" s="176">
        <v>44132</v>
      </c>
      <c r="BB13" s="176">
        <v>44132</v>
      </c>
      <c r="BC13" s="178">
        <v>0</v>
      </c>
      <c r="BD13" s="176">
        <v>47896</v>
      </c>
      <c r="BE13" s="176">
        <v>46580</v>
      </c>
      <c r="BF13" s="178">
        <v>1316</v>
      </c>
      <c r="BG13" s="176">
        <v>52790</v>
      </c>
      <c r="BH13" s="176">
        <v>52790</v>
      </c>
      <c r="BI13" s="178">
        <v>0</v>
      </c>
      <c r="BJ13" s="176">
        <v>46580</v>
      </c>
      <c r="BK13" s="176">
        <v>46580</v>
      </c>
      <c r="BL13" s="178">
        <v>0</v>
      </c>
      <c r="BM13" s="176">
        <v>47896</v>
      </c>
      <c r="BN13" s="176">
        <v>42281</v>
      </c>
      <c r="BO13" s="177">
        <v>5615</v>
      </c>
      <c r="BP13" s="176">
        <v>52790</v>
      </c>
      <c r="BQ13" s="176">
        <v>52790</v>
      </c>
      <c r="BR13" s="178">
        <v>0</v>
      </c>
      <c r="BS13" s="176">
        <v>0</v>
      </c>
      <c r="BT13" s="176">
        <v>0</v>
      </c>
      <c r="BU13" s="178">
        <v>0</v>
      </c>
      <c r="BV13" s="176">
        <v>52790</v>
      </c>
      <c r="BW13" s="176">
        <v>36696</v>
      </c>
      <c r="BX13" s="177">
        <v>16094</v>
      </c>
      <c r="BY13" s="176">
        <v>52790</v>
      </c>
      <c r="BZ13" s="176">
        <v>41956</v>
      </c>
      <c r="CA13" s="177">
        <v>10834</v>
      </c>
      <c r="CB13" s="160">
        <v>52790</v>
      </c>
      <c r="CC13" s="160">
        <v>52790</v>
      </c>
      <c r="CD13" s="162">
        <v>0</v>
      </c>
      <c r="CE13" s="176">
        <v>6785</v>
      </c>
      <c r="CF13" s="176">
        <v>6785</v>
      </c>
      <c r="CG13" s="178">
        <v>0</v>
      </c>
      <c r="CH13" s="176">
        <v>42790</v>
      </c>
      <c r="CI13" s="176">
        <v>0</v>
      </c>
      <c r="CJ13" s="177">
        <v>42790</v>
      </c>
      <c r="CK13" s="176">
        <v>52790</v>
      </c>
      <c r="CL13" s="176">
        <v>44992</v>
      </c>
      <c r="CM13" s="177">
        <v>7798</v>
      </c>
      <c r="CN13" s="160">
        <f>SUM(CN14:CN16)</f>
        <v>52790</v>
      </c>
      <c r="CO13" s="160">
        <f t="shared" ref="CO13:CP13" si="19">SUM(CO14:CO16)</f>
        <v>52790</v>
      </c>
      <c r="CP13" s="229">
        <f t="shared" si="19"/>
        <v>0</v>
      </c>
      <c r="CQ13" s="160">
        <f>SUM(CQ14:CQ16)</f>
        <v>52790</v>
      </c>
      <c r="CR13" s="160">
        <f t="shared" ref="CR13:CS13" si="20">SUM(CR14:CR16)</f>
        <v>37349</v>
      </c>
      <c r="CS13" s="236">
        <f t="shared" si="20"/>
        <v>15441</v>
      </c>
      <c r="CT13" s="229"/>
      <c r="CU13" s="229"/>
      <c r="CV13" s="144"/>
    </row>
    <row r="14" spans="1:104" ht="55.5" hidden="1" customHeight="1">
      <c r="A14" s="145">
        <v>1</v>
      </c>
      <c r="B14" s="146" t="str">
        <f>'Biểu 2'!B15</f>
        <v>Phân cấp cân đối theo tiêu chí theo quy định tại Nghị quyết 63/2020/NQ-HĐND ngày 08/12/2020</v>
      </c>
      <c r="C14" s="179">
        <f>D14+E14</f>
        <v>29630</v>
      </c>
      <c r="D14" s="179">
        <v>29630</v>
      </c>
      <c r="E14" s="178">
        <v>0</v>
      </c>
      <c r="F14" s="178">
        <f>G14</f>
        <v>20972</v>
      </c>
      <c r="G14" s="179">
        <f>'Biểu 2'!L15</f>
        <v>20972</v>
      </c>
      <c r="H14" s="178">
        <v>0</v>
      </c>
      <c r="I14" s="178">
        <f>J14</f>
        <v>24736</v>
      </c>
      <c r="J14" s="179">
        <f>'Biểu 2'!U15</f>
        <v>24736</v>
      </c>
      <c r="K14" s="178">
        <v>0</v>
      </c>
      <c r="L14" s="179">
        <f>M14+N14</f>
        <v>29630</v>
      </c>
      <c r="M14" s="179">
        <v>29630</v>
      </c>
      <c r="N14" s="178">
        <v>0</v>
      </c>
      <c r="O14" s="178">
        <f>P14</f>
        <v>24736</v>
      </c>
      <c r="P14" s="179">
        <f>'Biểu 2'!U15</f>
        <v>24736</v>
      </c>
      <c r="Q14" s="178">
        <v>0</v>
      </c>
      <c r="R14" s="178">
        <f>S14+T14</f>
        <v>24736</v>
      </c>
      <c r="S14" s="179">
        <f>'Biểu 2'!AJ15</f>
        <v>24391</v>
      </c>
      <c r="T14" s="178">
        <v>345</v>
      </c>
      <c r="U14" s="179">
        <f>V14+W14</f>
        <v>29630</v>
      </c>
      <c r="V14" s="179">
        <v>29630</v>
      </c>
      <c r="W14" s="178">
        <v>0</v>
      </c>
      <c r="X14" s="178">
        <f>Y14</f>
        <v>0</v>
      </c>
      <c r="Y14" s="179">
        <f>'Biểu 2'!AD15</f>
        <v>0</v>
      </c>
      <c r="Z14" s="178">
        <v>0</v>
      </c>
      <c r="AA14" s="178">
        <f>AB14+AC14</f>
        <v>29630</v>
      </c>
      <c r="AB14" s="179">
        <f>'Biểu 2'!BG15</f>
        <v>21436</v>
      </c>
      <c r="AC14" s="178">
        <f>U14-AB14</f>
        <v>8194</v>
      </c>
      <c r="AD14" s="178">
        <f>AE14+AF14</f>
        <v>29630</v>
      </c>
      <c r="AE14" s="179">
        <f>'Biểu 2'!CB15</f>
        <v>21436</v>
      </c>
      <c r="AF14" s="178">
        <f>V14-AE14</f>
        <v>8194</v>
      </c>
      <c r="AG14" s="163">
        <f>AH14+AI14</f>
        <v>29630</v>
      </c>
      <c r="AH14" s="163">
        <v>29630</v>
      </c>
      <c r="AI14" s="164">
        <v>0</v>
      </c>
      <c r="AJ14" s="178">
        <f>AK14</f>
        <v>4155</v>
      </c>
      <c r="AK14" s="179">
        <f>'Biểu 2'!AP15</f>
        <v>4155</v>
      </c>
      <c r="AL14" s="178">
        <v>0</v>
      </c>
      <c r="AM14" s="178">
        <f>AN14+AO14</f>
        <v>29630</v>
      </c>
      <c r="AN14" s="179">
        <f>'Biểu 2'!BS15</f>
        <v>0</v>
      </c>
      <c r="AO14" s="178">
        <f>AG14-AN14</f>
        <v>29630</v>
      </c>
      <c r="AP14" s="178">
        <f>AQ14+AR14</f>
        <v>29630</v>
      </c>
      <c r="AQ14" s="179">
        <f>'Biểu 2'!CX15</f>
        <v>24472</v>
      </c>
      <c r="AR14" s="178">
        <f>AH14-AQ14</f>
        <v>5158</v>
      </c>
      <c r="AS14" s="162">
        <f>AT14+AU14</f>
        <v>29630</v>
      </c>
      <c r="AT14" s="165">
        <f>'Biểu 2'!DT15</f>
        <v>27595.361000000001</v>
      </c>
      <c r="AU14" s="162">
        <f>AH14-AT14</f>
        <v>2034.6389999999992</v>
      </c>
      <c r="AV14" s="145">
        <v>1</v>
      </c>
      <c r="AW14" s="146" t="s">
        <v>315</v>
      </c>
      <c r="AX14" s="179">
        <v>29630</v>
      </c>
      <c r="AY14" s="179">
        <v>29630</v>
      </c>
      <c r="AZ14" s="178">
        <v>0</v>
      </c>
      <c r="BA14" s="178">
        <v>20972</v>
      </c>
      <c r="BB14" s="179">
        <v>20972</v>
      </c>
      <c r="BC14" s="178">
        <v>0</v>
      </c>
      <c r="BD14" s="178">
        <v>24736</v>
      </c>
      <c r="BE14" s="179">
        <v>24736</v>
      </c>
      <c r="BF14" s="178">
        <v>0</v>
      </c>
      <c r="BG14" s="179">
        <v>29630</v>
      </c>
      <c r="BH14" s="179">
        <v>29630</v>
      </c>
      <c r="BI14" s="178">
        <v>0</v>
      </c>
      <c r="BJ14" s="178">
        <v>24736</v>
      </c>
      <c r="BK14" s="179">
        <v>24736</v>
      </c>
      <c r="BL14" s="178">
        <v>0</v>
      </c>
      <c r="BM14" s="178">
        <v>24736</v>
      </c>
      <c r="BN14" s="179">
        <v>24391</v>
      </c>
      <c r="BO14" s="178">
        <v>345</v>
      </c>
      <c r="BP14" s="179">
        <v>29630</v>
      </c>
      <c r="BQ14" s="179">
        <v>29630</v>
      </c>
      <c r="BR14" s="178">
        <v>0</v>
      </c>
      <c r="BS14" s="178">
        <v>0</v>
      </c>
      <c r="BT14" s="179">
        <v>0</v>
      </c>
      <c r="BU14" s="178">
        <v>0</v>
      </c>
      <c r="BV14" s="178">
        <v>29630</v>
      </c>
      <c r="BW14" s="179">
        <v>21436</v>
      </c>
      <c r="BX14" s="178">
        <v>8194</v>
      </c>
      <c r="BY14" s="178">
        <v>29630</v>
      </c>
      <c r="BZ14" s="179">
        <v>21436</v>
      </c>
      <c r="CA14" s="178">
        <v>8194</v>
      </c>
      <c r="CB14" s="163">
        <v>29630</v>
      </c>
      <c r="CC14" s="163">
        <v>29630</v>
      </c>
      <c r="CD14" s="164">
        <v>0</v>
      </c>
      <c r="CE14" s="178">
        <v>4155</v>
      </c>
      <c r="CF14" s="179">
        <v>4155</v>
      </c>
      <c r="CG14" s="178">
        <v>0</v>
      </c>
      <c r="CH14" s="178">
        <v>29630</v>
      </c>
      <c r="CI14" s="179">
        <v>0</v>
      </c>
      <c r="CJ14" s="178">
        <v>29630</v>
      </c>
      <c r="CK14" s="178">
        <v>29630</v>
      </c>
      <c r="CL14" s="179">
        <v>24472</v>
      </c>
      <c r="CM14" s="178">
        <v>5158</v>
      </c>
      <c r="CN14" s="162">
        <v>29630</v>
      </c>
      <c r="CO14" s="165">
        <f>'Biểu 2'!EP15</f>
        <v>29630</v>
      </c>
      <c r="CP14" s="230">
        <f>CN14-CO14</f>
        <v>0</v>
      </c>
      <c r="CQ14" s="162">
        <v>29630</v>
      </c>
      <c r="CR14" s="165">
        <f>'Biểu 2'!ES15</f>
        <v>24719</v>
      </c>
      <c r="CS14" s="237">
        <f>CQ14-CR14</f>
        <v>4911</v>
      </c>
      <c r="CT14" s="230"/>
      <c r="CU14" s="230"/>
      <c r="CV14" s="147"/>
      <c r="CX14" s="231">
        <f>'Biểu 2'!ET15</f>
        <v>5926</v>
      </c>
    </row>
    <row r="15" spans="1:104" ht="59.25" hidden="1" customHeight="1">
      <c r="A15" s="145">
        <v>2</v>
      </c>
      <c r="B15" s="146" t="str">
        <f>'Biểu 2'!B49</f>
        <v>Phân cấp hỗ trợ xây dựng nông thôn mới (Ưu tiên đầu tư các công trình GD-ĐT)</v>
      </c>
      <c r="C15" s="179">
        <f>D15</f>
        <v>13160</v>
      </c>
      <c r="D15" s="179">
        <v>13160</v>
      </c>
      <c r="E15" s="178"/>
      <c r="F15" s="178">
        <f>G15</f>
        <v>13160</v>
      </c>
      <c r="G15" s="179">
        <f>'Biểu 2'!L49</f>
        <v>13160</v>
      </c>
      <c r="H15" s="178">
        <v>0</v>
      </c>
      <c r="I15" s="178">
        <f>J15+K15</f>
        <v>13160</v>
      </c>
      <c r="J15" s="179">
        <f>'Biểu 2'!U49</f>
        <v>11844</v>
      </c>
      <c r="K15" s="178">
        <f>C15-J15</f>
        <v>1316</v>
      </c>
      <c r="L15" s="179">
        <f>M15</f>
        <v>13160</v>
      </c>
      <c r="M15" s="179">
        <v>13160</v>
      </c>
      <c r="N15" s="178"/>
      <c r="O15" s="178">
        <f>P15</f>
        <v>11844</v>
      </c>
      <c r="P15" s="179">
        <f>'Biểu 2'!U49</f>
        <v>11844</v>
      </c>
      <c r="Q15" s="178">
        <v>0</v>
      </c>
      <c r="R15" s="178">
        <f>S15+T15</f>
        <v>13160</v>
      </c>
      <c r="S15" s="179">
        <f>'Biểu 2'!AJ49</f>
        <v>7890</v>
      </c>
      <c r="T15" s="178">
        <f>L15-S15</f>
        <v>5270</v>
      </c>
      <c r="U15" s="179">
        <f>V15</f>
        <v>13160</v>
      </c>
      <c r="V15" s="179">
        <v>13160</v>
      </c>
      <c r="W15" s="178"/>
      <c r="X15" s="178">
        <f>Y15</f>
        <v>0</v>
      </c>
      <c r="Y15" s="179">
        <f>'Biểu 2'!AD49</f>
        <v>0</v>
      </c>
      <c r="Z15" s="178">
        <v>0</v>
      </c>
      <c r="AA15" s="178">
        <f>AB15+AC15</f>
        <v>13160</v>
      </c>
      <c r="AB15" s="179">
        <f>'Biểu 2'!BG49</f>
        <v>5260</v>
      </c>
      <c r="AC15" s="178">
        <f>U15-AB15</f>
        <v>7900</v>
      </c>
      <c r="AD15" s="178">
        <f>AE15+AF15</f>
        <v>13160</v>
      </c>
      <c r="AE15" s="179">
        <f>'Biểu 2'!CB49</f>
        <v>10520</v>
      </c>
      <c r="AF15" s="178">
        <f>V15-AE15</f>
        <v>2640</v>
      </c>
      <c r="AG15" s="163">
        <f>AH15</f>
        <v>13160</v>
      </c>
      <c r="AH15" s="163">
        <v>13160</v>
      </c>
      <c r="AI15" s="164"/>
      <c r="AJ15" s="178">
        <f>AK15</f>
        <v>2630</v>
      </c>
      <c r="AK15" s="179">
        <f>'Biểu 2'!AP49</f>
        <v>2630</v>
      </c>
      <c r="AL15" s="178">
        <v>0</v>
      </c>
      <c r="AM15" s="178">
        <f>AN15+AO15</f>
        <v>13160</v>
      </c>
      <c r="AN15" s="179">
        <f>'Biểu 2'!BS49</f>
        <v>0</v>
      </c>
      <c r="AO15" s="178">
        <f>AG15-AN15</f>
        <v>13160</v>
      </c>
      <c r="AP15" s="178">
        <f>AQ15+AR15</f>
        <v>13160</v>
      </c>
      <c r="AQ15" s="179">
        <f>'Biểu 2'!CX49</f>
        <v>10520</v>
      </c>
      <c r="AR15" s="178">
        <f>AH15-AQ15</f>
        <v>2640</v>
      </c>
      <c r="AS15" s="162">
        <f>AT15+AU15</f>
        <v>13160</v>
      </c>
      <c r="AT15" s="165">
        <f>'Biểu 2'!DT49</f>
        <v>10490</v>
      </c>
      <c r="AU15" s="162">
        <f t="shared" ref="AU15:AU16" si="21">AH15-AT15</f>
        <v>2670</v>
      </c>
      <c r="AV15" s="145">
        <v>2</v>
      </c>
      <c r="AW15" s="146" t="s">
        <v>308</v>
      </c>
      <c r="AX15" s="179">
        <v>13160</v>
      </c>
      <c r="AY15" s="179">
        <v>13160</v>
      </c>
      <c r="AZ15" s="178"/>
      <c r="BA15" s="178">
        <v>13160</v>
      </c>
      <c r="BB15" s="179">
        <v>13160</v>
      </c>
      <c r="BC15" s="178">
        <v>0</v>
      </c>
      <c r="BD15" s="178">
        <v>13160</v>
      </c>
      <c r="BE15" s="179">
        <v>11844</v>
      </c>
      <c r="BF15" s="178">
        <v>1316</v>
      </c>
      <c r="BG15" s="179">
        <v>13160</v>
      </c>
      <c r="BH15" s="179">
        <v>13160</v>
      </c>
      <c r="BI15" s="178"/>
      <c r="BJ15" s="178">
        <v>11844</v>
      </c>
      <c r="BK15" s="179">
        <v>11844</v>
      </c>
      <c r="BL15" s="178">
        <v>0</v>
      </c>
      <c r="BM15" s="178">
        <v>13160</v>
      </c>
      <c r="BN15" s="179">
        <v>7890</v>
      </c>
      <c r="BO15" s="178">
        <v>5270</v>
      </c>
      <c r="BP15" s="179">
        <v>13160</v>
      </c>
      <c r="BQ15" s="179">
        <v>13160</v>
      </c>
      <c r="BR15" s="178"/>
      <c r="BS15" s="178">
        <v>0</v>
      </c>
      <c r="BT15" s="179">
        <v>0</v>
      </c>
      <c r="BU15" s="178">
        <v>0</v>
      </c>
      <c r="BV15" s="178">
        <v>13160</v>
      </c>
      <c r="BW15" s="179">
        <v>5260</v>
      </c>
      <c r="BX15" s="178">
        <v>7900</v>
      </c>
      <c r="BY15" s="178">
        <v>13160</v>
      </c>
      <c r="BZ15" s="179">
        <v>10520</v>
      </c>
      <c r="CA15" s="178">
        <v>2640</v>
      </c>
      <c r="CB15" s="163">
        <v>13160</v>
      </c>
      <c r="CC15" s="163">
        <v>13160</v>
      </c>
      <c r="CD15" s="164"/>
      <c r="CE15" s="178">
        <v>2630</v>
      </c>
      <c r="CF15" s="179">
        <v>2630</v>
      </c>
      <c r="CG15" s="178">
        <v>0</v>
      </c>
      <c r="CH15" s="178">
        <v>13160</v>
      </c>
      <c r="CI15" s="179">
        <v>0</v>
      </c>
      <c r="CJ15" s="178">
        <v>13160</v>
      </c>
      <c r="CK15" s="178">
        <v>13160</v>
      </c>
      <c r="CL15" s="179">
        <v>10520</v>
      </c>
      <c r="CM15" s="178">
        <v>2640</v>
      </c>
      <c r="CN15" s="162">
        <v>13160</v>
      </c>
      <c r="CO15" s="165">
        <f>'Biểu 2'!EQ49</f>
        <v>13160</v>
      </c>
      <c r="CP15" s="230">
        <f>CN15-CO15</f>
        <v>0</v>
      </c>
      <c r="CQ15" s="162">
        <v>13160</v>
      </c>
      <c r="CR15" s="165">
        <f>'Biểu 2'!ET49</f>
        <v>2630</v>
      </c>
      <c r="CS15" s="237">
        <f>CQ15-CR15</f>
        <v>10530</v>
      </c>
      <c r="CT15" s="230"/>
      <c r="CU15" s="230"/>
      <c r="CV15" s="147"/>
      <c r="CX15">
        <v>2630</v>
      </c>
    </row>
    <row r="16" spans="1:104" ht="47.25" hidden="1" customHeight="1">
      <c r="A16" s="145">
        <v>3</v>
      </c>
      <c r="B16" s="146" t="str">
        <f>'Biểu 2'!B60</f>
        <v>Phân cấp hỗ trợ đầu tư các công trình cấp bách</v>
      </c>
      <c r="C16" s="179">
        <f>D16</f>
        <v>10000</v>
      </c>
      <c r="D16" s="179">
        <v>10000</v>
      </c>
      <c r="E16" s="178"/>
      <c r="F16" s="178">
        <f>G16</f>
        <v>10000</v>
      </c>
      <c r="G16" s="179">
        <f>'Biểu 2'!L60</f>
        <v>10000</v>
      </c>
      <c r="H16" s="178">
        <v>0</v>
      </c>
      <c r="I16" s="178">
        <f>J16</f>
        <v>10000</v>
      </c>
      <c r="J16" s="179">
        <f>'Biểu 2'!U60</f>
        <v>10000</v>
      </c>
      <c r="K16" s="178">
        <v>0</v>
      </c>
      <c r="L16" s="179">
        <f>M16</f>
        <v>10000</v>
      </c>
      <c r="M16" s="179">
        <v>10000</v>
      </c>
      <c r="N16" s="178"/>
      <c r="O16" s="178">
        <f>P16</f>
        <v>10000</v>
      </c>
      <c r="P16" s="179">
        <f>'Biểu 2'!U60</f>
        <v>10000</v>
      </c>
      <c r="Q16" s="178">
        <v>0</v>
      </c>
      <c r="R16" s="178">
        <f>S16</f>
        <v>10000</v>
      </c>
      <c r="S16" s="179">
        <f>'Biểu 2'!AJ60</f>
        <v>10000</v>
      </c>
      <c r="T16" s="178">
        <v>0</v>
      </c>
      <c r="U16" s="179">
        <f>V16</f>
        <v>10000</v>
      </c>
      <c r="V16" s="179">
        <v>10000</v>
      </c>
      <c r="W16" s="178"/>
      <c r="X16" s="178">
        <f>Y16</f>
        <v>0</v>
      </c>
      <c r="Y16" s="179">
        <f>'Biểu 2'!AD60</f>
        <v>0</v>
      </c>
      <c r="Z16" s="178">
        <v>0</v>
      </c>
      <c r="AA16" s="178">
        <f>AB16</f>
        <v>10000</v>
      </c>
      <c r="AB16" s="179">
        <f>'Biểu 2'!BG60</f>
        <v>10000</v>
      </c>
      <c r="AC16" s="178">
        <v>0</v>
      </c>
      <c r="AD16" s="178">
        <f>AE16</f>
        <v>10000</v>
      </c>
      <c r="AE16" s="179">
        <f>'Biểu 2'!CB60</f>
        <v>10000</v>
      </c>
      <c r="AF16" s="178">
        <v>0</v>
      </c>
      <c r="AG16" s="163">
        <f>AH16</f>
        <v>10000</v>
      </c>
      <c r="AH16" s="163">
        <v>10000</v>
      </c>
      <c r="AI16" s="164"/>
      <c r="AJ16" s="178">
        <f>AK16</f>
        <v>0</v>
      </c>
      <c r="AK16" s="179">
        <f>'Biểu 2'!AP60</f>
        <v>0</v>
      </c>
      <c r="AL16" s="178">
        <v>0</v>
      </c>
      <c r="AM16" s="178">
        <f>AN16</f>
        <v>0</v>
      </c>
      <c r="AN16" s="179">
        <f>'Biểu 2'!BS60</f>
        <v>0</v>
      </c>
      <c r="AO16" s="178">
        <v>0</v>
      </c>
      <c r="AP16" s="178">
        <f>AQ16</f>
        <v>10000</v>
      </c>
      <c r="AQ16" s="179">
        <f>'Biểu 2'!CX60</f>
        <v>10000</v>
      </c>
      <c r="AR16" s="178">
        <v>0</v>
      </c>
      <c r="AS16" s="162">
        <f>AT16</f>
        <v>10000</v>
      </c>
      <c r="AT16" s="165">
        <f>'Biểu 2'!DT60</f>
        <v>10000</v>
      </c>
      <c r="AU16" s="162">
        <f t="shared" si="21"/>
        <v>0</v>
      </c>
      <c r="AV16" s="145">
        <v>3</v>
      </c>
      <c r="AW16" s="146" t="s">
        <v>309</v>
      </c>
      <c r="AX16" s="179">
        <v>10000</v>
      </c>
      <c r="AY16" s="179">
        <v>10000</v>
      </c>
      <c r="AZ16" s="178"/>
      <c r="BA16" s="178">
        <v>10000</v>
      </c>
      <c r="BB16" s="179">
        <v>10000</v>
      </c>
      <c r="BC16" s="178">
        <v>0</v>
      </c>
      <c r="BD16" s="178">
        <v>10000</v>
      </c>
      <c r="BE16" s="179">
        <v>10000</v>
      </c>
      <c r="BF16" s="178">
        <v>0</v>
      </c>
      <c r="BG16" s="179">
        <v>10000</v>
      </c>
      <c r="BH16" s="179">
        <v>10000</v>
      </c>
      <c r="BI16" s="178"/>
      <c r="BJ16" s="178">
        <v>10000</v>
      </c>
      <c r="BK16" s="179">
        <v>10000</v>
      </c>
      <c r="BL16" s="178">
        <v>0</v>
      </c>
      <c r="BM16" s="178">
        <v>10000</v>
      </c>
      <c r="BN16" s="179">
        <v>10000</v>
      </c>
      <c r="BO16" s="178">
        <v>0</v>
      </c>
      <c r="BP16" s="179">
        <v>10000</v>
      </c>
      <c r="BQ16" s="179">
        <v>10000</v>
      </c>
      <c r="BR16" s="178"/>
      <c r="BS16" s="178">
        <v>0</v>
      </c>
      <c r="BT16" s="179">
        <v>0</v>
      </c>
      <c r="BU16" s="178">
        <v>0</v>
      </c>
      <c r="BV16" s="178">
        <v>10000</v>
      </c>
      <c r="BW16" s="179">
        <v>10000</v>
      </c>
      <c r="BX16" s="178">
        <v>0</v>
      </c>
      <c r="BY16" s="178">
        <v>10000</v>
      </c>
      <c r="BZ16" s="179">
        <v>10000</v>
      </c>
      <c r="CA16" s="178">
        <v>0</v>
      </c>
      <c r="CB16" s="163">
        <v>10000</v>
      </c>
      <c r="CC16" s="163">
        <v>10000</v>
      </c>
      <c r="CD16" s="164"/>
      <c r="CE16" s="178">
        <v>0</v>
      </c>
      <c r="CF16" s="179">
        <v>0</v>
      </c>
      <c r="CG16" s="178">
        <v>0</v>
      </c>
      <c r="CH16" s="178">
        <v>0</v>
      </c>
      <c r="CI16" s="179">
        <v>0</v>
      </c>
      <c r="CJ16" s="178">
        <v>0</v>
      </c>
      <c r="CK16" s="178">
        <v>10000</v>
      </c>
      <c r="CL16" s="179">
        <v>10000</v>
      </c>
      <c r="CM16" s="178">
        <v>0</v>
      </c>
      <c r="CN16" s="162">
        <v>10000</v>
      </c>
      <c r="CO16" s="165">
        <v>10000</v>
      </c>
      <c r="CP16" s="162">
        <v>0</v>
      </c>
      <c r="CQ16" s="162">
        <v>10000</v>
      </c>
      <c r="CR16" s="165">
        <v>10000</v>
      </c>
      <c r="CS16" s="238">
        <v>0</v>
      </c>
      <c r="CT16" s="162"/>
      <c r="CU16" s="162"/>
      <c r="CV16" s="147"/>
      <c r="CX16">
        <f>CX15*3</f>
        <v>7890</v>
      </c>
      <c r="CY16">
        <v>2630</v>
      </c>
      <c r="CZ16">
        <f>CY16+CX16</f>
        <v>10520</v>
      </c>
    </row>
    <row r="17" spans="1:100" s="14" customFormat="1" ht="38.25" hidden="1" customHeight="1">
      <c r="A17" s="173" t="s">
        <v>19</v>
      </c>
      <c r="B17" s="143" t="str">
        <f>'Biểu 2'!B66</f>
        <v>Phân cấp đầu tư từ nguồn thu tiền sử dụng đất trong cân đối</v>
      </c>
      <c r="C17" s="176">
        <f>D17</f>
        <v>98000</v>
      </c>
      <c r="D17" s="176">
        <v>98000</v>
      </c>
      <c r="E17" s="177"/>
      <c r="F17" s="176">
        <f>F18+F19</f>
        <v>153739.34643353845</v>
      </c>
      <c r="G17" s="176">
        <f>G18+G19</f>
        <v>153739.34643353845</v>
      </c>
      <c r="H17" s="177">
        <v>0</v>
      </c>
      <c r="I17" s="176">
        <f>I18+I19</f>
        <v>153835.94146799998</v>
      </c>
      <c r="J17" s="176">
        <f>J18+J19</f>
        <v>153835.94146799998</v>
      </c>
      <c r="K17" s="177">
        <v>0</v>
      </c>
      <c r="L17" s="176">
        <f>M17</f>
        <v>98000</v>
      </c>
      <c r="M17" s="176">
        <v>98000</v>
      </c>
      <c r="N17" s="177"/>
      <c r="O17" s="176">
        <f>O18+O19</f>
        <v>153835.94146799998</v>
      </c>
      <c r="P17" s="176">
        <f>P18+P19</f>
        <v>153835.94146799998</v>
      </c>
      <c r="Q17" s="177">
        <v>0</v>
      </c>
      <c r="R17" s="176">
        <f>R18+R19</f>
        <v>145352.96710902563</v>
      </c>
      <c r="S17" s="176">
        <f>S18+S19</f>
        <v>145352.96710902563</v>
      </c>
      <c r="T17" s="177">
        <v>0</v>
      </c>
      <c r="U17" s="176">
        <f>V17</f>
        <v>98000</v>
      </c>
      <c r="V17" s="176">
        <v>98000</v>
      </c>
      <c r="W17" s="177"/>
      <c r="X17" s="176">
        <f>X18+X19</f>
        <v>0</v>
      </c>
      <c r="Y17" s="176">
        <f>Y18+Y19</f>
        <v>0</v>
      </c>
      <c r="Z17" s="177">
        <v>0</v>
      </c>
      <c r="AA17" s="176">
        <f>AA18+AA19</f>
        <v>291314.25697958976</v>
      </c>
      <c r="AB17" s="176">
        <f>AB18+AB19</f>
        <v>291314.25697958976</v>
      </c>
      <c r="AC17" s="177">
        <v>0</v>
      </c>
      <c r="AD17" s="176">
        <f>AD18+AD19</f>
        <v>303249.53903087176</v>
      </c>
      <c r="AE17" s="176">
        <f>AE18+AE19</f>
        <v>303249.53903087176</v>
      </c>
      <c r="AF17" s="177">
        <v>0</v>
      </c>
      <c r="AG17" s="160">
        <f>AH17</f>
        <v>98000</v>
      </c>
      <c r="AH17" s="160">
        <v>98000</v>
      </c>
      <c r="AI17" s="166"/>
      <c r="AJ17" s="176">
        <f>AJ18+AJ19</f>
        <v>0</v>
      </c>
      <c r="AK17" s="176">
        <f>AK18+AK19</f>
        <v>0</v>
      </c>
      <c r="AL17" s="177">
        <v>0</v>
      </c>
      <c r="AM17" s="176">
        <f>AM18+AM19</f>
        <v>0</v>
      </c>
      <c r="AN17" s="176">
        <f>AN18+AN19</f>
        <v>0</v>
      </c>
      <c r="AO17" s="177">
        <v>0</v>
      </c>
      <c r="AP17" s="176">
        <f>AP18+AP19</f>
        <v>299911.59905384621</v>
      </c>
      <c r="AQ17" s="176">
        <f>AQ18+AQ19</f>
        <v>299911.59905384621</v>
      </c>
      <c r="AR17" s="177">
        <v>0</v>
      </c>
      <c r="AS17" s="160">
        <f>AS18+AS19</f>
        <v>293787.07321558968</v>
      </c>
      <c r="AT17" s="160">
        <f>AT18+AT19</f>
        <v>293787.07321558968</v>
      </c>
      <c r="AU17" s="162"/>
      <c r="AV17" s="173" t="s">
        <v>19</v>
      </c>
      <c r="AW17" s="143" t="s">
        <v>289</v>
      </c>
      <c r="AX17" s="176">
        <v>98000</v>
      </c>
      <c r="AY17" s="176">
        <v>98000</v>
      </c>
      <c r="AZ17" s="177"/>
      <c r="BA17" s="176">
        <v>153739.34643353845</v>
      </c>
      <c r="BB17" s="176">
        <v>153739.34643353845</v>
      </c>
      <c r="BC17" s="177">
        <v>0</v>
      </c>
      <c r="BD17" s="176">
        <v>153835.94146799998</v>
      </c>
      <c r="BE17" s="176">
        <v>153835.94146799998</v>
      </c>
      <c r="BF17" s="177">
        <v>0</v>
      </c>
      <c r="BG17" s="176">
        <v>98000</v>
      </c>
      <c r="BH17" s="176">
        <v>98000</v>
      </c>
      <c r="BI17" s="177"/>
      <c r="BJ17" s="176">
        <v>153835.94146799998</v>
      </c>
      <c r="BK17" s="176">
        <v>153835.94146799998</v>
      </c>
      <c r="BL17" s="177">
        <v>0</v>
      </c>
      <c r="BM17" s="176">
        <v>145352.96710902563</v>
      </c>
      <c r="BN17" s="176">
        <v>145352.96710902563</v>
      </c>
      <c r="BO17" s="177">
        <v>0</v>
      </c>
      <c r="BP17" s="176">
        <v>98000</v>
      </c>
      <c r="BQ17" s="176">
        <v>98000</v>
      </c>
      <c r="BR17" s="177"/>
      <c r="BS17" s="176">
        <v>0</v>
      </c>
      <c r="BT17" s="176">
        <v>0</v>
      </c>
      <c r="BU17" s="177">
        <v>0</v>
      </c>
      <c r="BV17" s="176">
        <v>291314.25697958976</v>
      </c>
      <c r="BW17" s="176">
        <v>291314.25697958976</v>
      </c>
      <c r="BX17" s="177">
        <v>0</v>
      </c>
      <c r="BY17" s="176">
        <v>303249.53903087176</v>
      </c>
      <c r="BZ17" s="176">
        <v>303249.53903087176</v>
      </c>
      <c r="CA17" s="177">
        <v>0</v>
      </c>
      <c r="CB17" s="160">
        <v>98000</v>
      </c>
      <c r="CC17" s="160">
        <v>98000</v>
      </c>
      <c r="CD17" s="166"/>
      <c r="CE17" s="176">
        <v>0</v>
      </c>
      <c r="CF17" s="176">
        <v>0</v>
      </c>
      <c r="CG17" s="177">
        <v>0</v>
      </c>
      <c r="CH17" s="176">
        <v>0</v>
      </c>
      <c r="CI17" s="176">
        <v>0</v>
      </c>
      <c r="CJ17" s="177">
        <v>0</v>
      </c>
      <c r="CK17" s="176">
        <v>299911.59905384621</v>
      </c>
      <c r="CL17" s="176">
        <v>299911.59905384621</v>
      </c>
      <c r="CM17" s="177">
        <v>0</v>
      </c>
      <c r="CN17" s="160">
        <f>CN18+CN19</f>
        <v>201466.13892194876</v>
      </c>
      <c r="CO17" s="160">
        <f>CO18+CO19</f>
        <v>201466.13892194876</v>
      </c>
      <c r="CP17" s="162"/>
      <c r="CQ17" s="160">
        <f>CQ18+CQ19</f>
        <v>11432.292879897435</v>
      </c>
      <c r="CR17" s="160">
        <f>CR18+CR19</f>
        <v>11432.292879897435</v>
      </c>
      <c r="CS17" s="238"/>
      <c r="CT17" s="162"/>
      <c r="CU17" s="162"/>
      <c r="CV17" s="144"/>
    </row>
    <row r="18" spans="1:100" ht="34.5" hidden="1" customHeight="1">
      <c r="A18" s="145">
        <v>1</v>
      </c>
      <c r="B18" s="146" t="str">
        <f>'Biểu 2'!B67</f>
        <v>Phân cấp ngân sách các xã được hưởng</v>
      </c>
      <c r="C18" s="179"/>
      <c r="D18" s="179"/>
      <c r="E18" s="178"/>
      <c r="F18" s="178">
        <f t="shared" ref="F18:F24" si="22">G18</f>
        <v>17470.380276538461</v>
      </c>
      <c r="G18" s="179">
        <f>'Biểu 2'!M67</f>
        <v>17470.380276538461</v>
      </c>
      <c r="H18" s="178"/>
      <c r="I18" s="178">
        <f t="shared" ref="I18:I24" si="23">J18</f>
        <v>17481.356984999999</v>
      </c>
      <c r="J18" s="179">
        <f>'Biểu 2'!U67</f>
        <v>17481.356984999999</v>
      </c>
      <c r="K18" s="178"/>
      <c r="L18" s="179"/>
      <c r="M18" s="179"/>
      <c r="N18" s="178"/>
      <c r="O18" s="178">
        <f t="shared" ref="O18:O24" si="24">P18</f>
        <v>17481.356984999999</v>
      </c>
      <c r="P18" s="179">
        <f>'Biểu 2'!V67</f>
        <v>17481.356984999999</v>
      </c>
      <c r="Q18" s="178"/>
      <c r="R18" s="178">
        <f t="shared" ref="R18:R24" si="25">S18</f>
        <v>16517.382626025643</v>
      </c>
      <c r="S18" s="179">
        <f>'Biểu 2'!AJ67</f>
        <v>16517.382626025643</v>
      </c>
      <c r="T18" s="178"/>
      <c r="U18" s="179"/>
      <c r="V18" s="179"/>
      <c r="W18" s="178"/>
      <c r="X18" s="178">
        <f t="shared" ref="X18:X24" si="26">Y18</f>
        <v>0</v>
      </c>
      <c r="Y18" s="179">
        <f>'Biểu 2'!AE67</f>
        <v>0</v>
      </c>
      <c r="Z18" s="178"/>
      <c r="AA18" s="178">
        <f t="shared" ref="AA18:AA19" si="27">AB18</f>
        <v>33103.892838589745</v>
      </c>
      <c r="AB18" s="179">
        <f>'Biểu 2'!BG67</f>
        <v>33103.892838589745</v>
      </c>
      <c r="AC18" s="178"/>
      <c r="AD18" s="178">
        <f t="shared" ref="AD18:AD19" si="28">AE18</f>
        <v>34460.174889871792</v>
      </c>
      <c r="AE18" s="179">
        <f>'Biểu 2'!CB67</f>
        <v>34460.174889871792</v>
      </c>
      <c r="AF18" s="178"/>
      <c r="AG18" s="165"/>
      <c r="AH18" s="165"/>
      <c r="AI18" s="164"/>
      <c r="AJ18" s="178">
        <f t="shared" ref="AJ18:AJ24" si="29">AK18</f>
        <v>0</v>
      </c>
      <c r="AK18" s="179">
        <f>'Biểu 2'!AQ67</f>
        <v>0</v>
      </c>
      <c r="AL18" s="178"/>
      <c r="AM18" s="178">
        <f t="shared" ref="AM18:AM19" si="30">AN18</f>
        <v>0</v>
      </c>
      <c r="AN18" s="179">
        <f>'Biểu 2'!BS67</f>
        <v>0</v>
      </c>
      <c r="AO18" s="178"/>
      <c r="AP18" s="178">
        <f t="shared" ref="AP18:AP19" si="31">AQ18</f>
        <v>34080.863528846159</v>
      </c>
      <c r="AQ18" s="179">
        <f>'Biểu 2'!CX67</f>
        <v>34080.863528846159</v>
      </c>
      <c r="AR18" s="178"/>
      <c r="AS18" s="162">
        <f t="shared" ref="AS18:AS19" si="32">AT18</f>
        <v>33384.894683589744</v>
      </c>
      <c r="AT18" s="165">
        <f>'Biểu 2'!DT67</f>
        <v>33384.894683589744</v>
      </c>
      <c r="AU18" s="162"/>
      <c r="AV18" s="145">
        <v>1</v>
      </c>
      <c r="AW18" s="146" t="s">
        <v>358</v>
      </c>
      <c r="AX18" s="179"/>
      <c r="AY18" s="179"/>
      <c r="AZ18" s="178"/>
      <c r="BA18" s="178">
        <v>17470.380276538461</v>
      </c>
      <c r="BB18" s="179">
        <v>17470.380276538461</v>
      </c>
      <c r="BC18" s="178"/>
      <c r="BD18" s="178">
        <v>17481.356984999999</v>
      </c>
      <c r="BE18" s="179">
        <v>17481.356984999999</v>
      </c>
      <c r="BF18" s="178"/>
      <c r="BG18" s="179"/>
      <c r="BH18" s="179"/>
      <c r="BI18" s="178"/>
      <c r="BJ18" s="178">
        <v>17481.356984999999</v>
      </c>
      <c r="BK18" s="179">
        <v>17481.356984999999</v>
      </c>
      <c r="BL18" s="178"/>
      <c r="BM18" s="178">
        <v>16517.382626025643</v>
      </c>
      <c r="BN18" s="179">
        <v>16517.382626025643</v>
      </c>
      <c r="BO18" s="178"/>
      <c r="BP18" s="179"/>
      <c r="BQ18" s="179"/>
      <c r="BR18" s="178"/>
      <c r="BS18" s="178">
        <v>0</v>
      </c>
      <c r="BT18" s="179">
        <v>0</v>
      </c>
      <c r="BU18" s="178"/>
      <c r="BV18" s="178">
        <v>33103.892838589745</v>
      </c>
      <c r="BW18" s="179">
        <v>33103.892838589745</v>
      </c>
      <c r="BX18" s="178"/>
      <c r="BY18" s="178">
        <v>34460.174889871792</v>
      </c>
      <c r="BZ18" s="179">
        <v>34460.174889871792</v>
      </c>
      <c r="CA18" s="178"/>
      <c r="CB18" s="165"/>
      <c r="CC18" s="165"/>
      <c r="CD18" s="164"/>
      <c r="CE18" s="178">
        <v>0</v>
      </c>
      <c r="CF18" s="179">
        <v>0</v>
      </c>
      <c r="CG18" s="178"/>
      <c r="CH18" s="178">
        <v>0</v>
      </c>
      <c r="CI18" s="179">
        <v>0</v>
      </c>
      <c r="CJ18" s="178"/>
      <c r="CK18" s="178">
        <v>34080.863528846159</v>
      </c>
      <c r="CL18" s="179">
        <v>34080.863528846159</v>
      </c>
      <c r="CM18" s="178"/>
      <c r="CN18" s="162">
        <f>CO18</f>
        <v>22893.879422948725</v>
      </c>
      <c r="CO18" s="165">
        <f>'Biểu 2'!EQ67</f>
        <v>22893.879422948725</v>
      </c>
      <c r="CP18" s="162"/>
      <c r="CQ18" s="162">
        <f>CR18</f>
        <v>1299.1241908974359</v>
      </c>
      <c r="CR18" s="165">
        <f>'Biểu 2'!ET67</f>
        <v>1299.1241908974359</v>
      </c>
      <c r="CS18" s="238"/>
      <c r="CT18" s="162"/>
      <c r="CU18" s="162"/>
      <c r="CV18" s="214" t="s">
        <v>452</v>
      </c>
    </row>
    <row r="19" spans="1:100" ht="40.5" hidden="1" customHeight="1">
      <c r="A19" s="145">
        <v>2</v>
      </c>
      <c r="B19" s="146" t="str">
        <f>'Biểu 2'!B68</f>
        <v>Phân cấp ngân sách cấp huyện được hưởng</v>
      </c>
      <c r="C19" s="179"/>
      <c r="D19" s="179"/>
      <c r="E19" s="178"/>
      <c r="F19" s="178">
        <f t="shared" si="22"/>
        <v>136268.96615699999</v>
      </c>
      <c r="G19" s="179">
        <f>'Biểu 2'!M68</f>
        <v>136268.96615699999</v>
      </c>
      <c r="H19" s="178"/>
      <c r="I19" s="178">
        <f t="shared" si="23"/>
        <v>136354.58448299998</v>
      </c>
      <c r="J19" s="179">
        <f>'Biểu 2'!U68</f>
        <v>136354.58448299998</v>
      </c>
      <c r="K19" s="178"/>
      <c r="L19" s="179"/>
      <c r="M19" s="179"/>
      <c r="N19" s="178"/>
      <c r="O19" s="178">
        <f t="shared" si="24"/>
        <v>136354.58448299998</v>
      </c>
      <c r="P19" s="179">
        <f>'Biểu 2'!V68</f>
        <v>136354.58448299998</v>
      </c>
      <c r="Q19" s="178"/>
      <c r="R19" s="178">
        <f t="shared" si="25"/>
        <v>128835.584483</v>
      </c>
      <c r="S19" s="179">
        <f>'Biểu 2'!AJ68</f>
        <v>128835.584483</v>
      </c>
      <c r="T19" s="178"/>
      <c r="U19" s="179"/>
      <c r="V19" s="179"/>
      <c r="W19" s="178"/>
      <c r="X19" s="178">
        <f t="shared" si="26"/>
        <v>0</v>
      </c>
      <c r="Y19" s="179">
        <f>'Biểu 2'!AE68</f>
        <v>0</v>
      </c>
      <c r="Z19" s="178"/>
      <c r="AA19" s="178">
        <f t="shared" si="27"/>
        <v>258210.364141</v>
      </c>
      <c r="AB19" s="179">
        <f>'Biểu 2'!BG68</f>
        <v>258210.364141</v>
      </c>
      <c r="AC19" s="178"/>
      <c r="AD19" s="178">
        <f t="shared" si="28"/>
        <v>268789.36414099997</v>
      </c>
      <c r="AE19" s="179">
        <f>'Biểu 2'!CB68</f>
        <v>268789.36414099997</v>
      </c>
      <c r="AF19" s="178"/>
      <c r="AG19" s="165"/>
      <c r="AH19" s="165"/>
      <c r="AI19" s="164"/>
      <c r="AJ19" s="178">
        <f t="shared" si="29"/>
        <v>0</v>
      </c>
      <c r="AK19" s="179">
        <f>'Biểu 2'!AQ68</f>
        <v>0</v>
      </c>
      <c r="AL19" s="178"/>
      <c r="AM19" s="178">
        <f t="shared" si="30"/>
        <v>0</v>
      </c>
      <c r="AN19" s="179">
        <f>'Biểu 2'!BS68</f>
        <v>0</v>
      </c>
      <c r="AO19" s="178"/>
      <c r="AP19" s="178">
        <f t="shared" si="31"/>
        <v>265830.73552500003</v>
      </c>
      <c r="AQ19" s="179">
        <f>'Biểu 2'!CX68</f>
        <v>265830.73552500003</v>
      </c>
      <c r="AR19" s="178"/>
      <c r="AS19" s="162">
        <f t="shared" si="32"/>
        <v>260402.17853199996</v>
      </c>
      <c r="AT19" s="165">
        <f>'Biểu 2'!DT68</f>
        <v>260402.17853199996</v>
      </c>
      <c r="AU19" s="162"/>
      <c r="AV19" s="145">
        <v>2</v>
      </c>
      <c r="AW19" s="146" t="s">
        <v>359</v>
      </c>
      <c r="AX19" s="179"/>
      <c r="AY19" s="179"/>
      <c r="AZ19" s="178"/>
      <c r="BA19" s="178">
        <v>136268.96615699999</v>
      </c>
      <c r="BB19" s="179">
        <v>136268.96615699999</v>
      </c>
      <c r="BC19" s="178"/>
      <c r="BD19" s="178">
        <v>136354.58448299998</v>
      </c>
      <c r="BE19" s="179">
        <v>136354.58448299998</v>
      </c>
      <c r="BF19" s="178"/>
      <c r="BG19" s="179"/>
      <c r="BH19" s="179"/>
      <c r="BI19" s="178"/>
      <c r="BJ19" s="178">
        <v>136354.58448299998</v>
      </c>
      <c r="BK19" s="179">
        <v>136354.58448299998</v>
      </c>
      <c r="BL19" s="178"/>
      <c r="BM19" s="178">
        <v>128835.584483</v>
      </c>
      <c r="BN19" s="179">
        <v>128835.584483</v>
      </c>
      <c r="BO19" s="178"/>
      <c r="BP19" s="179"/>
      <c r="BQ19" s="179"/>
      <c r="BR19" s="178"/>
      <c r="BS19" s="178">
        <v>0</v>
      </c>
      <c r="BT19" s="179">
        <v>0</v>
      </c>
      <c r="BU19" s="178"/>
      <c r="BV19" s="178">
        <v>258210.364141</v>
      </c>
      <c r="BW19" s="179">
        <v>258210.364141</v>
      </c>
      <c r="BX19" s="178"/>
      <c r="BY19" s="178">
        <v>268789.36414099997</v>
      </c>
      <c r="BZ19" s="179">
        <v>268789.36414099997</v>
      </c>
      <c r="CA19" s="178"/>
      <c r="CB19" s="165"/>
      <c r="CC19" s="165"/>
      <c r="CD19" s="164"/>
      <c r="CE19" s="178">
        <v>0</v>
      </c>
      <c r="CF19" s="179">
        <v>0</v>
      </c>
      <c r="CG19" s="178"/>
      <c r="CH19" s="178">
        <v>0</v>
      </c>
      <c r="CI19" s="179">
        <v>0</v>
      </c>
      <c r="CJ19" s="178"/>
      <c r="CK19" s="178">
        <v>265830.73552500003</v>
      </c>
      <c r="CL19" s="179">
        <v>265830.73552500003</v>
      </c>
      <c r="CM19" s="178"/>
      <c r="CN19" s="162">
        <f>CO19</f>
        <v>178572.25949900004</v>
      </c>
      <c r="CO19" s="165">
        <f>'Biểu 2'!EQ68</f>
        <v>178572.25949900004</v>
      </c>
      <c r="CP19" s="162"/>
      <c r="CQ19" s="162">
        <f>CR19</f>
        <v>10133.168689</v>
      </c>
      <c r="CR19" s="165">
        <f>'Biểu 2'!ET68</f>
        <v>10133.168689</v>
      </c>
      <c r="CS19" s="238"/>
      <c r="CT19" s="162"/>
      <c r="CU19" s="162"/>
      <c r="CV19" s="147"/>
    </row>
    <row r="20" spans="1:100" s="14" customFormat="1" ht="49.5" hidden="1">
      <c r="A20" s="173" t="s">
        <v>66</v>
      </c>
      <c r="B20" s="143" t="str">
        <f>'Biểu 2'!B128</f>
        <v>Phân cấp đầu tư từ nguồn thu XSKT (lồng ghép thực hiện CT MTQG xây dựng nông thôn mới)</v>
      </c>
      <c r="C20" s="176">
        <f>D20</f>
        <v>4340</v>
      </c>
      <c r="D20" s="176">
        <v>4340</v>
      </c>
      <c r="E20" s="177"/>
      <c r="F20" s="177">
        <f t="shared" si="22"/>
        <v>4340</v>
      </c>
      <c r="G20" s="176">
        <f>'Biểu 2'!L128</f>
        <v>4340</v>
      </c>
      <c r="H20" s="177">
        <v>0</v>
      </c>
      <c r="I20" s="177">
        <f t="shared" si="23"/>
        <v>4340</v>
      </c>
      <c r="J20" s="176">
        <f>'Biểu 2'!U128</f>
        <v>4340</v>
      </c>
      <c r="K20" s="177">
        <v>0</v>
      </c>
      <c r="L20" s="176">
        <f>M20</f>
        <v>4340</v>
      </c>
      <c r="M20" s="176">
        <v>4340</v>
      </c>
      <c r="N20" s="177"/>
      <c r="O20" s="177">
        <f t="shared" si="24"/>
        <v>4340</v>
      </c>
      <c r="P20" s="176">
        <f>'Biểu 2'!U128</f>
        <v>4340</v>
      </c>
      <c r="Q20" s="177">
        <v>0</v>
      </c>
      <c r="R20" s="177">
        <f>S20+T20</f>
        <v>4340</v>
      </c>
      <c r="S20" s="176">
        <f>'Biểu 2'!AJ128</f>
        <v>2610</v>
      </c>
      <c r="T20" s="177">
        <v>1730</v>
      </c>
      <c r="U20" s="176">
        <f>V20</f>
        <v>4340</v>
      </c>
      <c r="V20" s="176">
        <v>4340</v>
      </c>
      <c r="W20" s="177"/>
      <c r="X20" s="177">
        <f t="shared" si="26"/>
        <v>0</v>
      </c>
      <c r="Y20" s="176">
        <f>'Biểu 2'!AD128</f>
        <v>0</v>
      </c>
      <c r="Z20" s="177">
        <v>0</v>
      </c>
      <c r="AA20" s="177">
        <f>AB20+AC20</f>
        <v>4340</v>
      </c>
      <c r="AB20" s="176">
        <f>'Biểu 2'!BG128</f>
        <v>1740</v>
      </c>
      <c r="AC20" s="177">
        <f>V20-AB20</f>
        <v>2600</v>
      </c>
      <c r="AD20" s="177">
        <f>AE20+AF20</f>
        <v>4340</v>
      </c>
      <c r="AE20" s="176">
        <f>'Biểu 2'!CB128</f>
        <v>2610</v>
      </c>
      <c r="AF20" s="177">
        <f>V20-AE20</f>
        <v>1730</v>
      </c>
      <c r="AG20" s="160">
        <f>AH20</f>
        <v>4340</v>
      </c>
      <c r="AH20" s="160">
        <v>4340</v>
      </c>
      <c r="AI20" s="166"/>
      <c r="AJ20" s="177">
        <f t="shared" si="29"/>
        <v>870</v>
      </c>
      <c r="AK20" s="176">
        <f>'Biểu 2'!AP128</f>
        <v>870</v>
      </c>
      <c r="AL20" s="177">
        <v>0</v>
      </c>
      <c r="AM20" s="177">
        <f>AN20+AO20</f>
        <v>4340</v>
      </c>
      <c r="AN20" s="176">
        <f>'Biểu 2'!BS128</f>
        <v>0</v>
      </c>
      <c r="AO20" s="177">
        <f>AH20-AN20</f>
        <v>4340</v>
      </c>
      <c r="AP20" s="177">
        <f>AQ20+AR20</f>
        <v>4340</v>
      </c>
      <c r="AQ20" s="176">
        <f>'Biểu 2'!CX128</f>
        <v>2610</v>
      </c>
      <c r="AR20" s="177">
        <f>AH20-AQ20</f>
        <v>1730</v>
      </c>
      <c r="AS20" s="161">
        <f>AT20+AU20</f>
        <v>4340</v>
      </c>
      <c r="AT20" s="160">
        <f>'Biểu 2'!DT128</f>
        <v>4340</v>
      </c>
      <c r="AU20" s="161">
        <f>AH20-AT20</f>
        <v>0</v>
      </c>
      <c r="AV20" s="173" t="s">
        <v>66</v>
      </c>
      <c r="AW20" s="143" t="s">
        <v>341</v>
      </c>
      <c r="AX20" s="176">
        <v>4340</v>
      </c>
      <c r="AY20" s="176">
        <v>4340</v>
      </c>
      <c r="AZ20" s="177"/>
      <c r="BA20" s="177">
        <v>4340</v>
      </c>
      <c r="BB20" s="176">
        <v>4340</v>
      </c>
      <c r="BC20" s="177">
        <v>0</v>
      </c>
      <c r="BD20" s="177">
        <v>4340</v>
      </c>
      <c r="BE20" s="176">
        <v>4340</v>
      </c>
      <c r="BF20" s="177">
        <v>0</v>
      </c>
      <c r="BG20" s="176">
        <v>4340</v>
      </c>
      <c r="BH20" s="176">
        <v>4340</v>
      </c>
      <c r="BI20" s="177"/>
      <c r="BJ20" s="177">
        <v>4340</v>
      </c>
      <c r="BK20" s="176">
        <v>4340</v>
      </c>
      <c r="BL20" s="177">
        <v>0</v>
      </c>
      <c r="BM20" s="177">
        <v>4340</v>
      </c>
      <c r="BN20" s="176">
        <v>2610</v>
      </c>
      <c r="BO20" s="177">
        <v>1730</v>
      </c>
      <c r="BP20" s="176">
        <v>4340</v>
      </c>
      <c r="BQ20" s="176">
        <v>4340</v>
      </c>
      <c r="BR20" s="177"/>
      <c r="BS20" s="177">
        <v>0</v>
      </c>
      <c r="BT20" s="176">
        <v>0</v>
      </c>
      <c r="BU20" s="177">
        <v>0</v>
      </c>
      <c r="BV20" s="177">
        <v>4340</v>
      </c>
      <c r="BW20" s="176">
        <v>1740</v>
      </c>
      <c r="BX20" s="177">
        <v>2600</v>
      </c>
      <c r="BY20" s="177">
        <v>4340</v>
      </c>
      <c r="BZ20" s="176">
        <v>2610</v>
      </c>
      <c r="CA20" s="177">
        <v>1730</v>
      </c>
      <c r="CB20" s="160">
        <v>4340</v>
      </c>
      <c r="CC20" s="160">
        <v>4340</v>
      </c>
      <c r="CD20" s="166"/>
      <c r="CE20" s="177">
        <v>870</v>
      </c>
      <c r="CF20" s="176">
        <v>870</v>
      </c>
      <c r="CG20" s="177">
        <v>0</v>
      </c>
      <c r="CH20" s="177">
        <v>4340</v>
      </c>
      <c r="CI20" s="176">
        <v>0</v>
      </c>
      <c r="CJ20" s="177">
        <v>4340</v>
      </c>
      <c r="CK20" s="177">
        <v>4340</v>
      </c>
      <c r="CL20" s="176">
        <v>2610</v>
      </c>
      <c r="CM20" s="177">
        <v>1730</v>
      </c>
      <c r="CN20" s="161">
        <v>4340</v>
      </c>
      <c r="CO20" s="160">
        <v>4340</v>
      </c>
      <c r="CP20" s="161">
        <v>0</v>
      </c>
      <c r="CQ20" s="161">
        <v>4340</v>
      </c>
      <c r="CR20" s="160">
        <v>4340</v>
      </c>
      <c r="CS20" s="239">
        <v>0</v>
      </c>
      <c r="CT20" s="161"/>
      <c r="CU20" s="161"/>
      <c r="CV20" s="144"/>
    </row>
    <row r="21" spans="1:100" s="14" customFormat="1" ht="16.5">
      <c r="A21" s="173"/>
      <c r="B21" s="143"/>
      <c r="C21" s="176"/>
      <c r="D21" s="176"/>
      <c r="E21" s="177"/>
      <c r="F21" s="177"/>
      <c r="G21" s="176"/>
      <c r="H21" s="177"/>
      <c r="I21" s="177"/>
      <c r="J21" s="176"/>
      <c r="K21" s="177"/>
      <c r="L21" s="176"/>
      <c r="M21" s="176"/>
      <c r="N21" s="177"/>
      <c r="O21" s="177"/>
      <c r="P21" s="176"/>
      <c r="Q21" s="177"/>
      <c r="R21" s="177"/>
      <c r="S21" s="176"/>
      <c r="T21" s="177"/>
      <c r="U21" s="176"/>
      <c r="V21" s="176"/>
      <c r="W21" s="177"/>
      <c r="X21" s="177"/>
      <c r="Y21" s="176"/>
      <c r="Z21" s="177"/>
      <c r="AA21" s="177"/>
      <c r="AB21" s="176"/>
      <c r="AC21" s="177"/>
      <c r="AD21" s="177"/>
      <c r="AE21" s="176"/>
      <c r="AF21" s="177"/>
      <c r="AG21" s="160"/>
      <c r="AH21" s="160"/>
      <c r="AI21" s="166"/>
      <c r="AJ21" s="177"/>
      <c r="AK21" s="176"/>
      <c r="AL21" s="177"/>
      <c r="AM21" s="177"/>
      <c r="AN21" s="176"/>
      <c r="AO21" s="177"/>
      <c r="AP21" s="177"/>
      <c r="AQ21" s="176"/>
      <c r="AR21" s="177"/>
      <c r="AS21" s="161"/>
      <c r="AT21" s="160"/>
      <c r="AU21" s="161"/>
      <c r="AV21" s="315" t="s">
        <v>573</v>
      </c>
      <c r="AW21" s="316"/>
      <c r="AX21" s="176"/>
      <c r="AY21" s="176"/>
      <c r="AZ21" s="177"/>
      <c r="BA21" s="177"/>
      <c r="BB21" s="176"/>
      <c r="BC21" s="177"/>
      <c r="BD21" s="177"/>
      <c r="BE21" s="176"/>
      <c r="BF21" s="177"/>
      <c r="BG21" s="176"/>
      <c r="BH21" s="176"/>
      <c r="BI21" s="177"/>
      <c r="BJ21" s="177"/>
      <c r="BK21" s="176"/>
      <c r="BL21" s="177"/>
      <c r="BM21" s="177"/>
      <c r="BN21" s="176"/>
      <c r="BO21" s="177"/>
      <c r="BP21" s="176"/>
      <c r="BQ21" s="176"/>
      <c r="BR21" s="177"/>
      <c r="BS21" s="177"/>
      <c r="BT21" s="176"/>
      <c r="BU21" s="177"/>
      <c r="BV21" s="177"/>
      <c r="BW21" s="176"/>
      <c r="BX21" s="177"/>
      <c r="BY21" s="177"/>
      <c r="BZ21" s="176"/>
      <c r="CA21" s="177"/>
      <c r="CB21" s="160"/>
      <c r="CC21" s="160"/>
      <c r="CD21" s="166"/>
      <c r="CE21" s="177"/>
      <c r="CF21" s="176"/>
      <c r="CG21" s="177"/>
      <c r="CH21" s="177"/>
      <c r="CI21" s="176"/>
      <c r="CJ21" s="177"/>
      <c r="CK21" s="177"/>
      <c r="CL21" s="176"/>
      <c r="CM21" s="177"/>
      <c r="CN21" s="260">
        <f>CN22+CN26</f>
        <v>17489</v>
      </c>
      <c r="CO21" s="260">
        <f t="shared" ref="CO21:CU21" si="33">CO22+CO26</f>
        <v>17489</v>
      </c>
      <c r="CP21" s="260">
        <f t="shared" si="33"/>
        <v>0</v>
      </c>
      <c r="CQ21" s="260">
        <f t="shared" si="33"/>
        <v>24854.374</v>
      </c>
      <c r="CR21" s="260">
        <f t="shared" si="33"/>
        <v>24854.374</v>
      </c>
      <c r="CS21" s="260">
        <f t="shared" si="33"/>
        <v>0</v>
      </c>
      <c r="CT21" s="260">
        <f t="shared" si="33"/>
        <v>7365.3739999999998</v>
      </c>
      <c r="CU21" s="260">
        <f t="shared" si="33"/>
        <v>0</v>
      </c>
      <c r="CV21" s="144"/>
    </row>
    <row r="22" spans="1:100" s="14" customFormat="1" ht="40.5" customHeight="1">
      <c r="A22" s="173" t="s">
        <v>329</v>
      </c>
      <c r="B22" s="143" t="str">
        <f>'Biểu 2'!B138</f>
        <v>Nguồn tăng thu ngân sách huyện năm</v>
      </c>
      <c r="C22" s="177"/>
      <c r="D22" s="177"/>
      <c r="E22" s="177"/>
      <c r="F22" s="177">
        <f t="shared" si="22"/>
        <v>2926</v>
      </c>
      <c r="G22" s="176">
        <f>'Biểu 2'!L138</f>
        <v>2926</v>
      </c>
      <c r="H22" s="177">
        <v>0</v>
      </c>
      <c r="I22" s="177">
        <f t="shared" si="23"/>
        <v>2926</v>
      </c>
      <c r="J22" s="176">
        <f>'Biểu 2'!U138</f>
        <v>2926</v>
      </c>
      <c r="K22" s="177">
        <v>0</v>
      </c>
      <c r="L22" s="177"/>
      <c r="M22" s="177"/>
      <c r="N22" s="177"/>
      <c r="O22" s="177">
        <f t="shared" si="24"/>
        <v>2926</v>
      </c>
      <c r="P22" s="176">
        <f>'Biểu 2'!U138</f>
        <v>2926</v>
      </c>
      <c r="Q22" s="177">
        <v>0</v>
      </c>
      <c r="R22" s="177">
        <f t="shared" si="25"/>
        <v>14744</v>
      </c>
      <c r="S22" s="176">
        <f>'Biểu 2'!AJ138</f>
        <v>14744</v>
      </c>
      <c r="T22" s="177">
        <v>0</v>
      </c>
      <c r="U22" s="177"/>
      <c r="V22" s="177"/>
      <c r="W22" s="177"/>
      <c r="X22" s="177">
        <f t="shared" si="26"/>
        <v>0</v>
      </c>
      <c r="Y22" s="176">
        <f>'Biểu 2'!AD138</f>
        <v>0</v>
      </c>
      <c r="Z22" s="177">
        <v>0</v>
      </c>
      <c r="AA22" s="177">
        <f t="shared" ref="AA22:AA24" si="34">AB22</f>
        <v>5744</v>
      </c>
      <c r="AB22" s="176">
        <f>'Biểu 2'!BG138</f>
        <v>5744</v>
      </c>
      <c r="AC22" s="177">
        <v>0</v>
      </c>
      <c r="AD22" s="177">
        <f t="shared" ref="AD22:AD24" si="35">AE22</f>
        <v>5744</v>
      </c>
      <c r="AE22" s="176">
        <f>'Biểu 2'!CB138</f>
        <v>5744</v>
      </c>
      <c r="AF22" s="177">
        <v>0</v>
      </c>
      <c r="AG22" s="166"/>
      <c r="AH22" s="166"/>
      <c r="AI22" s="166"/>
      <c r="AJ22" s="177">
        <f t="shared" si="29"/>
        <v>1315</v>
      </c>
      <c r="AK22" s="176">
        <f>'Biểu 2'!AP138</f>
        <v>1315</v>
      </c>
      <c r="AL22" s="177">
        <v>0</v>
      </c>
      <c r="AM22" s="177">
        <f t="shared" ref="AM22:AM24" si="36">AN22</f>
        <v>0</v>
      </c>
      <c r="AN22" s="176">
        <f>'Biểu 2'!BS138</f>
        <v>0</v>
      </c>
      <c r="AO22" s="177">
        <v>0</v>
      </c>
      <c r="AP22" s="177">
        <f t="shared" ref="AP22:AP24" si="37">AQ22</f>
        <v>5744</v>
      </c>
      <c r="AQ22" s="176">
        <f>'Biểu 2'!CX138</f>
        <v>5744</v>
      </c>
      <c r="AR22" s="177">
        <v>0</v>
      </c>
      <c r="AS22" s="161">
        <f t="shared" ref="AS22:AS24" si="38">AT22</f>
        <v>17489</v>
      </c>
      <c r="AT22" s="160">
        <f>'Biểu 2'!DT138</f>
        <v>17489</v>
      </c>
      <c r="AU22" s="161">
        <v>0</v>
      </c>
      <c r="AV22" s="173">
        <v>1</v>
      </c>
      <c r="AW22" s="143" t="s">
        <v>561</v>
      </c>
      <c r="AX22" s="177"/>
      <c r="AY22" s="177"/>
      <c r="AZ22" s="177"/>
      <c r="BA22" s="177">
        <v>2926</v>
      </c>
      <c r="BB22" s="176">
        <v>2926</v>
      </c>
      <c r="BC22" s="177">
        <v>0</v>
      </c>
      <c r="BD22" s="177">
        <v>2926</v>
      </c>
      <c r="BE22" s="176">
        <v>2926</v>
      </c>
      <c r="BF22" s="177">
        <v>0</v>
      </c>
      <c r="BG22" s="177"/>
      <c r="BH22" s="177"/>
      <c r="BI22" s="177"/>
      <c r="BJ22" s="177">
        <v>2926</v>
      </c>
      <c r="BK22" s="176">
        <v>2926</v>
      </c>
      <c r="BL22" s="177">
        <v>0</v>
      </c>
      <c r="BM22" s="177">
        <v>14744</v>
      </c>
      <c r="BN22" s="176">
        <v>14744</v>
      </c>
      <c r="BO22" s="177">
        <v>0</v>
      </c>
      <c r="BP22" s="177"/>
      <c r="BQ22" s="177"/>
      <c r="BR22" s="177"/>
      <c r="BS22" s="177">
        <v>0</v>
      </c>
      <c r="BT22" s="176">
        <v>0</v>
      </c>
      <c r="BU22" s="177">
        <v>0</v>
      </c>
      <c r="BV22" s="177">
        <v>5744</v>
      </c>
      <c r="BW22" s="176">
        <v>5744</v>
      </c>
      <c r="BX22" s="177">
        <v>0</v>
      </c>
      <c r="BY22" s="177">
        <v>5744</v>
      </c>
      <c r="BZ22" s="176">
        <v>5744</v>
      </c>
      <c r="CA22" s="177">
        <v>0</v>
      </c>
      <c r="CB22" s="166"/>
      <c r="CC22" s="166"/>
      <c r="CD22" s="166"/>
      <c r="CE22" s="177">
        <v>1315</v>
      </c>
      <c r="CF22" s="176">
        <v>1315</v>
      </c>
      <c r="CG22" s="177">
        <v>0</v>
      </c>
      <c r="CH22" s="177">
        <v>0</v>
      </c>
      <c r="CI22" s="176">
        <v>0</v>
      </c>
      <c r="CJ22" s="177">
        <v>0</v>
      </c>
      <c r="CK22" s="177">
        <v>5744</v>
      </c>
      <c r="CL22" s="176">
        <v>5744</v>
      </c>
      <c r="CM22" s="177">
        <v>0</v>
      </c>
      <c r="CN22" s="260">
        <v>17489</v>
      </c>
      <c r="CO22" s="260">
        <v>17489</v>
      </c>
      <c r="CP22" s="260">
        <v>0</v>
      </c>
      <c r="CQ22" s="260">
        <f>CR22+CS22</f>
        <v>21585</v>
      </c>
      <c r="CR22" s="260">
        <f>17489+4096</f>
        <v>21585</v>
      </c>
      <c r="CS22" s="260">
        <v>0</v>
      </c>
      <c r="CT22" s="260">
        <f>CQ22-CN22</f>
        <v>4096</v>
      </c>
      <c r="CU22" s="260"/>
      <c r="CV22" s="317" t="s">
        <v>570</v>
      </c>
    </row>
    <row r="23" spans="1:100" s="14" customFormat="1" ht="58.5" hidden="1" customHeight="1">
      <c r="A23" s="173" t="s">
        <v>330</v>
      </c>
      <c r="B23" s="143" t="str">
        <f>'Biểu 2'!B155</f>
        <v>Nguồn tiết kiệm, cắt giảm theo Nghị quyết 84/NQ-CP của Chính phủ</v>
      </c>
      <c r="C23" s="177"/>
      <c r="D23" s="177"/>
      <c r="E23" s="177"/>
      <c r="F23" s="177">
        <f t="shared" si="22"/>
        <v>632.79999999999995</v>
      </c>
      <c r="G23" s="176">
        <f>'Biểu 2'!L155</f>
        <v>632.79999999999995</v>
      </c>
      <c r="H23" s="177">
        <v>0</v>
      </c>
      <c r="I23" s="177">
        <f t="shared" si="23"/>
        <v>632.79999999999995</v>
      </c>
      <c r="J23" s="176">
        <f>'Biểu 2'!U155</f>
        <v>632.79999999999995</v>
      </c>
      <c r="K23" s="177">
        <v>0</v>
      </c>
      <c r="L23" s="177"/>
      <c r="M23" s="177"/>
      <c r="N23" s="177"/>
      <c r="O23" s="177">
        <f t="shared" si="24"/>
        <v>632.79999999999995</v>
      </c>
      <c r="P23" s="176">
        <f>'Biểu 2'!U155</f>
        <v>632.79999999999995</v>
      </c>
      <c r="Q23" s="177">
        <v>0</v>
      </c>
      <c r="R23" s="177">
        <f t="shared" si="25"/>
        <v>632.79999999999995</v>
      </c>
      <c r="S23" s="176">
        <f>'Biểu 2'!AJ155</f>
        <v>632.79999999999995</v>
      </c>
      <c r="T23" s="177">
        <v>0</v>
      </c>
      <c r="U23" s="177"/>
      <c r="V23" s="177"/>
      <c r="W23" s="177"/>
      <c r="X23" s="177">
        <f t="shared" si="26"/>
        <v>0</v>
      </c>
      <c r="Y23" s="176">
        <f>'Biểu 2'!AD155</f>
        <v>0</v>
      </c>
      <c r="Z23" s="177">
        <v>0</v>
      </c>
      <c r="AA23" s="177">
        <f t="shared" si="34"/>
        <v>632.79999999999995</v>
      </c>
      <c r="AB23" s="176">
        <f>'Biểu 2'!BG155</f>
        <v>632.79999999999995</v>
      </c>
      <c r="AC23" s="177">
        <v>0</v>
      </c>
      <c r="AD23" s="177">
        <f t="shared" si="35"/>
        <v>632.79999999999995</v>
      </c>
      <c r="AE23" s="176">
        <f>'Biểu 2'!CB155</f>
        <v>632.79999999999995</v>
      </c>
      <c r="AF23" s="177">
        <v>0</v>
      </c>
      <c r="AG23" s="166"/>
      <c r="AH23" s="166"/>
      <c r="AI23" s="166"/>
      <c r="AJ23" s="177">
        <f t="shared" si="29"/>
        <v>0</v>
      </c>
      <c r="AK23" s="176">
        <f>'Biểu 2'!AP155</f>
        <v>0</v>
      </c>
      <c r="AL23" s="177">
        <v>0</v>
      </c>
      <c r="AM23" s="177">
        <f t="shared" si="36"/>
        <v>0</v>
      </c>
      <c r="AN23" s="176">
        <f>'Biểu 2'!BS155</f>
        <v>0</v>
      </c>
      <c r="AO23" s="177">
        <v>0</v>
      </c>
      <c r="AP23" s="177">
        <f t="shared" si="37"/>
        <v>632.79999999999995</v>
      </c>
      <c r="AQ23" s="176">
        <f>'Biểu 2'!CX155</f>
        <v>632.79999999999995</v>
      </c>
      <c r="AR23" s="177">
        <v>0</v>
      </c>
      <c r="AS23" s="161">
        <f t="shared" si="38"/>
        <v>632.79999999999995</v>
      </c>
      <c r="AT23" s="160">
        <f>'Biểu 2'!DT155</f>
        <v>632.79999999999995</v>
      </c>
      <c r="AU23" s="161">
        <v>0</v>
      </c>
      <c r="AV23" s="173" t="s">
        <v>330</v>
      </c>
      <c r="AW23" s="143" t="s">
        <v>324</v>
      </c>
      <c r="AX23" s="177"/>
      <c r="AY23" s="177"/>
      <c r="AZ23" s="177"/>
      <c r="BA23" s="177">
        <v>632.79999999999995</v>
      </c>
      <c r="BB23" s="176">
        <v>632.79999999999995</v>
      </c>
      <c r="BC23" s="177">
        <v>0</v>
      </c>
      <c r="BD23" s="177">
        <v>632.79999999999995</v>
      </c>
      <c r="BE23" s="176">
        <v>632.79999999999995</v>
      </c>
      <c r="BF23" s="177">
        <v>0</v>
      </c>
      <c r="BG23" s="177"/>
      <c r="BH23" s="177"/>
      <c r="BI23" s="177"/>
      <c r="BJ23" s="177">
        <v>632.79999999999995</v>
      </c>
      <c r="BK23" s="176">
        <v>632.79999999999995</v>
      </c>
      <c r="BL23" s="177">
        <v>0</v>
      </c>
      <c r="BM23" s="177">
        <v>632.79999999999995</v>
      </c>
      <c r="BN23" s="176">
        <v>632.79999999999995</v>
      </c>
      <c r="BO23" s="177">
        <v>0</v>
      </c>
      <c r="BP23" s="177"/>
      <c r="BQ23" s="177"/>
      <c r="BR23" s="177"/>
      <c r="BS23" s="177">
        <v>0</v>
      </c>
      <c r="BT23" s="176">
        <v>0</v>
      </c>
      <c r="BU23" s="177">
        <v>0</v>
      </c>
      <c r="BV23" s="177">
        <v>632.79999999999995</v>
      </c>
      <c r="BW23" s="176">
        <v>632.79999999999995</v>
      </c>
      <c r="BX23" s="177">
        <v>0</v>
      </c>
      <c r="BY23" s="177">
        <v>632.79999999999995</v>
      </c>
      <c r="BZ23" s="176">
        <v>632.79999999999995</v>
      </c>
      <c r="CA23" s="177">
        <v>0</v>
      </c>
      <c r="CB23" s="166"/>
      <c r="CC23" s="166"/>
      <c r="CD23" s="166"/>
      <c r="CE23" s="177">
        <v>0</v>
      </c>
      <c r="CF23" s="176">
        <v>0</v>
      </c>
      <c r="CG23" s="177">
        <v>0</v>
      </c>
      <c r="CH23" s="177">
        <v>0</v>
      </c>
      <c r="CI23" s="176">
        <v>0</v>
      </c>
      <c r="CJ23" s="177">
        <v>0</v>
      </c>
      <c r="CK23" s="177">
        <v>632.79999999999995</v>
      </c>
      <c r="CL23" s="176">
        <v>632.79999999999995</v>
      </c>
      <c r="CM23" s="177">
        <v>0</v>
      </c>
      <c r="CN23" s="260">
        <v>632.79999999999995</v>
      </c>
      <c r="CO23" s="260">
        <v>632.79999999999995</v>
      </c>
      <c r="CP23" s="260">
        <v>0</v>
      </c>
      <c r="CQ23" s="260">
        <v>632.79999999999995</v>
      </c>
      <c r="CR23" s="260">
        <v>632.79999999999995</v>
      </c>
      <c r="CS23" s="260">
        <v>0</v>
      </c>
      <c r="CT23" s="260"/>
      <c r="CU23" s="260"/>
      <c r="CV23" s="318"/>
    </row>
    <row r="24" spans="1:100" s="14" customFormat="1" ht="42.75" hidden="1" customHeight="1">
      <c r="A24" s="173" t="s">
        <v>347</v>
      </c>
      <c r="B24" s="143" t="str">
        <f>'Biểu 2'!B161</f>
        <v>Nguồn Kết dư ngân sách huyện</v>
      </c>
      <c r="C24" s="177"/>
      <c r="D24" s="177"/>
      <c r="E24" s="177"/>
      <c r="F24" s="177">
        <f t="shared" si="22"/>
        <v>150</v>
      </c>
      <c r="G24" s="176">
        <f>'Biểu 2'!L161</f>
        <v>150</v>
      </c>
      <c r="H24" s="177">
        <v>0</v>
      </c>
      <c r="I24" s="177">
        <f t="shared" si="23"/>
        <v>150</v>
      </c>
      <c r="J24" s="176">
        <f>'Biểu 2'!U161</f>
        <v>150</v>
      </c>
      <c r="K24" s="177">
        <v>0</v>
      </c>
      <c r="L24" s="177"/>
      <c r="M24" s="177"/>
      <c r="N24" s="177"/>
      <c r="O24" s="177">
        <f t="shared" si="24"/>
        <v>150</v>
      </c>
      <c r="P24" s="176">
        <f>'Biểu 2'!U161</f>
        <v>150</v>
      </c>
      <c r="Q24" s="177">
        <v>0</v>
      </c>
      <c r="R24" s="177">
        <f t="shared" si="25"/>
        <v>4253</v>
      </c>
      <c r="S24" s="176">
        <f>'Biểu 2'!AJ161</f>
        <v>4253</v>
      </c>
      <c r="T24" s="177">
        <v>0</v>
      </c>
      <c r="U24" s="177"/>
      <c r="V24" s="177"/>
      <c r="W24" s="177"/>
      <c r="X24" s="177">
        <f t="shared" si="26"/>
        <v>0</v>
      </c>
      <c r="Y24" s="176">
        <f>'Biểu 2'!AD161</f>
        <v>0</v>
      </c>
      <c r="Z24" s="177">
        <v>0</v>
      </c>
      <c r="AA24" s="177">
        <f t="shared" si="34"/>
        <v>1598.66167</v>
      </c>
      <c r="AB24" s="176">
        <f>'Biểu 2'!BG161</f>
        <v>1598.66167</v>
      </c>
      <c r="AC24" s="177">
        <v>0</v>
      </c>
      <c r="AD24" s="177">
        <f t="shared" si="35"/>
        <v>1598.66167</v>
      </c>
      <c r="AE24" s="176">
        <f>'Biểu 2'!CB161</f>
        <v>1598.66167</v>
      </c>
      <c r="AF24" s="177">
        <v>0</v>
      </c>
      <c r="AG24" s="166"/>
      <c r="AH24" s="166"/>
      <c r="AI24" s="166"/>
      <c r="AJ24" s="177">
        <f t="shared" si="29"/>
        <v>0</v>
      </c>
      <c r="AK24" s="176">
        <f>'Biểu 2'!AP161</f>
        <v>0</v>
      </c>
      <c r="AL24" s="177">
        <v>0</v>
      </c>
      <c r="AM24" s="177">
        <f t="shared" si="36"/>
        <v>0</v>
      </c>
      <c r="AN24" s="176">
        <f>'Biểu 2'!BS161</f>
        <v>0</v>
      </c>
      <c r="AO24" s="177">
        <v>0</v>
      </c>
      <c r="AP24" s="177">
        <f t="shared" si="37"/>
        <v>1598.66167</v>
      </c>
      <c r="AQ24" s="176">
        <f>'Biểu 2'!CX161</f>
        <v>1598.66167</v>
      </c>
      <c r="AR24" s="177">
        <v>0</v>
      </c>
      <c r="AS24" s="161">
        <f t="shared" si="38"/>
        <v>1612.980726</v>
      </c>
      <c r="AT24" s="160">
        <f>'Biểu 2'!DT161</f>
        <v>1612.980726</v>
      </c>
      <c r="AU24" s="161">
        <v>0</v>
      </c>
      <c r="AV24" s="173" t="s">
        <v>347</v>
      </c>
      <c r="AW24" s="143" t="s">
        <v>343</v>
      </c>
      <c r="AX24" s="177"/>
      <c r="AY24" s="177"/>
      <c r="AZ24" s="177"/>
      <c r="BA24" s="177">
        <v>150</v>
      </c>
      <c r="BB24" s="176">
        <v>150</v>
      </c>
      <c r="BC24" s="177">
        <v>0</v>
      </c>
      <c r="BD24" s="177">
        <v>150</v>
      </c>
      <c r="BE24" s="176">
        <v>150</v>
      </c>
      <c r="BF24" s="177">
        <v>0</v>
      </c>
      <c r="BG24" s="177"/>
      <c r="BH24" s="177"/>
      <c r="BI24" s="177"/>
      <c r="BJ24" s="177">
        <v>150</v>
      </c>
      <c r="BK24" s="176">
        <v>150</v>
      </c>
      <c r="BL24" s="177">
        <v>0</v>
      </c>
      <c r="BM24" s="177">
        <v>750</v>
      </c>
      <c r="BN24" s="176">
        <v>750</v>
      </c>
      <c r="BO24" s="177">
        <v>0</v>
      </c>
      <c r="BP24" s="177"/>
      <c r="BQ24" s="177"/>
      <c r="BR24" s="177"/>
      <c r="BS24" s="177">
        <v>0</v>
      </c>
      <c r="BT24" s="176">
        <v>0</v>
      </c>
      <c r="BU24" s="177">
        <v>0</v>
      </c>
      <c r="BV24" s="177">
        <v>365.21893399999999</v>
      </c>
      <c r="BW24" s="176">
        <v>365.21893399999999</v>
      </c>
      <c r="BX24" s="177">
        <v>0</v>
      </c>
      <c r="BY24" s="177">
        <v>365.21893399999999</v>
      </c>
      <c r="BZ24" s="176">
        <v>365.21893399999999</v>
      </c>
      <c r="CA24" s="177">
        <v>0</v>
      </c>
      <c r="CB24" s="166"/>
      <c r="CC24" s="166"/>
      <c r="CD24" s="166"/>
      <c r="CE24" s="177">
        <v>0</v>
      </c>
      <c r="CF24" s="176">
        <v>0</v>
      </c>
      <c r="CG24" s="177">
        <v>0</v>
      </c>
      <c r="CH24" s="177">
        <v>0</v>
      </c>
      <c r="CI24" s="176">
        <v>0</v>
      </c>
      <c r="CJ24" s="177">
        <v>0</v>
      </c>
      <c r="CK24" s="177">
        <v>365.21893399999999</v>
      </c>
      <c r="CL24" s="176">
        <v>365.21893399999999</v>
      </c>
      <c r="CM24" s="177">
        <v>0</v>
      </c>
      <c r="CN24" s="260">
        <v>379.53799000000004</v>
      </c>
      <c r="CO24" s="260">
        <v>379.53799000000004</v>
      </c>
      <c r="CP24" s="260">
        <v>0</v>
      </c>
      <c r="CQ24" s="260">
        <v>379.53799000000004</v>
      </c>
      <c r="CR24" s="260">
        <v>379.53799000000004</v>
      </c>
      <c r="CS24" s="260">
        <v>0</v>
      </c>
      <c r="CT24" s="260"/>
      <c r="CU24" s="260"/>
      <c r="CV24" s="318"/>
    </row>
    <row r="25" spans="1:100" s="14" customFormat="1" ht="42.75" hidden="1" customHeight="1">
      <c r="A25" s="173" t="s">
        <v>527</v>
      </c>
      <c r="B25" s="143" t="str">
        <f>'Biểu 2'!DJ167</f>
        <v>Phân cấp hỗ trợ phát triển hợp tác xã</v>
      </c>
      <c r="C25" s="177"/>
      <c r="D25" s="177"/>
      <c r="E25" s="177"/>
      <c r="F25" s="177">
        <f t="shared" ref="F25:F26" si="39">G25</f>
        <v>0</v>
      </c>
      <c r="G25" s="176">
        <f>'Biểu 2'!L162</f>
        <v>0</v>
      </c>
      <c r="H25" s="177">
        <v>0</v>
      </c>
      <c r="I25" s="177">
        <f t="shared" ref="I25:I26" si="40">J25</f>
        <v>0</v>
      </c>
      <c r="J25" s="176">
        <f>'Biểu 2'!U162</f>
        <v>0</v>
      </c>
      <c r="K25" s="177">
        <v>0</v>
      </c>
      <c r="L25" s="177"/>
      <c r="M25" s="177"/>
      <c r="N25" s="177"/>
      <c r="O25" s="177">
        <f t="shared" ref="O25:O26" si="41">P25</f>
        <v>0</v>
      </c>
      <c r="P25" s="176">
        <f>'Biểu 2'!U162</f>
        <v>0</v>
      </c>
      <c r="Q25" s="177">
        <v>0</v>
      </c>
      <c r="R25" s="177">
        <f t="shared" ref="R25:R26" si="42">S25</f>
        <v>0</v>
      </c>
      <c r="S25" s="176">
        <f>'Biểu 2'!AJ162</f>
        <v>0</v>
      </c>
      <c r="T25" s="177">
        <v>0</v>
      </c>
      <c r="U25" s="177"/>
      <c r="V25" s="177"/>
      <c r="W25" s="177"/>
      <c r="X25" s="177">
        <f t="shared" ref="X25:X26" si="43">Y25</f>
        <v>0</v>
      </c>
      <c r="Y25" s="176">
        <f>'Biểu 2'!AD162</f>
        <v>0</v>
      </c>
      <c r="Z25" s="177">
        <v>0</v>
      </c>
      <c r="AA25" s="177">
        <f t="shared" ref="AA25:AA26" si="44">AB25</f>
        <v>0</v>
      </c>
      <c r="AB25" s="176">
        <f>'Biểu 2'!BG162</f>
        <v>0</v>
      </c>
      <c r="AC25" s="177">
        <v>0</v>
      </c>
      <c r="AD25" s="177">
        <f t="shared" ref="AD25:AD26" si="45">AE25</f>
        <v>0</v>
      </c>
      <c r="AE25" s="176">
        <f>'Biểu 2'!CB162</f>
        <v>0</v>
      </c>
      <c r="AF25" s="177">
        <v>0</v>
      </c>
      <c r="AG25" s="166"/>
      <c r="AH25" s="166"/>
      <c r="AI25" s="166"/>
      <c r="AJ25" s="177">
        <f t="shared" ref="AJ25:AJ26" si="46">AK25</f>
        <v>0</v>
      </c>
      <c r="AK25" s="176">
        <f>'Biểu 2'!AP162</f>
        <v>0</v>
      </c>
      <c r="AL25" s="177">
        <v>0</v>
      </c>
      <c r="AM25" s="177">
        <f t="shared" ref="AM25:AM26" si="47">AN25</f>
        <v>0</v>
      </c>
      <c r="AN25" s="176">
        <f>'Biểu 2'!BS162</f>
        <v>0</v>
      </c>
      <c r="AO25" s="177">
        <v>0</v>
      </c>
      <c r="AP25" s="177">
        <f t="shared" ref="AP25:AP26" si="48">AQ25</f>
        <v>0</v>
      </c>
      <c r="AQ25" s="176">
        <f>'Biểu 2'!CX162</f>
        <v>0</v>
      </c>
      <c r="AR25" s="177">
        <v>0</v>
      </c>
      <c r="AS25" s="161">
        <f t="shared" ref="AS25:AS26" si="49">AT25</f>
        <v>1350</v>
      </c>
      <c r="AT25" s="160">
        <f>'Biểu 2'!DU167</f>
        <v>1350</v>
      </c>
      <c r="AU25" s="161">
        <v>0</v>
      </c>
      <c r="AV25" s="173" t="s">
        <v>527</v>
      </c>
      <c r="AW25" s="143" t="s">
        <v>516</v>
      </c>
      <c r="AX25" s="177"/>
      <c r="AY25" s="177"/>
      <c r="AZ25" s="177"/>
      <c r="BA25" s="177">
        <v>0</v>
      </c>
      <c r="BB25" s="176">
        <v>0</v>
      </c>
      <c r="BC25" s="177">
        <v>0</v>
      </c>
      <c r="BD25" s="177">
        <v>0</v>
      </c>
      <c r="BE25" s="176">
        <v>0</v>
      </c>
      <c r="BF25" s="177">
        <v>0</v>
      </c>
      <c r="BG25" s="177"/>
      <c r="BH25" s="177"/>
      <c r="BI25" s="177"/>
      <c r="BJ25" s="177">
        <v>0</v>
      </c>
      <c r="BK25" s="176">
        <v>0</v>
      </c>
      <c r="BL25" s="177">
        <v>0</v>
      </c>
      <c r="BM25" s="177">
        <v>0</v>
      </c>
      <c r="BN25" s="176">
        <v>0</v>
      </c>
      <c r="BO25" s="177">
        <v>0</v>
      </c>
      <c r="BP25" s="177"/>
      <c r="BQ25" s="177"/>
      <c r="BR25" s="177"/>
      <c r="BS25" s="177">
        <v>0</v>
      </c>
      <c r="BT25" s="176">
        <v>0</v>
      </c>
      <c r="BU25" s="177">
        <v>0</v>
      </c>
      <c r="BV25" s="177">
        <v>0</v>
      </c>
      <c r="BW25" s="176">
        <v>0</v>
      </c>
      <c r="BX25" s="177">
        <v>0</v>
      </c>
      <c r="BY25" s="177">
        <v>0</v>
      </c>
      <c r="BZ25" s="176">
        <v>0</v>
      </c>
      <c r="CA25" s="177">
        <v>0</v>
      </c>
      <c r="CB25" s="166"/>
      <c r="CC25" s="166"/>
      <c r="CD25" s="166"/>
      <c r="CE25" s="177">
        <v>0</v>
      </c>
      <c r="CF25" s="176">
        <v>0</v>
      </c>
      <c r="CG25" s="177">
        <v>0</v>
      </c>
      <c r="CH25" s="177">
        <v>0</v>
      </c>
      <c r="CI25" s="176">
        <v>0</v>
      </c>
      <c r="CJ25" s="177">
        <v>0</v>
      </c>
      <c r="CK25" s="177">
        <v>0</v>
      </c>
      <c r="CL25" s="176">
        <v>0</v>
      </c>
      <c r="CM25" s="177">
        <v>0</v>
      </c>
      <c r="CN25" s="260">
        <v>1350</v>
      </c>
      <c r="CO25" s="260">
        <v>1350</v>
      </c>
      <c r="CP25" s="260">
        <v>0</v>
      </c>
      <c r="CQ25" s="260">
        <v>1350</v>
      </c>
      <c r="CR25" s="260">
        <v>1350</v>
      </c>
      <c r="CS25" s="260">
        <v>0</v>
      </c>
      <c r="CT25" s="260"/>
      <c r="CU25" s="260"/>
      <c r="CV25" s="318"/>
    </row>
    <row r="26" spans="1:100" s="14" customFormat="1" ht="40.5" customHeight="1">
      <c r="A26" s="173" t="s">
        <v>329</v>
      </c>
      <c r="B26" s="143" t="str">
        <f>'Biểu 2'!B142</f>
        <v>Chỉnh trang, di dời, đầu tư hệ thống điện chiếu sáng</v>
      </c>
      <c r="C26" s="177"/>
      <c r="D26" s="177"/>
      <c r="E26" s="177"/>
      <c r="F26" s="177">
        <f t="shared" si="39"/>
        <v>926</v>
      </c>
      <c r="G26" s="176">
        <f>'Biểu 2'!L142</f>
        <v>926</v>
      </c>
      <c r="H26" s="177">
        <v>0</v>
      </c>
      <c r="I26" s="177">
        <f t="shared" si="40"/>
        <v>926</v>
      </c>
      <c r="J26" s="176">
        <f>'Biểu 2'!U142</f>
        <v>926</v>
      </c>
      <c r="K26" s="177">
        <v>0</v>
      </c>
      <c r="L26" s="177"/>
      <c r="M26" s="177"/>
      <c r="N26" s="177"/>
      <c r="O26" s="177">
        <f t="shared" si="41"/>
        <v>926</v>
      </c>
      <c r="P26" s="176">
        <f>'Biểu 2'!U142</f>
        <v>926</v>
      </c>
      <c r="Q26" s="177">
        <v>0</v>
      </c>
      <c r="R26" s="177">
        <f t="shared" si="42"/>
        <v>926</v>
      </c>
      <c r="S26" s="176">
        <f>'Biểu 2'!AJ142</f>
        <v>926</v>
      </c>
      <c r="T26" s="177">
        <v>0</v>
      </c>
      <c r="U26" s="177"/>
      <c r="V26" s="177"/>
      <c r="W26" s="177"/>
      <c r="X26" s="177">
        <f t="shared" si="43"/>
        <v>2021</v>
      </c>
      <c r="Y26" s="176">
        <f>'Biểu 2'!AD142</f>
        <v>2021</v>
      </c>
      <c r="Z26" s="177">
        <v>0</v>
      </c>
      <c r="AA26" s="177">
        <f t="shared" si="44"/>
        <v>926</v>
      </c>
      <c r="AB26" s="176">
        <f>'Biểu 2'!BG142</f>
        <v>926</v>
      </c>
      <c r="AC26" s="177">
        <v>0</v>
      </c>
      <c r="AD26" s="177">
        <f t="shared" si="45"/>
        <v>926</v>
      </c>
      <c r="AE26" s="176">
        <f>'Biểu 2'!CB142</f>
        <v>926</v>
      </c>
      <c r="AF26" s="177">
        <v>0</v>
      </c>
      <c r="AG26" s="166"/>
      <c r="AH26" s="166"/>
      <c r="AI26" s="166"/>
      <c r="AJ26" s="177">
        <f t="shared" si="46"/>
        <v>0</v>
      </c>
      <c r="AK26" s="176">
        <f>'Biểu 2'!AP142</f>
        <v>0</v>
      </c>
      <c r="AL26" s="177">
        <v>0</v>
      </c>
      <c r="AM26" s="177">
        <f t="shared" si="47"/>
        <v>7910752</v>
      </c>
      <c r="AN26" s="176">
        <f>'Biểu 2'!BS142</f>
        <v>7910752</v>
      </c>
      <c r="AO26" s="177">
        <v>0</v>
      </c>
      <c r="AP26" s="177">
        <f t="shared" si="48"/>
        <v>926</v>
      </c>
      <c r="AQ26" s="176">
        <f>'Biểu 2'!CX142</f>
        <v>926</v>
      </c>
      <c r="AR26" s="177">
        <v>0</v>
      </c>
      <c r="AS26" s="161">
        <f t="shared" si="49"/>
        <v>926</v>
      </c>
      <c r="AT26" s="160">
        <f>'Biểu 2'!DT142</f>
        <v>926</v>
      </c>
      <c r="AU26" s="161">
        <v>0</v>
      </c>
      <c r="AV26" s="173">
        <v>2</v>
      </c>
      <c r="AW26" s="143" t="s">
        <v>572</v>
      </c>
      <c r="AX26" s="177"/>
      <c r="AY26" s="177"/>
      <c r="AZ26" s="177"/>
      <c r="BA26" s="177">
        <v>2926</v>
      </c>
      <c r="BB26" s="176">
        <v>2926</v>
      </c>
      <c r="BC26" s="177">
        <v>0</v>
      </c>
      <c r="BD26" s="177">
        <v>2926</v>
      </c>
      <c r="BE26" s="176">
        <v>2926</v>
      </c>
      <c r="BF26" s="177">
        <v>0</v>
      </c>
      <c r="BG26" s="177"/>
      <c r="BH26" s="177"/>
      <c r="BI26" s="177"/>
      <c r="BJ26" s="177">
        <v>2926</v>
      </c>
      <c r="BK26" s="176">
        <v>2926</v>
      </c>
      <c r="BL26" s="177">
        <v>0</v>
      </c>
      <c r="BM26" s="177">
        <v>14744</v>
      </c>
      <c r="BN26" s="176">
        <v>14744</v>
      </c>
      <c r="BO26" s="177">
        <v>0</v>
      </c>
      <c r="BP26" s="177"/>
      <c r="BQ26" s="177"/>
      <c r="BR26" s="177"/>
      <c r="BS26" s="177">
        <v>0</v>
      </c>
      <c r="BT26" s="176">
        <v>0</v>
      </c>
      <c r="BU26" s="177">
        <v>0</v>
      </c>
      <c r="BV26" s="177">
        <v>5744</v>
      </c>
      <c r="BW26" s="176">
        <v>5744</v>
      </c>
      <c r="BX26" s="177">
        <v>0</v>
      </c>
      <c r="BY26" s="177">
        <v>5744</v>
      </c>
      <c r="BZ26" s="176">
        <v>5744</v>
      </c>
      <c r="CA26" s="177">
        <v>0</v>
      </c>
      <c r="CB26" s="166"/>
      <c r="CC26" s="166"/>
      <c r="CD26" s="166"/>
      <c r="CE26" s="177">
        <v>1315</v>
      </c>
      <c r="CF26" s="176">
        <v>1315</v>
      </c>
      <c r="CG26" s="177">
        <v>0</v>
      </c>
      <c r="CH26" s="177">
        <v>0</v>
      </c>
      <c r="CI26" s="176">
        <v>0</v>
      </c>
      <c r="CJ26" s="177">
        <v>0</v>
      </c>
      <c r="CK26" s="177">
        <v>5744</v>
      </c>
      <c r="CL26" s="176">
        <v>5744</v>
      </c>
      <c r="CM26" s="177">
        <v>0</v>
      </c>
      <c r="CN26" s="260"/>
      <c r="CO26" s="260"/>
      <c r="CP26" s="260">
        <v>0</v>
      </c>
      <c r="CQ26" s="260">
        <f>CR26+CS26</f>
        <v>3269.3739999999998</v>
      </c>
      <c r="CR26" s="260">
        <v>3269.3739999999998</v>
      </c>
      <c r="CS26" s="260">
        <v>0</v>
      </c>
      <c r="CT26" s="260">
        <f>CQ26-CN26</f>
        <v>3269.3739999999998</v>
      </c>
      <c r="CU26" s="260"/>
      <c r="CV26" s="319"/>
    </row>
  </sheetData>
  <mergeCells count="120">
    <mergeCell ref="A2:CV2"/>
    <mergeCell ref="A5:CV5"/>
    <mergeCell ref="C8:C9"/>
    <mergeCell ref="D8:E8"/>
    <mergeCell ref="A3:CV3"/>
    <mergeCell ref="F8:F9"/>
    <mergeCell ref="G8:H8"/>
    <mergeCell ref="F7:H7"/>
    <mergeCell ref="I7:K7"/>
    <mergeCell ref="I8:I9"/>
    <mergeCell ref="CV6:CV9"/>
    <mergeCell ref="J8:K8"/>
    <mergeCell ref="A6:A9"/>
    <mergeCell ref="B6:B9"/>
    <mergeCell ref="C6:E7"/>
    <mergeCell ref="L6:N7"/>
    <mergeCell ref="A4:CV4"/>
    <mergeCell ref="O6:T6"/>
    <mergeCell ref="O7:Q7"/>
    <mergeCell ref="R7:T7"/>
    <mergeCell ref="F6:K6"/>
    <mergeCell ref="S8:T8"/>
    <mergeCell ref="L8:L9"/>
    <mergeCell ref="M8:N8"/>
    <mergeCell ref="O8:O9"/>
    <mergeCell ref="U6:W7"/>
    <mergeCell ref="P8:Q8"/>
    <mergeCell ref="R8:R9"/>
    <mergeCell ref="X6:AC6"/>
    <mergeCell ref="X7:Z7"/>
    <mergeCell ref="AA7:AC7"/>
    <mergeCell ref="U8:U9"/>
    <mergeCell ref="V8:W8"/>
    <mergeCell ref="X8:X9"/>
    <mergeCell ref="Y8:Z8"/>
    <mergeCell ref="AA8:AA9"/>
    <mergeCell ref="AB8:AC8"/>
    <mergeCell ref="AS6:AU6"/>
    <mergeCell ref="AS7:AU7"/>
    <mergeCell ref="AS8:AS9"/>
    <mergeCell ref="AT8:AU8"/>
    <mergeCell ref="AD7:AF7"/>
    <mergeCell ref="AD8:AD9"/>
    <mergeCell ref="AE8:AF8"/>
    <mergeCell ref="AD6:AF6"/>
    <mergeCell ref="AG6:AI7"/>
    <mergeCell ref="AJ6:AO6"/>
    <mergeCell ref="AP6:AR6"/>
    <mergeCell ref="AJ7:AL7"/>
    <mergeCell ref="AM7:AO7"/>
    <mergeCell ref="AP7:AR7"/>
    <mergeCell ref="AN8:AO8"/>
    <mergeCell ref="AP8:AP9"/>
    <mergeCell ref="AQ8:AR8"/>
    <mergeCell ref="AG8:AG9"/>
    <mergeCell ref="AH8:AI8"/>
    <mergeCell ref="AJ8:AJ9"/>
    <mergeCell ref="AK8:AL8"/>
    <mergeCell ref="AM8:AM9"/>
    <mergeCell ref="AV6:AV9"/>
    <mergeCell ref="AW6:AW9"/>
    <mergeCell ref="AX6:AZ7"/>
    <mergeCell ref="BA6:BF6"/>
    <mergeCell ref="BG6:BI7"/>
    <mergeCell ref="AX8:AX9"/>
    <mergeCell ref="AY8:AZ8"/>
    <mergeCell ref="BA8:BA9"/>
    <mergeCell ref="BB8:BC8"/>
    <mergeCell ref="BD8:BD9"/>
    <mergeCell ref="BE8:BF8"/>
    <mergeCell ref="BG8:BG9"/>
    <mergeCell ref="BH8:BI8"/>
    <mergeCell ref="BJ8:BJ9"/>
    <mergeCell ref="BK8:BL8"/>
    <mergeCell ref="BM8:BM9"/>
    <mergeCell ref="BN8:BO8"/>
    <mergeCell ref="BP8:BP9"/>
    <mergeCell ref="CE6:CJ6"/>
    <mergeCell ref="CK6:CM6"/>
    <mergeCell ref="CN6:CP6"/>
    <mergeCell ref="BA7:BC7"/>
    <mergeCell ref="BD7:BF7"/>
    <mergeCell ref="BJ7:BL7"/>
    <mergeCell ref="BM7:BO7"/>
    <mergeCell ref="BS7:BU7"/>
    <mergeCell ref="BV7:BX7"/>
    <mergeCell ref="BY7:CA7"/>
    <mergeCell ref="CE7:CG7"/>
    <mergeCell ref="CH7:CJ7"/>
    <mergeCell ref="CK7:CM7"/>
    <mergeCell ref="CN7:CP7"/>
    <mergeCell ref="BJ6:BO6"/>
    <mergeCell ref="BP6:BR7"/>
    <mergeCell ref="BS6:BX6"/>
    <mergeCell ref="BY6:CA6"/>
    <mergeCell ref="CB6:CD7"/>
    <mergeCell ref="AV21:AW21"/>
    <mergeCell ref="CV22:CV26"/>
    <mergeCell ref="CQ6:CS6"/>
    <mergeCell ref="CQ7:CS7"/>
    <mergeCell ref="CQ8:CQ9"/>
    <mergeCell ref="CR8:CS8"/>
    <mergeCell ref="CT6:CU6"/>
    <mergeCell ref="CN8:CN9"/>
    <mergeCell ref="CO8:CP8"/>
    <mergeCell ref="CF8:CG8"/>
    <mergeCell ref="CH8:CH9"/>
    <mergeCell ref="CI8:CJ8"/>
    <mergeCell ref="CK8:CK9"/>
    <mergeCell ref="CL8:CM8"/>
    <mergeCell ref="BY8:BY9"/>
    <mergeCell ref="BZ8:CA8"/>
    <mergeCell ref="CB8:CB9"/>
    <mergeCell ref="CC8:CD8"/>
    <mergeCell ref="CE8:CE9"/>
    <mergeCell ref="BQ8:BR8"/>
    <mergeCell ref="BS8:BS9"/>
    <mergeCell ref="BT8:BU8"/>
    <mergeCell ref="BV8:BV9"/>
    <mergeCell ref="BW8:BX8"/>
  </mergeCells>
  <printOptions horizontalCentered="1"/>
  <pageMargins left="0.2" right="3.937007874015748E-2" top="0.74803149606299213" bottom="0.74803149606299213" header="0.31496062992125984" footer="0.31496062992125984"/>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A196"/>
  <sheetViews>
    <sheetView tabSelected="1" view="pageBreakPreview" topLeftCell="EE1" zoomScale="40" zoomScaleNormal="70" zoomScaleSheetLayoutView="40" workbookViewId="0">
      <selection activeCell="FF10" sqref="FF10:FF11"/>
    </sheetView>
  </sheetViews>
  <sheetFormatPr defaultColWidth="9.33203125" defaultRowHeight="13"/>
  <cols>
    <col min="1" max="1" width="6.109375" style="135" hidden="1" customWidth="1"/>
    <col min="2" max="2" width="56.77734375" style="135" hidden="1" customWidth="1"/>
    <col min="3" max="4" width="12.109375" style="137" hidden="1" customWidth="1"/>
    <col min="5" max="5" width="13.77734375" style="137" hidden="1" customWidth="1"/>
    <col min="6" max="6" width="9.33203125" style="137" hidden="1" customWidth="1"/>
    <col min="7" max="7" width="16.33203125" style="137" hidden="1" customWidth="1"/>
    <col min="8" max="9" width="17.33203125" style="135" hidden="1" customWidth="1"/>
    <col min="10" max="10" width="15" style="135" hidden="1" customWidth="1"/>
    <col min="11" max="11" width="15.77734375" style="135" hidden="1" customWidth="1"/>
    <col min="12" max="13" width="16" style="135" hidden="1" customWidth="1"/>
    <col min="14" max="15" width="10" style="135" hidden="1" customWidth="1"/>
    <col min="16" max="16" width="16.33203125" style="137" hidden="1" customWidth="1"/>
    <col min="17" max="18" width="17.33203125" style="135" hidden="1" customWidth="1"/>
    <col min="19" max="19" width="15" style="135" hidden="1" customWidth="1"/>
    <col min="20" max="20" width="12.6640625" style="135" hidden="1" customWidth="1"/>
    <col min="21" max="22" width="16" style="135" hidden="1" customWidth="1"/>
    <col min="23" max="24" width="10" style="135" hidden="1" customWidth="1"/>
    <col min="25" max="25" width="6.109375" style="135" hidden="1" customWidth="1"/>
    <col min="26" max="26" width="56.77734375" style="135" hidden="1" customWidth="1"/>
    <col min="27" max="28" width="12.109375" style="137" hidden="1" customWidth="1"/>
    <col min="29" max="29" width="13.77734375" style="137" hidden="1" customWidth="1"/>
    <col min="30" max="30" width="9.33203125" style="137" hidden="1" customWidth="1"/>
    <col min="31" max="31" width="16.33203125" style="137" hidden="1" customWidth="1"/>
    <col min="32" max="33" width="17.33203125" style="135" hidden="1" customWidth="1"/>
    <col min="34" max="34" width="15" style="135" hidden="1" customWidth="1"/>
    <col min="35" max="35" width="12.6640625" style="135" hidden="1" customWidth="1"/>
    <col min="36" max="44" width="16" style="135" hidden="1" customWidth="1"/>
    <col min="45" max="45" width="12.77734375" style="135" hidden="1" customWidth="1"/>
    <col min="46" max="46" width="10" style="135" hidden="1" customWidth="1"/>
    <col min="47" max="47" width="6.109375" style="135" hidden="1" customWidth="1"/>
    <col min="48" max="48" width="56.77734375" style="135" hidden="1" customWidth="1"/>
    <col min="49" max="50" width="12.109375" style="137" hidden="1" customWidth="1"/>
    <col min="51" max="51" width="13.77734375" style="137" hidden="1" customWidth="1"/>
    <col min="52" max="52" width="9.33203125" style="137" hidden="1" customWidth="1"/>
    <col min="53" max="53" width="16.33203125" style="137" hidden="1" customWidth="1"/>
    <col min="54" max="55" width="17.33203125" style="135" hidden="1" customWidth="1"/>
    <col min="56" max="56" width="15" style="135" hidden="1" customWidth="1"/>
    <col min="57" max="57" width="12.6640625" style="135" hidden="1" customWidth="1"/>
    <col min="58" max="66" width="16" style="135" hidden="1" customWidth="1"/>
    <col min="67" max="67" width="12.77734375" style="135" hidden="1" customWidth="1"/>
    <col min="68" max="68" width="94" style="135" hidden="1" customWidth="1"/>
    <col min="69" max="69" width="6.109375" style="135" hidden="1" customWidth="1"/>
    <col min="70" max="70" width="56.77734375" style="135" hidden="1" customWidth="1"/>
    <col min="71" max="72" width="12.109375" style="137" hidden="1" customWidth="1"/>
    <col min="73" max="73" width="13.77734375" style="137" hidden="1" customWidth="1"/>
    <col min="74" max="74" width="9.33203125" style="137" hidden="1" customWidth="1"/>
    <col min="75" max="75" width="16.33203125" style="137" hidden="1" customWidth="1"/>
    <col min="76" max="77" width="17.33203125" style="135" hidden="1" customWidth="1"/>
    <col min="78" max="78" width="15" style="135" hidden="1" customWidth="1"/>
    <col min="79" max="79" width="12.6640625" style="135" hidden="1" customWidth="1"/>
    <col min="80" max="88" width="16" style="135" hidden="1" customWidth="1"/>
    <col min="89" max="89" width="16.6640625" style="135" hidden="1" customWidth="1"/>
    <col min="90" max="90" width="16.77734375" style="135" hidden="1" customWidth="1"/>
    <col min="91" max="91" width="6.109375" style="135" hidden="1" customWidth="1"/>
    <col min="92" max="92" width="56.77734375" style="135" hidden="1" customWidth="1"/>
    <col min="93" max="94" width="12.109375" style="137" hidden="1" customWidth="1"/>
    <col min="95" max="95" width="13.77734375" style="137" hidden="1" customWidth="1"/>
    <col min="96" max="96" width="9.33203125" style="137" hidden="1" customWidth="1"/>
    <col min="97" max="97" width="16.33203125" style="137" hidden="1" customWidth="1"/>
    <col min="98" max="99" width="17.33203125" style="135" hidden="1" customWidth="1"/>
    <col min="100" max="100" width="15" style="135" hidden="1" customWidth="1"/>
    <col min="101" max="101" width="12.6640625" style="135" hidden="1" customWidth="1"/>
    <col min="102" max="110" width="16" style="135" hidden="1" customWidth="1"/>
    <col min="111" max="111" width="12.77734375" style="135" hidden="1" customWidth="1"/>
    <col min="112" max="112" width="10" style="135" hidden="1" customWidth="1"/>
    <col min="113" max="113" width="6.109375" style="135" hidden="1" customWidth="1"/>
    <col min="114" max="114" width="56.77734375" style="135" hidden="1" customWidth="1"/>
    <col min="115" max="116" width="12.109375" style="137" hidden="1" customWidth="1"/>
    <col min="117" max="117" width="13.77734375" style="137" hidden="1" customWidth="1"/>
    <col min="118" max="118" width="9.33203125" style="137" hidden="1" customWidth="1"/>
    <col min="119" max="119" width="16.33203125" style="137" hidden="1" customWidth="1"/>
    <col min="120" max="121" width="17.33203125" style="135" hidden="1" customWidth="1"/>
    <col min="122" max="122" width="15" style="135" hidden="1" customWidth="1"/>
    <col min="123" max="123" width="12.6640625" style="135" hidden="1" customWidth="1"/>
    <col min="124" max="132" width="16" style="135" hidden="1" customWidth="1"/>
    <col min="133" max="133" width="12.77734375" style="135" hidden="1" customWidth="1"/>
    <col min="134" max="134" width="10" style="135" hidden="1" customWidth="1"/>
    <col min="135" max="135" width="6.109375" style="135" customWidth="1"/>
    <col min="136" max="136" width="56.77734375" style="135" customWidth="1"/>
    <col min="137" max="138" width="12.109375" style="137" customWidth="1"/>
    <col min="139" max="139" width="13.77734375" style="137" customWidth="1"/>
    <col min="140" max="140" width="9.33203125" style="137"/>
    <col min="141" max="141" width="16.33203125" style="137" customWidth="1"/>
    <col min="142" max="143" width="17.33203125" style="135" customWidth="1"/>
    <col min="144" max="144" width="15" style="135" customWidth="1"/>
    <col min="145" max="145" width="12.6640625" style="135" customWidth="1"/>
    <col min="146" max="147" width="16" style="135" customWidth="1"/>
    <col min="148" max="154" width="16" style="135" hidden="1" customWidth="1"/>
    <col min="155" max="155" width="12.77734375" style="135" bestFit="1" customWidth="1"/>
    <col min="156" max="156" width="10" style="135" bestFit="1" customWidth="1"/>
    <col min="157" max="158" width="12.109375" style="137" customWidth="1"/>
    <col min="159" max="159" width="13.77734375" style="137" customWidth="1"/>
    <col min="160" max="160" width="9.33203125" style="137"/>
    <col min="161" max="161" width="16.33203125" style="137" customWidth="1"/>
    <col min="162" max="163" width="17.33203125" style="135" customWidth="1"/>
    <col min="164" max="164" width="15" style="135" customWidth="1"/>
    <col min="165" max="165" width="12.6640625" style="135" customWidth="1"/>
    <col min="166" max="167" width="16" style="135" customWidth="1"/>
    <col min="168" max="174" width="16" style="135" hidden="1" customWidth="1"/>
    <col min="175" max="175" width="12.77734375" style="135" bestFit="1" customWidth="1"/>
    <col min="176" max="176" width="10" style="135" bestFit="1" customWidth="1"/>
    <col min="177" max="177" width="15.77734375" style="137" customWidth="1"/>
    <col min="178" max="178" width="14.6640625" style="137" customWidth="1"/>
    <col min="179" max="179" width="31" style="137" customWidth="1"/>
    <col min="180" max="180" width="21" style="137" customWidth="1"/>
    <col min="181" max="181" width="17" style="135" customWidth="1"/>
    <col min="182" max="182" width="11.77734375" style="135" bestFit="1" customWidth="1"/>
    <col min="183" max="183" width="19.44140625" style="135" customWidth="1"/>
    <col min="184" max="16384" width="9.33203125" style="135"/>
  </cols>
  <sheetData>
    <row r="1" spans="1:183" s="136" customFormat="1" ht="55" customHeight="1">
      <c r="A1" s="368"/>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368"/>
      <c r="DR1" s="368"/>
      <c r="DS1" s="368"/>
      <c r="DT1" s="368"/>
      <c r="DU1" s="368"/>
      <c r="DV1" s="368"/>
      <c r="DW1" s="368"/>
      <c r="DX1" s="368"/>
      <c r="DY1" s="368"/>
      <c r="DZ1" s="368"/>
      <c r="EA1" s="368"/>
      <c r="EB1" s="368"/>
      <c r="EC1" s="368"/>
      <c r="ED1" s="368"/>
      <c r="EE1" s="368"/>
      <c r="EF1" s="368"/>
      <c r="EG1" s="368"/>
      <c r="EH1" s="368"/>
      <c r="EI1" s="368"/>
      <c r="EJ1" s="368"/>
      <c r="EK1" s="368"/>
      <c r="EL1" s="368"/>
      <c r="EM1" s="368"/>
      <c r="EN1" s="368"/>
      <c r="EO1" s="368"/>
      <c r="EP1" s="368"/>
      <c r="EQ1" s="368"/>
      <c r="ER1" s="368"/>
      <c r="ES1" s="368"/>
      <c r="ET1" s="368"/>
      <c r="EU1" s="368"/>
      <c r="EV1" s="368"/>
      <c r="EW1" s="368"/>
      <c r="EX1" s="368"/>
      <c r="EY1" s="368"/>
      <c r="EZ1" s="368"/>
      <c r="FA1" s="368"/>
      <c r="FB1" s="368"/>
      <c r="FC1" s="368"/>
      <c r="FD1" s="368"/>
      <c r="FE1" s="368"/>
      <c r="FF1" s="368"/>
      <c r="FG1" s="368"/>
      <c r="FH1" s="368"/>
      <c r="FI1" s="368"/>
      <c r="FJ1" s="368"/>
      <c r="FK1" s="368"/>
      <c r="FL1" s="368"/>
      <c r="FM1" s="368"/>
      <c r="FN1" s="368"/>
      <c r="FO1" s="368"/>
      <c r="FP1" s="368"/>
      <c r="FQ1" s="368"/>
      <c r="FR1" s="368"/>
      <c r="FS1" s="368"/>
      <c r="FT1" s="368"/>
      <c r="FU1" s="368"/>
      <c r="FV1" s="368"/>
      <c r="FW1" s="368"/>
      <c r="FX1" s="206"/>
    </row>
    <row r="2" spans="1:183" ht="45.5" customHeight="1">
      <c r="A2" s="369"/>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369"/>
      <c r="BM2" s="369"/>
      <c r="BN2" s="369"/>
      <c r="BO2" s="369"/>
      <c r="BP2" s="369"/>
      <c r="BQ2" s="369"/>
      <c r="BR2" s="369"/>
      <c r="BS2" s="369"/>
      <c r="BT2" s="369"/>
      <c r="BU2" s="369"/>
      <c r="BV2" s="369"/>
      <c r="BW2" s="369"/>
      <c r="BX2" s="369"/>
      <c r="BY2" s="369"/>
      <c r="BZ2" s="369"/>
      <c r="CA2" s="369"/>
      <c r="CB2" s="369"/>
      <c r="CC2" s="369"/>
      <c r="CD2" s="369"/>
      <c r="CE2" s="369"/>
      <c r="CF2" s="369"/>
      <c r="CG2" s="369"/>
      <c r="CH2" s="369"/>
      <c r="CI2" s="369"/>
      <c r="CJ2" s="369"/>
      <c r="CK2" s="369"/>
      <c r="CL2" s="369"/>
      <c r="CM2" s="369"/>
      <c r="CN2" s="369"/>
      <c r="CO2" s="369"/>
      <c r="CP2" s="369"/>
      <c r="CQ2" s="369"/>
      <c r="CR2" s="369"/>
      <c r="CS2" s="369"/>
      <c r="CT2" s="369"/>
      <c r="CU2" s="369"/>
      <c r="CV2" s="369"/>
      <c r="CW2" s="369"/>
      <c r="CX2" s="369"/>
      <c r="CY2" s="369"/>
      <c r="CZ2" s="369"/>
      <c r="DA2" s="369"/>
      <c r="DB2" s="369"/>
      <c r="DC2" s="369"/>
      <c r="DD2" s="369"/>
      <c r="DE2" s="369"/>
      <c r="DF2" s="369"/>
      <c r="DG2" s="369"/>
      <c r="DH2" s="369"/>
      <c r="DI2" s="369"/>
      <c r="DJ2" s="369"/>
      <c r="DK2" s="369"/>
      <c r="DL2" s="369"/>
      <c r="DM2" s="369"/>
      <c r="DN2" s="369"/>
      <c r="DO2" s="369"/>
      <c r="DP2" s="369"/>
      <c r="DQ2" s="369"/>
      <c r="DR2" s="369"/>
      <c r="DS2" s="369"/>
      <c r="DT2" s="369"/>
      <c r="DU2" s="369"/>
      <c r="DV2" s="369"/>
      <c r="DW2" s="369"/>
      <c r="DX2" s="369"/>
      <c r="DY2" s="369"/>
      <c r="DZ2" s="369"/>
      <c r="EA2" s="369"/>
      <c r="EB2" s="369"/>
      <c r="EC2" s="369"/>
      <c r="ED2" s="369"/>
      <c r="EE2" s="369"/>
      <c r="EF2" s="369"/>
      <c r="EG2" s="369"/>
      <c r="EH2" s="369"/>
      <c r="EI2" s="369"/>
      <c r="EJ2" s="369"/>
      <c r="EK2" s="369"/>
      <c r="EL2" s="369"/>
      <c r="EM2" s="369"/>
      <c r="EN2" s="369"/>
      <c r="EO2" s="369"/>
      <c r="EP2" s="369"/>
      <c r="EQ2" s="369"/>
      <c r="ER2" s="369"/>
      <c r="ES2" s="369"/>
      <c r="ET2" s="369"/>
      <c r="EU2" s="369"/>
      <c r="EV2" s="369"/>
      <c r="EW2" s="369"/>
      <c r="EX2" s="369"/>
      <c r="EY2" s="369"/>
      <c r="EZ2" s="369"/>
      <c r="FA2" s="369"/>
      <c r="FB2" s="369"/>
      <c r="FC2" s="369"/>
      <c r="FD2" s="369"/>
      <c r="FE2" s="369"/>
      <c r="FF2" s="369"/>
      <c r="FG2" s="369"/>
      <c r="FH2" s="369"/>
      <c r="FI2" s="369"/>
      <c r="FJ2" s="369"/>
      <c r="FK2" s="369"/>
      <c r="FL2" s="369"/>
      <c r="FM2" s="369"/>
      <c r="FN2" s="369"/>
      <c r="FO2" s="369"/>
      <c r="FP2" s="369"/>
      <c r="FQ2" s="369"/>
      <c r="FR2" s="369"/>
      <c r="FS2" s="369"/>
      <c r="FT2" s="369"/>
      <c r="FU2" s="369"/>
      <c r="FV2" s="369"/>
      <c r="FW2" s="369"/>
      <c r="FX2" s="199"/>
    </row>
    <row r="3" spans="1:183" ht="27"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388" t="s">
        <v>441</v>
      </c>
      <c r="DJ3" s="388"/>
      <c r="DK3" s="388"/>
      <c r="DL3" s="388"/>
      <c r="DM3" s="388"/>
      <c r="DN3" s="388"/>
      <c r="DO3" s="388"/>
      <c r="DP3" s="388"/>
      <c r="DQ3" s="388"/>
      <c r="DR3" s="388"/>
      <c r="DS3" s="388"/>
      <c r="DT3" s="388"/>
      <c r="DU3" s="388"/>
      <c r="DV3" s="388"/>
      <c r="DW3" s="388"/>
      <c r="DX3" s="388"/>
      <c r="DY3" s="388"/>
      <c r="DZ3" s="388"/>
      <c r="EA3" s="388"/>
      <c r="EB3" s="388"/>
      <c r="EC3" s="388"/>
      <c r="ED3" s="388"/>
      <c r="EE3" s="388"/>
      <c r="EF3" s="388"/>
      <c r="EG3" s="388"/>
      <c r="EH3" s="388"/>
      <c r="EI3" s="388"/>
      <c r="EJ3" s="388"/>
      <c r="EK3" s="388"/>
      <c r="EL3" s="388"/>
      <c r="EM3" s="388"/>
      <c r="EN3" s="388"/>
      <c r="EO3" s="388"/>
      <c r="EP3" s="388"/>
      <c r="EQ3" s="388"/>
      <c r="ER3" s="388"/>
      <c r="ES3" s="388"/>
      <c r="ET3" s="388"/>
      <c r="EU3" s="388"/>
      <c r="EV3" s="388"/>
      <c r="EW3" s="388"/>
      <c r="EX3" s="388"/>
      <c r="EY3" s="388"/>
      <c r="EZ3" s="388"/>
      <c r="FA3" s="388"/>
      <c r="FB3" s="388"/>
      <c r="FC3" s="388"/>
      <c r="FD3" s="388"/>
      <c r="FE3" s="388"/>
      <c r="FF3" s="388"/>
      <c r="FG3" s="388"/>
      <c r="FH3" s="388"/>
      <c r="FI3" s="388"/>
      <c r="FJ3" s="388"/>
      <c r="FK3" s="388"/>
      <c r="FL3" s="388"/>
      <c r="FM3" s="388"/>
      <c r="FN3" s="388"/>
      <c r="FO3" s="388"/>
      <c r="FP3" s="388"/>
      <c r="FQ3" s="388"/>
      <c r="FR3" s="388"/>
      <c r="FS3" s="388"/>
      <c r="FT3" s="388"/>
      <c r="FU3" s="388"/>
      <c r="FV3" s="388"/>
      <c r="FW3" s="388"/>
      <c r="FX3" s="199"/>
    </row>
    <row r="4" spans="1:183" ht="56" customHeight="1">
      <c r="A4" s="266"/>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5"/>
      <c r="DJ4" s="265"/>
      <c r="DK4" s="265"/>
      <c r="DL4" s="265"/>
      <c r="DM4" s="265"/>
      <c r="DN4" s="265"/>
      <c r="DO4" s="265"/>
      <c r="DP4" s="265"/>
      <c r="DQ4" s="265"/>
      <c r="DR4" s="265"/>
      <c r="DS4" s="265"/>
      <c r="DT4" s="265"/>
      <c r="DU4" s="265"/>
      <c r="DV4" s="265"/>
      <c r="DW4" s="265"/>
      <c r="DX4" s="265"/>
      <c r="DY4" s="265"/>
      <c r="DZ4" s="265"/>
      <c r="EA4" s="265"/>
      <c r="EB4" s="265"/>
      <c r="EC4" s="265"/>
      <c r="ED4" s="265"/>
      <c r="EE4" s="369" t="s">
        <v>364</v>
      </c>
      <c r="EF4" s="369"/>
      <c r="EG4" s="369"/>
      <c r="EH4" s="369"/>
      <c r="EI4" s="369"/>
      <c r="EJ4" s="369"/>
      <c r="EK4" s="369"/>
      <c r="EL4" s="369"/>
      <c r="EM4" s="369"/>
      <c r="EN4" s="369"/>
      <c r="EO4" s="369"/>
      <c r="EP4" s="369"/>
      <c r="EQ4" s="369"/>
      <c r="ER4" s="369"/>
      <c r="ES4" s="369"/>
      <c r="ET4" s="369"/>
      <c r="EU4" s="369"/>
      <c r="EV4" s="369"/>
      <c r="EW4" s="369"/>
      <c r="EX4" s="369"/>
      <c r="EY4" s="369"/>
      <c r="EZ4" s="369"/>
      <c r="FA4" s="369"/>
      <c r="FB4" s="369"/>
      <c r="FC4" s="369"/>
      <c r="FD4" s="369"/>
      <c r="FE4" s="369"/>
      <c r="FF4" s="369"/>
      <c r="FG4" s="369"/>
      <c r="FH4" s="369"/>
      <c r="FI4" s="369"/>
      <c r="FJ4" s="369"/>
      <c r="FK4" s="369"/>
      <c r="FL4" s="369"/>
      <c r="FM4" s="369"/>
      <c r="FN4" s="369"/>
      <c r="FO4" s="369"/>
      <c r="FP4" s="369"/>
      <c r="FQ4" s="369"/>
      <c r="FR4" s="369"/>
      <c r="FS4" s="369"/>
      <c r="FT4" s="369"/>
      <c r="FU4" s="369"/>
      <c r="FV4" s="369"/>
      <c r="FW4" s="369"/>
      <c r="FX4" s="199"/>
    </row>
    <row r="5" spans="1:183" ht="27" customHeight="1">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5"/>
      <c r="DJ5" s="265"/>
      <c r="DK5" s="265"/>
      <c r="DL5" s="265"/>
      <c r="DM5" s="265"/>
      <c r="DN5" s="265"/>
      <c r="DO5" s="265"/>
      <c r="DP5" s="265"/>
      <c r="DQ5" s="265"/>
      <c r="DR5" s="265"/>
      <c r="DS5" s="265"/>
      <c r="DT5" s="265"/>
      <c r="DU5" s="265"/>
      <c r="DV5" s="265"/>
      <c r="DW5" s="265"/>
      <c r="DX5" s="265"/>
      <c r="DY5" s="265"/>
      <c r="DZ5" s="265"/>
      <c r="EA5" s="265"/>
      <c r="EB5" s="265"/>
      <c r="EC5" s="265"/>
      <c r="ED5" s="265"/>
      <c r="EE5" s="371" t="s">
        <v>575</v>
      </c>
      <c r="EF5" s="371"/>
      <c r="EG5" s="371"/>
      <c r="EH5" s="371"/>
      <c r="EI5" s="371"/>
      <c r="EJ5" s="371"/>
      <c r="EK5" s="371"/>
      <c r="EL5" s="371"/>
      <c r="EM5" s="371"/>
      <c r="EN5" s="371"/>
      <c r="EO5" s="371"/>
      <c r="EP5" s="371"/>
      <c r="EQ5" s="371"/>
      <c r="ER5" s="371"/>
      <c r="ES5" s="371"/>
      <c r="ET5" s="371"/>
      <c r="EU5" s="371"/>
      <c r="EV5" s="371"/>
      <c r="EW5" s="371"/>
      <c r="EX5" s="371"/>
      <c r="EY5" s="371"/>
      <c r="EZ5" s="371"/>
      <c r="FA5" s="371"/>
      <c r="FB5" s="371"/>
      <c r="FC5" s="371"/>
      <c r="FD5" s="371"/>
      <c r="FE5" s="371"/>
      <c r="FF5" s="371"/>
      <c r="FG5" s="371"/>
      <c r="FH5" s="371"/>
      <c r="FI5" s="371"/>
      <c r="FJ5" s="371"/>
      <c r="FK5" s="371"/>
      <c r="FL5" s="371"/>
      <c r="FM5" s="371"/>
      <c r="FN5" s="371"/>
      <c r="FO5" s="371"/>
      <c r="FP5" s="371"/>
      <c r="FQ5" s="371"/>
      <c r="FR5" s="371"/>
      <c r="FS5" s="371"/>
      <c r="FT5" s="371"/>
      <c r="FU5" s="371"/>
      <c r="FV5" s="371"/>
      <c r="FW5" s="371"/>
      <c r="FX5" s="199"/>
    </row>
    <row r="6" spans="1:183" ht="21.75" customHeight="1">
      <c r="A6" s="370" t="s">
        <v>0</v>
      </c>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c r="DF6" s="370"/>
      <c r="DG6" s="370"/>
      <c r="DH6" s="370"/>
      <c r="DI6" s="370"/>
      <c r="DJ6" s="370"/>
      <c r="DK6" s="370"/>
      <c r="DL6" s="370"/>
      <c r="DM6" s="370"/>
      <c r="DN6" s="370"/>
      <c r="DO6" s="370"/>
      <c r="DP6" s="370"/>
      <c r="DQ6" s="370"/>
      <c r="DR6" s="370"/>
      <c r="DS6" s="370"/>
      <c r="DT6" s="370"/>
      <c r="DU6" s="370"/>
      <c r="DV6" s="370"/>
      <c r="DW6" s="370"/>
      <c r="DX6" s="370"/>
      <c r="DY6" s="370"/>
      <c r="DZ6" s="370"/>
      <c r="EA6" s="370"/>
      <c r="EB6" s="370"/>
      <c r="EC6" s="370"/>
      <c r="ED6" s="370"/>
      <c r="EE6" s="370"/>
      <c r="EF6" s="370"/>
      <c r="EG6" s="370"/>
      <c r="EH6" s="370"/>
      <c r="EI6" s="370"/>
      <c r="EJ6" s="370"/>
      <c r="EK6" s="370"/>
      <c r="EL6" s="370"/>
      <c r="EM6" s="370"/>
      <c r="EN6" s="370"/>
      <c r="EO6" s="370"/>
      <c r="EP6" s="370"/>
      <c r="EQ6" s="370"/>
      <c r="ER6" s="370"/>
      <c r="ES6" s="370"/>
      <c r="ET6" s="370"/>
      <c r="EU6" s="370"/>
      <c r="EV6" s="370"/>
      <c r="EW6" s="370"/>
      <c r="EX6" s="370"/>
      <c r="EY6" s="370"/>
      <c r="EZ6" s="370"/>
      <c r="FA6" s="370"/>
      <c r="FB6" s="370"/>
      <c r="FC6" s="370"/>
      <c r="FD6" s="370"/>
      <c r="FE6" s="370"/>
      <c r="FF6" s="370"/>
      <c r="FG6" s="370"/>
      <c r="FH6" s="370"/>
      <c r="FI6" s="370"/>
      <c r="FJ6" s="370"/>
      <c r="FK6" s="370"/>
      <c r="FL6" s="370"/>
      <c r="FM6" s="370"/>
      <c r="FN6" s="370"/>
      <c r="FO6" s="370"/>
      <c r="FP6" s="370"/>
      <c r="FQ6" s="370"/>
      <c r="FR6" s="370"/>
      <c r="FS6" s="370"/>
      <c r="FT6" s="370"/>
      <c r="FU6" s="370"/>
      <c r="FV6" s="370"/>
      <c r="FW6" s="370"/>
      <c r="FX6" s="207"/>
    </row>
    <row r="7" spans="1:183" ht="40.5" customHeight="1">
      <c r="A7" s="360" t="s">
        <v>1</v>
      </c>
      <c r="B7" s="360" t="s">
        <v>21</v>
      </c>
      <c r="C7" s="360" t="s">
        <v>22</v>
      </c>
      <c r="D7" s="360" t="s">
        <v>317</v>
      </c>
      <c r="E7" s="360" t="s">
        <v>37</v>
      </c>
      <c r="F7" s="360" t="s">
        <v>38</v>
      </c>
      <c r="G7" s="358" t="s">
        <v>444</v>
      </c>
      <c r="H7" s="366"/>
      <c r="I7" s="366"/>
      <c r="J7" s="366"/>
      <c r="K7" s="366"/>
      <c r="L7" s="366"/>
      <c r="M7" s="366"/>
      <c r="N7" s="366"/>
      <c r="O7" s="367"/>
      <c r="P7" s="358" t="s">
        <v>445</v>
      </c>
      <c r="Q7" s="366"/>
      <c r="R7" s="366"/>
      <c r="S7" s="366"/>
      <c r="T7" s="366"/>
      <c r="U7" s="366"/>
      <c r="V7" s="366"/>
      <c r="W7" s="366"/>
      <c r="X7" s="367"/>
      <c r="Y7" s="360" t="s">
        <v>1</v>
      </c>
      <c r="Z7" s="360" t="s">
        <v>21</v>
      </c>
      <c r="AA7" s="360" t="s">
        <v>22</v>
      </c>
      <c r="AB7" s="360" t="s">
        <v>387</v>
      </c>
      <c r="AC7" s="360" t="s">
        <v>37</v>
      </c>
      <c r="AD7" s="360" t="s">
        <v>38</v>
      </c>
      <c r="AE7" s="358" t="s">
        <v>446</v>
      </c>
      <c r="AF7" s="366"/>
      <c r="AG7" s="366"/>
      <c r="AH7" s="366"/>
      <c r="AI7" s="366"/>
      <c r="AJ7" s="366"/>
      <c r="AK7" s="366"/>
      <c r="AL7" s="366"/>
      <c r="AM7" s="366"/>
      <c r="AN7" s="366"/>
      <c r="AO7" s="366"/>
      <c r="AP7" s="366"/>
      <c r="AQ7" s="366"/>
      <c r="AR7" s="366"/>
      <c r="AS7" s="366"/>
      <c r="AT7" s="367"/>
      <c r="AU7" s="360" t="s">
        <v>1</v>
      </c>
      <c r="AV7" s="360" t="s">
        <v>21</v>
      </c>
      <c r="AW7" s="360" t="s">
        <v>22</v>
      </c>
      <c r="AX7" s="360" t="s">
        <v>387</v>
      </c>
      <c r="AY7" s="360" t="s">
        <v>37</v>
      </c>
      <c r="AZ7" s="360" t="s">
        <v>38</v>
      </c>
      <c r="BA7" s="358" t="s">
        <v>447</v>
      </c>
      <c r="BB7" s="366"/>
      <c r="BC7" s="366"/>
      <c r="BD7" s="366"/>
      <c r="BE7" s="366"/>
      <c r="BF7" s="366"/>
      <c r="BG7" s="366"/>
      <c r="BH7" s="366"/>
      <c r="BI7" s="366"/>
      <c r="BJ7" s="366"/>
      <c r="BK7" s="366"/>
      <c r="BL7" s="366"/>
      <c r="BM7" s="366"/>
      <c r="BN7" s="366"/>
      <c r="BO7" s="366"/>
      <c r="BP7" s="367"/>
      <c r="BQ7" s="360" t="s">
        <v>1</v>
      </c>
      <c r="BR7" s="360" t="s">
        <v>21</v>
      </c>
      <c r="BS7" s="360" t="s">
        <v>22</v>
      </c>
      <c r="BT7" s="360" t="s">
        <v>387</v>
      </c>
      <c r="BU7" s="360" t="s">
        <v>37</v>
      </c>
      <c r="BV7" s="360" t="s">
        <v>38</v>
      </c>
      <c r="BW7" s="358" t="s">
        <v>449</v>
      </c>
      <c r="BX7" s="366"/>
      <c r="BY7" s="366"/>
      <c r="BZ7" s="366"/>
      <c r="CA7" s="366"/>
      <c r="CB7" s="366"/>
      <c r="CC7" s="366"/>
      <c r="CD7" s="366"/>
      <c r="CE7" s="366"/>
      <c r="CF7" s="366"/>
      <c r="CG7" s="366"/>
      <c r="CH7" s="366"/>
      <c r="CI7" s="366"/>
      <c r="CJ7" s="366"/>
      <c r="CK7" s="366"/>
      <c r="CL7" s="367"/>
      <c r="CM7" s="360" t="s">
        <v>1</v>
      </c>
      <c r="CN7" s="360" t="s">
        <v>21</v>
      </c>
      <c r="CO7" s="360" t="s">
        <v>22</v>
      </c>
      <c r="CP7" s="360" t="s">
        <v>387</v>
      </c>
      <c r="CQ7" s="360" t="s">
        <v>37</v>
      </c>
      <c r="CR7" s="360" t="s">
        <v>38</v>
      </c>
      <c r="CS7" s="358" t="s">
        <v>507</v>
      </c>
      <c r="CT7" s="366"/>
      <c r="CU7" s="366"/>
      <c r="CV7" s="366"/>
      <c r="CW7" s="366"/>
      <c r="CX7" s="366"/>
      <c r="CY7" s="366"/>
      <c r="CZ7" s="366"/>
      <c r="DA7" s="366"/>
      <c r="DB7" s="366"/>
      <c r="DC7" s="366"/>
      <c r="DD7" s="366"/>
      <c r="DE7" s="366"/>
      <c r="DF7" s="366"/>
      <c r="DG7" s="366"/>
      <c r="DH7" s="366"/>
      <c r="DI7" s="363" t="s">
        <v>1</v>
      </c>
      <c r="DJ7" s="363" t="s">
        <v>21</v>
      </c>
      <c r="DK7" s="363" t="s">
        <v>22</v>
      </c>
      <c r="DL7" s="363" t="s">
        <v>387</v>
      </c>
      <c r="DM7" s="363" t="s">
        <v>37</v>
      </c>
      <c r="DN7" s="363" t="s">
        <v>38</v>
      </c>
      <c r="DO7" s="363" t="s">
        <v>534</v>
      </c>
      <c r="DP7" s="364"/>
      <c r="DQ7" s="364"/>
      <c r="DR7" s="364"/>
      <c r="DS7" s="364"/>
      <c r="DT7" s="364"/>
      <c r="DU7" s="364"/>
      <c r="DV7" s="364"/>
      <c r="DW7" s="364"/>
      <c r="DX7" s="364"/>
      <c r="DY7" s="364"/>
      <c r="DZ7" s="364"/>
      <c r="EA7" s="364"/>
      <c r="EB7" s="364"/>
      <c r="EC7" s="364"/>
      <c r="ED7" s="364"/>
      <c r="EE7" s="363" t="s">
        <v>1</v>
      </c>
      <c r="EF7" s="363" t="s">
        <v>21</v>
      </c>
      <c r="EG7" s="363" t="s">
        <v>22</v>
      </c>
      <c r="EH7" s="363" t="s">
        <v>387</v>
      </c>
      <c r="EI7" s="363" t="s">
        <v>37</v>
      </c>
      <c r="EJ7" s="363" t="s">
        <v>38</v>
      </c>
      <c r="EK7" s="363" t="s">
        <v>567</v>
      </c>
      <c r="EL7" s="364"/>
      <c r="EM7" s="364"/>
      <c r="EN7" s="364"/>
      <c r="EO7" s="364"/>
      <c r="EP7" s="364"/>
      <c r="EQ7" s="364"/>
      <c r="ER7" s="364"/>
      <c r="ES7" s="364"/>
      <c r="ET7" s="364"/>
      <c r="EU7" s="364"/>
      <c r="EV7" s="364"/>
      <c r="EW7" s="364"/>
      <c r="EX7" s="364"/>
      <c r="EY7" s="364"/>
      <c r="EZ7" s="364"/>
      <c r="FA7" s="363" t="s">
        <v>22</v>
      </c>
      <c r="FB7" s="363" t="s">
        <v>387</v>
      </c>
      <c r="FC7" s="363" t="s">
        <v>37</v>
      </c>
      <c r="FD7" s="363" t="s">
        <v>38</v>
      </c>
      <c r="FE7" s="363" t="s">
        <v>568</v>
      </c>
      <c r="FF7" s="364"/>
      <c r="FG7" s="364"/>
      <c r="FH7" s="364"/>
      <c r="FI7" s="364"/>
      <c r="FJ7" s="364"/>
      <c r="FK7" s="364"/>
      <c r="FL7" s="364"/>
      <c r="FM7" s="364"/>
      <c r="FN7" s="364"/>
      <c r="FO7" s="364"/>
      <c r="FP7" s="364"/>
      <c r="FQ7" s="364"/>
      <c r="FR7" s="364"/>
      <c r="FS7" s="364"/>
      <c r="FT7" s="364"/>
      <c r="FU7" s="358" t="s">
        <v>562</v>
      </c>
      <c r="FV7" s="359"/>
      <c r="FW7" s="363" t="s">
        <v>3</v>
      </c>
      <c r="FX7" s="199"/>
    </row>
    <row r="8" spans="1:183" s="136" customFormat="1" ht="39.75" customHeight="1">
      <c r="A8" s="361"/>
      <c r="B8" s="361"/>
      <c r="C8" s="361"/>
      <c r="D8" s="361"/>
      <c r="E8" s="361"/>
      <c r="F8" s="361"/>
      <c r="G8" s="363" t="s">
        <v>453</v>
      </c>
      <c r="H8" s="365"/>
      <c r="I8" s="365"/>
      <c r="J8" s="363" t="s">
        <v>362</v>
      </c>
      <c r="K8" s="365"/>
      <c r="L8" s="363" t="s">
        <v>363</v>
      </c>
      <c r="M8" s="363"/>
      <c r="N8" s="363"/>
      <c r="O8" s="363"/>
      <c r="P8" s="363" t="s">
        <v>453</v>
      </c>
      <c r="Q8" s="365"/>
      <c r="R8" s="365"/>
      <c r="S8" s="363" t="s">
        <v>362</v>
      </c>
      <c r="T8" s="365"/>
      <c r="U8" s="363" t="s">
        <v>363</v>
      </c>
      <c r="V8" s="363"/>
      <c r="W8" s="363"/>
      <c r="X8" s="363"/>
      <c r="Y8" s="361"/>
      <c r="Z8" s="361"/>
      <c r="AA8" s="361"/>
      <c r="AB8" s="361"/>
      <c r="AC8" s="361"/>
      <c r="AD8" s="361"/>
      <c r="AE8" s="363" t="s">
        <v>453</v>
      </c>
      <c r="AF8" s="365"/>
      <c r="AG8" s="365"/>
      <c r="AH8" s="363" t="s">
        <v>362</v>
      </c>
      <c r="AI8" s="365"/>
      <c r="AJ8" s="363" t="s">
        <v>363</v>
      </c>
      <c r="AK8" s="363"/>
      <c r="AL8" s="363"/>
      <c r="AM8" s="363"/>
      <c r="AN8" s="363"/>
      <c r="AO8" s="363"/>
      <c r="AP8" s="363"/>
      <c r="AQ8" s="363"/>
      <c r="AR8" s="363"/>
      <c r="AS8" s="363"/>
      <c r="AT8" s="363"/>
      <c r="AU8" s="361"/>
      <c r="AV8" s="361"/>
      <c r="AW8" s="361"/>
      <c r="AX8" s="361"/>
      <c r="AY8" s="361"/>
      <c r="AZ8" s="361"/>
      <c r="BA8" s="363" t="s">
        <v>453</v>
      </c>
      <c r="BB8" s="365"/>
      <c r="BC8" s="365"/>
      <c r="BD8" s="363" t="s">
        <v>362</v>
      </c>
      <c r="BE8" s="365"/>
      <c r="BF8" s="363" t="s">
        <v>363</v>
      </c>
      <c r="BG8" s="363"/>
      <c r="BH8" s="363"/>
      <c r="BI8" s="363"/>
      <c r="BJ8" s="363"/>
      <c r="BK8" s="363"/>
      <c r="BL8" s="363"/>
      <c r="BM8" s="363"/>
      <c r="BN8" s="363"/>
      <c r="BO8" s="363"/>
      <c r="BP8" s="363"/>
      <c r="BQ8" s="361"/>
      <c r="BR8" s="361"/>
      <c r="BS8" s="361"/>
      <c r="BT8" s="361"/>
      <c r="BU8" s="361"/>
      <c r="BV8" s="361"/>
      <c r="BW8" s="363" t="s">
        <v>453</v>
      </c>
      <c r="BX8" s="365"/>
      <c r="BY8" s="365"/>
      <c r="BZ8" s="363" t="s">
        <v>362</v>
      </c>
      <c r="CA8" s="365"/>
      <c r="CB8" s="363" t="s">
        <v>363</v>
      </c>
      <c r="CC8" s="363"/>
      <c r="CD8" s="363"/>
      <c r="CE8" s="363"/>
      <c r="CF8" s="363"/>
      <c r="CG8" s="363"/>
      <c r="CH8" s="363"/>
      <c r="CI8" s="363"/>
      <c r="CJ8" s="363"/>
      <c r="CK8" s="363"/>
      <c r="CL8" s="363"/>
      <c r="CM8" s="361"/>
      <c r="CN8" s="361"/>
      <c r="CO8" s="361"/>
      <c r="CP8" s="361"/>
      <c r="CQ8" s="361"/>
      <c r="CR8" s="361"/>
      <c r="CS8" s="363" t="s">
        <v>453</v>
      </c>
      <c r="CT8" s="365"/>
      <c r="CU8" s="365"/>
      <c r="CV8" s="363" t="s">
        <v>362</v>
      </c>
      <c r="CW8" s="365"/>
      <c r="CX8" s="363" t="s">
        <v>363</v>
      </c>
      <c r="CY8" s="363"/>
      <c r="CZ8" s="363"/>
      <c r="DA8" s="363"/>
      <c r="DB8" s="363"/>
      <c r="DC8" s="363"/>
      <c r="DD8" s="363"/>
      <c r="DE8" s="363"/>
      <c r="DF8" s="363"/>
      <c r="DG8" s="363"/>
      <c r="DH8" s="358"/>
      <c r="DI8" s="363"/>
      <c r="DJ8" s="363"/>
      <c r="DK8" s="363"/>
      <c r="DL8" s="363"/>
      <c r="DM8" s="363"/>
      <c r="DN8" s="363"/>
      <c r="DO8" s="363" t="s">
        <v>453</v>
      </c>
      <c r="DP8" s="365"/>
      <c r="DQ8" s="365"/>
      <c r="DR8" s="363" t="s">
        <v>362</v>
      </c>
      <c r="DS8" s="365"/>
      <c r="DT8" s="363" t="s">
        <v>363</v>
      </c>
      <c r="DU8" s="363"/>
      <c r="DV8" s="363"/>
      <c r="DW8" s="363"/>
      <c r="DX8" s="363"/>
      <c r="DY8" s="363"/>
      <c r="DZ8" s="363"/>
      <c r="EA8" s="363"/>
      <c r="EB8" s="363"/>
      <c r="EC8" s="363"/>
      <c r="ED8" s="363"/>
      <c r="EE8" s="363"/>
      <c r="EF8" s="363"/>
      <c r="EG8" s="363"/>
      <c r="EH8" s="363"/>
      <c r="EI8" s="363"/>
      <c r="EJ8" s="363"/>
      <c r="EK8" s="363" t="s">
        <v>453</v>
      </c>
      <c r="EL8" s="365"/>
      <c r="EM8" s="365"/>
      <c r="EN8" s="363" t="s">
        <v>362</v>
      </c>
      <c r="EO8" s="365"/>
      <c r="EP8" s="363" t="s">
        <v>363</v>
      </c>
      <c r="EQ8" s="363"/>
      <c r="ER8" s="363"/>
      <c r="ES8" s="363"/>
      <c r="ET8" s="363"/>
      <c r="EU8" s="363"/>
      <c r="EV8" s="363"/>
      <c r="EW8" s="363"/>
      <c r="EX8" s="363"/>
      <c r="EY8" s="363"/>
      <c r="EZ8" s="363"/>
      <c r="FA8" s="363"/>
      <c r="FB8" s="363"/>
      <c r="FC8" s="363"/>
      <c r="FD8" s="363"/>
      <c r="FE8" s="363" t="s">
        <v>453</v>
      </c>
      <c r="FF8" s="365"/>
      <c r="FG8" s="365"/>
      <c r="FH8" s="363" t="s">
        <v>362</v>
      </c>
      <c r="FI8" s="365"/>
      <c r="FJ8" s="363" t="s">
        <v>363</v>
      </c>
      <c r="FK8" s="363"/>
      <c r="FL8" s="363"/>
      <c r="FM8" s="363"/>
      <c r="FN8" s="363"/>
      <c r="FO8" s="363"/>
      <c r="FP8" s="363"/>
      <c r="FQ8" s="363"/>
      <c r="FR8" s="363"/>
      <c r="FS8" s="363"/>
      <c r="FT8" s="363"/>
      <c r="FU8" s="360" t="s">
        <v>569</v>
      </c>
      <c r="FV8" s="360" t="s">
        <v>564</v>
      </c>
      <c r="FW8" s="363"/>
      <c r="FX8" s="199"/>
    </row>
    <row r="9" spans="1:183" s="136" customFormat="1" ht="26.25" customHeight="1">
      <c r="A9" s="361"/>
      <c r="B9" s="361"/>
      <c r="C9" s="361"/>
      <c r="D9" s="361"/>
      <c r="E9" s="361"/>
      <c r="F9" s="361"/>
      <c r="G9" s="363" t="s">
        <v>454</v>
      </c>
      <c r="H9" s="363" t="s">
        <v>25</v>
      </c>
      <c r="I9" s="363"/>
      <c r="J9" s="363" t="s">
        <v>26</v>
      </c>
      <c r="K9" s="363" t="s">
        <v>67</v>
      </c>
      <c r="L9" s="363" t="s">
        <v>26</v>
      </c>
      <c r="M9" s="363" t="s">
        <v>68</v>
      </c>
      <c r="N9" s="363"/>
      <c r="O9" s="363"/>
      <c r="P9" s="363" t="s">
        <v>454</v>
      </c>
      <c r="Q9" s="363" t="s">
        <v>25</v>
      </c>
      <c r="R9" s="363"/>
      <c r="S9" s="363" t="s">
        <v>26</v>
      </c>
      <c r="T9" s="363" t="s">
        <v>67</v>
      </c>
      <c r="U9" s="363" t="s">
        <v>26</v>
      </c>
      <c r="V9" s="363" t="s">
        <v>68</v>
      </c>
      <c r="W9" s="363"/>
      <c r="X9" s="363"/>
      <c r="Y9" s="361"/>
      <c r="Z9" s="361"/>
      <c r="AA9" s="361"/>
      <c r="AB9" s="361"/>
      <c r="AC9" s="361"/>
      <c r="AD9" s="361"/>
      <c r="AE9" s="363" t="s">
        <v>455</v>
      </c>
      <c r="AF9" s="363" t="s">
        <v>25</v>
      </c>
      <c r="AG9" s="363"/>
      <c r="AH9" s="363" t="s">
        <v>395</v>
      </c>
      <c r="AI9" s="363" t="s">
        <v>385</v>
      </c>
      <c r="AJ9" s="363" t="s">
        <v>395</v>
      </c>
      <c r="AK9" s="363" t="s">
        <v>386</v>
      </c>
      <c r="AL9" s="363"/>
      <c r="AM9" s="363"/>
      <c r="AN9" s="363"/>
      <c r="AO9" s="363"/>
      <c r="AP9" s="363"/>
      <c r="AQ9" s="363"/>
      <c r="AR9" s="363"/>
      <c r="AS9" s="363"/>
      <c r="AT9" s="363"/>
      <c r="AU9" s="361"/>
      <c r="AV9" s="361"/>
      <c r="AW9" s="361"/>
      <c r="AX9" s="361"/>
      <c r="AY9" s="361"/>
      <c r="AZ9" s="361"/>
      <c r="BA9" s="363" t="s">
        <v>455</v>
      </c>
      <c r="BB9" s="363" t="s">
        <v>25</v>
      </c>
      <c r="BC9" s="363"/>
      <c r="BD9" s="363" t="s">
        <v>395</v>
      </c>
      <c r="BE9" s="363" t="s">
        <v>385</v>
      </c>
      <c r="BF9" s="363" t="s">
        <v>395</v>
      </c>
      <c r="BG9" s="363" t="s">
        <v>386</v>
      </c>
      <c r="BH9" s="363"/>
      <c r="BI9" s="363"/>
      <c r="BJ9" s="363"/>
      <c r="BK9" s="363"/>
      <c r="BL9" s="363"/>
      <c r="BM9" s="363"/>
      <c r="BN9" s="363"/>
      <c r="BO9" s="363"/>
      <c r="BP9" s="363"/>
      <c r="BQ9" s="361"/>
      <c r="BR9" s="361"/>
      <c r="BS9" s="361"/>
      <c r="BT9" s="361"/>
      <c r="BU9" s="361"/>
      <c r="BV9" s="361"/>
      <c r="BW9" s="363" t="s">
        <v>455</v>
      </c>
      <c r="BX9" s="363" t="s">
        <v>25</v>
      </c>
      <c r="BY9" s="363"/>
      <c r="BZ9" s="363" t="s">
        <v>395</v>
      </c>
      <c r="CA9" s="363" t="s">
        <v>385</v>
      </c>
      <c r="CB9" s="363" t="s">
        <v>395</v>
      </c>
      <c r="CC9" s="363" t="s">
        <v>386</v>
      </c>
      <c r="CD9" s="363"/>
      <c r="CE9" s="363"/>
      <c r="CF9" s="363"/>
      <c r="CG9" s="363"/>
      <c r="CH9" s="363"/>
      <c r="CI9" s="363"/>
      <c r="CJ9" s="363"/>
      <c r="CK9" s="363"/>
      <c r="CL9" s="363"/>
      <c r="CM9" s="361"/>
      <c r="CN9" s="361"/>
      <c r="CO9" s="361"/>
      <c r="CP9" s="361"/>
      <c r="CQ9" s="361"/>
      <c r="CR9" s="361"/>
      <c r="CS9" s="363" t="s">
        <v>455</v>
      </c>
      <c r="CT9" s="363" t="s">
        <v>25</v>
      </c>
      <c r="CU9" s="363"/>
      <c r="CV9" s="363" t="s">
        <v>395</v>
      </c>
      <c r="CW9" s="363" t="s">
        <v>385</v>
      </c>
      <c r="CX9" s="363" t="s">
        <v>395</v>
      </c>
      <c r="CY9" s="363" t="s">
        <v>386</v>
      </c>
      <c r="CZ9" s="363"/>
      <c r="DA9" s="363"/>
      <c r="DB9" s="363"/>
      <c r="DC9" s="363"/>
      <c r="DD9" s="363"/>
      <c r="DE9" s="363"/>
      <c r="DF9" s="363"/>
      <c r="DG9" s="363"/>
      <c r="DH9" s="358"/>
      <c r="DI9" s="363"/>
      <c r="DJ9" s="363"/>
      <c r="DK9" s="363"/>
      <c r="DL9" s="363"/>
      <c r="DM9" s="363"/>
      <c r="DN9" s="363"/>
      <c r="DO9" s="363" t="s">
        <v>455</v>
      </c>
      <c r="DP9" s="363" t="s">
        <v>25</v>
      </c>
      <c r="DQ9" s="363"/>
      <c r="DR9" s="363" t="s">
        <v>395</v>
      </c>
      <c r="DS9" s="363" t="s">
        <v>385</v>
      </c>
      <c r="DT9" s="363" t="s">
        <v>395</v>
      </c>
      <c r="DU9" s="363" t="s">
        <v>386</v>
      </c>
      <c r="DV9" s="363"/>
      <c r="DW9" s="363"/>
      <c r="DX9" s="363"/>
      <c r="DY9" s="363"/>
      <c r="DZ9" s="363"/>
      <c r="EA9" s="363"/>
      <c r="EB9" s="363"/>
      <c r="EC9" s="363"/>
      <c r="ED9" s="363"/>
      <c r="EE9" s="363"/>
      <c r="EF9" s="363"/>
      <c r="EG9" s="363"/>
      <c r="EH9" s="363"/>
      <c r="EI9" s="363"/>
      <c r="EJ9" s="363"/>
      <c r="EK9" s="363" t="s">
        <v>455</v>
      </c>
      <c r="EL9" s="363" t="s">
        <v>25</v>
      </c>
      <c r="EM9" s="363"/>
      <c r="EN9" s="363" t="s">
        <v>395</v>
      </c>
      <c r="EO9" s="363" t="s">
        <v>385</v>
      </c>
      <c r="EP9" s="363" t="s">
        <v>395</v>
      </c>
      <c r="EQ9" s="363" t="s">
        <v>386</v>
      </c>
      <c r="ER9" s="363"/>
      <c r="ES9" s="363"/>
      <c r="ET9" s="363"/>
      <c r="EU9" s="363"/>
      <c r="EV9" s="363"/>
      <c r="EW9" s="363"/>
      <c r="EX9" s="363"/>
      <c r="EY9" s="363"/>
      <c r="EZ9" s="363"/>
      <c r="FA9" s="363"/>
      <c r="FB9" s="363"/>
      <c r="FC9" s="363"/>
      <c r="FD9" s="363"/>
      <c r="FE9" s="363" t="s">
        <v>455</v>
      </c>
      <c r="FF9" s="363" t="s">
        <v>25</v>
      </c>
      <c r="FG9" s="363"/>
      <c r="FH9" s="363" t="s">
        <v>395</v>
      </c>
      <c r="FI9" s="363" t="s">
        <v>385</v>
      </c>
      <c r="FJ9" s="363" t="s">
        <v>395</v>
      </c>
      <c r="FK9" s="363" t="s">
        <v>386</v>
      </c>
      <c r="FL9" s="363"/>
      <c r="FM9" s="363"/>
      <c r="FN9" s="363"/>
      <c r="FO9" s="363"/>
      <c r="FP9" s="363"/>
      <c r="FQ9" s="363"/>
      <c r="FR9" s="363"/>
      <c r="FS9" s="363"/>
      <c r="FT9" s="363"/>
      <c r="FU9" s="361"/>
      <c r="FV9" s="361"/>
      <c r="FW9" s="363"/>
      <c r="FX9" s="199"/>
    </row>
    <row r="10" spans="1:183" s="136" customFormat="1" ht="21.75" customHeight="1">
      <c r="A10" s="361"/>
      <c r="B10" s="361"/>
      <c r="C10" s="361"/>
      <c r="D10" s="361"/>
      <c r="E10" s="361"/>
      <c r="F10" s="361"/>
      <c r="G10" s="363"/>
      <c r="H10" s="363"/>
      <c r="I10" s="363"/>
      <c r="J10" s="363"/>
      <c r="K10" s="363"/>
      <c r="L10" s="363"/>
      <c r="M10" s="363" t="s">
        <v>27</v>
      </c>
      <c r="N10" s="363" t="s">
        <v>28</v>
      </c>
      <c r="O10" s="363"/>
      <c r="P10" s="363"/>
      <c r="Q10" s="363" t="s">
        <v>26</v>
      </c>
      <c r="R10" s="363" t="s">
        <v>67</v>
      </c>
      <c r="S10" s="363"/>
      <c r="T10" s="363"/>
      <c r="U10" s="363"/>
      <c r="V10" s="363" t="s">
        <v>27</v>
      </c>
      <c r="W10" s="363" t="s">
        <v>28</v>
      </c>
      <c r="X10" s="363"/>
      <c r="Y10" s="361"/>
      <c r="Z10" s="361"/>
      <c r="AA10" s="361"/>
      <c r="AB10" s="361"/>
      <c r="AC10" s="361"/>
      <c r="AD10" s="361"/>
      <c r="AE10" s="363"/>
      <c r="AF10" s="363" t="s">
        <v>383</v>
      </c>
      <c r="AG10" s="363" t="s">
        <v>384</v>
      </c>
      <c r="AH10" s="363"/>
      <c r="AI10" s="363"/>
      <c r="AJ10" s="363"/>
      <c r="AK10" s="363" t="s">
        <v>27</v>
      </c>
      <c r="AL10" s="204"/>
      <c r="AM10" s="360" t="s">
        <v>360</v>
      </c>
      <c r="AN10" s="360">
        <v>2021</v>
      </c>
      <c r="AO10" s="360">
        <v>2022</v>
      </c>
      <c r="AP10" s="360">
        <v>2023</v>
      </c>
      <c r="AQ10" s="360">
        <v>2024</v>
      </c>
      <c r="AR10" s="360">
        <v>2025</v>
      </c>
      <c r="AS10" s="363" t="s">
        <v>28</v>
      </c>
      <c r="AT10" s="363"/>
      <c r="AU10" s="361"/>
      <c r="AV10" s="361"/>
      <c r="AW10" s="361"/>
      <c r="AX10" s="361"/>
      <c r="AY10" s="361"/>
      <c r="AZ10" s="361"/>
      <c r="BA10" s="363"/>
      <c r="BB10" s="363" t="s">
        <v>383</v>
      </c>
      <c r="BC10" s="363" t="s">
        <v>384</v>
      </c>
      <c r="BD10" s="363"/>
      <c r="BE10" s="363"/>
      <c r="BF10" s="363"/>
      <c r="BG10" s="363" t="s">
        <v>27</v>
      </c>
      <c r="BH10" s="204"/>
      <c r="BI10" s="360" t="s">
        <v>360</v>
      </c>
      <c r="BJ10" s="360">
        <v>2021</v>
      </c>
      <c r="BK10" s="360">
        <v>2022</v>
      </c>
      <c r="BL10" s="360">
        <v>2023</v>
      </c>
      <c r="BM10" s="360">
        <v>2024</v>
      </c>
      <c r="BN10" s="360">
        <v>2025</v>
      </c>
      <c r="BO10" s="363" t="s">
        <v>28</v>
      </c>
      <c r="BP10" s="363"/>
      <c r="BQ10" s="361"/>
      <c r="BR10" s="361"/>
      <c r="BS10" s="361"/>
      <c r="BT10" s="361"/>
      <c r="BU10" s="361"/>
      <c r="BV10" s="361"/>
      <c r="BW10" s="363"/>
      <c r="BX10" s="363" t="s">
        <v>383</v>
      </c>
      <c r="BY10" s="363" t="s">
        <v>384</v>
      </c>
      <c r="BZ10" s="363"/>
      <c r="CA10" s="363"/>
      <c r="CB10" s="363"/>
      <c r="CC10" s="363" t="s">
        <v>27</v>
      </c>
      <c r="CD10" s="204"/>
      <c r="CE10" s="360" t="s">
        <v>360</v>
      </c>
      <c r="CF10" s="360">
        <v>2021</v>
      </c>
      <c r="CG10" s="360">
        <v>2022</v>
      </c>
      <c r="CH10" s="360">
        <v>2023</v>
      </c>
      <c r="CI10" s="360">
        <v>2024</v>
      </c>
      <c r="CJ10" s="360">
        <v>2025</v>
      </c>
      <c r="CK10" s="363" t="s">
        <v>28</v>
      </c>
      <c r="CL10" s="363"/>
      <c r="CM10" s="361"/>
      <c r="CN10" s="361"/>
      <c r="CO10" s="361"/>
      <c r="CP10" s="361"/>
      <c r="CQ10" s="361"/>
      <c r="CR10" s="361"/>
      <c r="CS10" s="363"/>
      <c r="CT10" s="363" t="s">
        <v>383</v>
      </c>
      <c r="CU10" s="363" t="s">
        <v>384</v>
      </c>
      <c r="CV10" s="363"/>
      <c r="CW10" s="363"/>
      <c r="CX10" s="363"/>
      <c r="CY10" s="363" t="s">
        <v>27</v>
      </c>
      <c r="CZ10" s="204"/>
      <c r="DA10" s="360" t="s">
        <v>360</v>
      </c>
      <c r="DB10" s="360">
        <v>2021</v>
      </c>
      <c r="DC10" s="360">
        <v>2022</v>
      </c>
      <c r="DD10" s="360">
        <v>2023</v>
      </c>
      <c r="DE10" s="360">
        <v>2024</v>
      </c>
      <c r="DF10" s="360">
        <v>2025</v>
      </c>
      <c r="DG10" s="363" t="s">
        <v>28</v>
      </c>
      <c r="DH10" s="358"/>
      <c r="DI10" s="363"/>
      <c r="DJ10" s="363"/>
      <c r="DK10" s="363"/>
      <c r="DL10" s="363"/>
      <c r="DM10" s="363"/>
      <c r="DN10" s="363"/>
      <c r="DO10" s="363"/>
      <c r="DP10" s="363" t="s">
        <v>383</v>
      </c>
      <c r="DQ10" s="363" t="s">
        <v>384</v>
      </c>
      <c r="DR10" s="363"/>
      <c r="DS10" s="363"/>
      <c r="DT10" s="363"/>
      <c r="DU10" s="363" t="s">
        <v>27</v>
      </c>
      <c r="DV10" s="203"/>
      <c r="DW10" s="363" t="s">
        <v>360</v>
      </c>
      <c r="DX10" s="363">
        <v>2021</v>
      </c>
      <c r="DY10" s="363">
        <v>2022</v>
      </c>
      <c r="DZ10" s="363">
        <v>2023</v>
      </c>
      <c r="EA10" s="363">
        <v>2024</v>
      </c>
      <c r="EB10" s="363">
        <v>2025</v>
      </c>
      <c r="EC10" s="363" t="s">
        <v>28</v>
      </c>
      <c r="ED10" s="363"/>
      <c r="EE10" s="363"/>
      <c r="EF10" s="363"/>
      <c r="EG10" s="363"/>
      <c r="EH10" s="363"/>
      <c r="EI10" s="363"/>
      <c r="EJ10" s="363"/>
      <c r="EK10" s="363"/>
      <c r="EL10" s="363" t="s">
        <v>383</v>
      </c>
      <c r="EM10" s="363" t="s">
        <v>384</v>
      </c>
      <c r="EN10" s="363"/>
      <c r="EO10" s="363"/>
      <c r="EP10" s="363"/>
      <c r="EQ10" s="363" t="s">
        <v>27</v>
      </c>
      <c r="ER10" s="203"/>
      <c r="ES10" s="363" t="s">
        <v>360</v>
      </c>
      <c r="ET10" s="363">
        <v>2021</v>
      </c>
      <c r="EU10" s="363">
        <v>2022</v>
      </c>
      <c r="EV10" s="363">
        <v>2023</v>
      </c>
      <c r="EW10" s="363">
        <v>2024</v>
      </c>
      <c r="EX10" s="363">
        <v>2025</v>
      </c>
      <c r="EY10" s="363" t="s">
        <v>28</v>
      </c>
      <c r="EZ10" s="363"/>
      <c r="FA10" s="363"/>
      <c r="FB10" s="363"/>
      <c r="FC10" s="363"/>
      <c r="FD10" s="363"/>
      <c r="FE10" s="363"/>
      <c r="FF10" s="363" t="s">
        <v>383</v>
      </c>
      <c r="FG10" s="363" t="s">
        <v>384</v>
      </c>
      <c r="FH10" s="363"/>
      <c r="FI10" s="363"/>
      <c r="FJ10" s="363"/>
      <c r="FK10" s="363" t="s">
        <v>27</v>
      </c>
      <c r="FL10" s="203"/>
      <c r="FM10" s="363" t="s">
        <v>360</v>
      </c>
      <c r="FN10" s="363">
        <v>2021</v>
      </c>
      <c r="FO10" s="363">
        <v>2022</v>
      </c>
      <c r="FP10" s="363">
        <v>2023</v>
      </c>
      <c r="FQ10" s="363">
        <v>2024</v>
      </c>
      <c r="FR10" s="363">
        <v>2025</v>
      </c>
      <c r="FS10" s="363" t="s">
        <v>28</v>
      </c>
      <c r="FT10" s="363"/>
      <c r="FU10" s="361"/>
      <c r="FV10" s="361"/>
      <c r="FW10" s="363"/>
      <c r="FX10" s="199"/>
    </row>
    <row r="11" spans="1:183" s="136" customFormat="1" ht="77.25" customHeight="1">
      <c r="A11" s="362"/>
      <c r="B11" s="362"/>
      <c r="C11" s="362"/>
      <c r="D11" s="362"/>
      <c r="E11" s="362"/>
      <c r="F11" s="362"/>
      <c r="G11" s="363"/>
      <c r="H11" s="363"/>
      <c r="I11" s="363"/>
      <c r="J11" s="363"/>
      <c r="K11" s="363"/>
      <c r="L11" s="363"/>
      <c r="M11" s="363"/>
      <c r="N11" s="203" t="s">
        <v>29</v>
      </c>
      <c r="O11" s="203" t="s">
        <v>282</v>
      </c>
      <c r="P11" s="363"/>
      <c r="Q11" s="363"/>
      <c r="R11" s="363"/>
      <c r="S11" s="363"/>
      <c r="T11" s="363"/>
      <c r="U11" s="363"/>
      <c r="V11" s="363"/>
      <c r="W11" s="203" t="s">
        <v>29</v>
      </c>
      <c r="X11" s="203" t="s">
        <v>282</v>
      </c>
      <c r="Y11" s="362"/>
      <c r="Z11" s="362"/>
      <c r="AA11" s="362"/>
      <c r="AB11" s="362"/>
      <c r="AC11" s="362"/>
      <c r="AD11" s="362"/>
      <c r="AE11" s="363"/>
      <c r="AF11" s="363"/>
      <c r="AG11" s="363"/>
      <c r="AH11" s="363"/>
      <c r="AI11" s="363"/>
      <c r="AJ11" s="363"/>
      <c r="AK11" s="363"/>
      <c r="AL11" s="205"/>
      <c r="AM11" s="362"/>
      <c r="AN11" s="362"/>
      <c r="AO11" s="362"/>
      <c r="AP11" s="362"/>
      <c r="AQ11" s="362"/>
      <c r="AR11" s="362"/>
      <c r="AS11" s="203" t="s">
        <v>29</v>
      </c>
      <c r="AT11" s="203" t="s">
        <v>282</v>
      </c>
      <c r="AU11" s="362"/>
      <c r="AV11" s="362"/>
      <c r="AW11" s="362"/>
      <c r="AX11" s="362"/>
      <c r="AY11" s="362"/>
      <c r="AZ11" s="362"/>
      <c r="BA11" s="363"/>
      <c r="BB11" s="363"/>
      <c r="BC11" s="363"/>
      <c r="BD11" s="363"/>
      <c r="BE11" s="363"/>
      <c r="BF11" s="363"/>
      <c r="BG11" s="363"/>
      <c r="BH11" s="205"/>
      <c r="BI11" s="362"/>
      <c r="BJ11" s="362"/>
      <c r="BK11" s="362"/>
      <c r="BL11" s="362"/>
      <c r="BM11" s="362"/>
      <c r="BN11" s="362"/>
      <c r="BO11" s="203" t="s">
        <v>29</v>
      </c>
      <c r="BP11" s="203" t="s">
        <v>282</v>
      </c>
      <c r="BQ11" s="362"/>
      <c r="BR11" s="362"/>
      <c r="BS11" s="362"/>
      <c r="BT11" s="362"/>
      <c r="BU11" s="362"/>
      <c r="BV11" s="362"/>
      <c r="BW11" s="363"/>
      <c r="BX11" s="363"/>
      <c r="BY11" s="363"/>
      <c r="BZ11" s="363"/>
      <c r="CA11" s="363"/>
      <c r="CB11" s="363"/>
      <c r="CC11" s="363"/>
      <c r="CD11" s="205"/>
      <c r="CE11" s="362"/>
      <c r="CF11" s="362"/>
      <c r="CG11" s="362"/>
      <c r="CH11" s="362"/>
      <c r="CI11" s="362"/>
      <c r="CJ11" s="362"/>
      <c r="CK11" s="203" t="s">
        <v>29</v>
      </c>
      <c r="CL11" s="203" t="s">
        <v>282</v>
      </c>
      <c r="CM11" s="362"/>
      <c r="CN11" s="362"/>
      <c r="CO11" s="362"/>
      <c r="CP11" s="362"/>
      <c r="CQ11" s="362"/>
      <c r="CR11" s="362"/>
      <c r="CS11" s="363"/>
      <c r="CT11" s="363"/>
      <c r="CU11" s="363"/>
      <c r="CV11" s="363"/>
      <c r="CW11" s="363"/>
      <c r="CX11" s="363"/>
      <c r="CY11" s="363"/>
      <c r="CZ11" s="205"/>
      <c r="DA11" s="362"/>
      <c r="DB11" s="362"/>
      <c r="DC11" s="362"/>
      <c r="DD11" s="362"/>
      <c r="DE11" s="362"/>
      <c r="DF11" s="362"/>
      <c r="DG11" s="203" t="s">
        <v>29</v>
      </c>
      <c r="DH11" s="232" t="s">
        <v>282</v>
      </c>
      <c r="DI11" s="363"/>
      <c r="DJ11" s="363"/>
      <c r="DK11" s="363"/>
      <c r="DL11" s="363"/>
      <c r="DM11" s="363"/>
      <c r="DN11" s="363"/>
      <c r="DO11" s="363"/>
      <c r="DP11" s="363"/>
      <c r="DQ11" s="363"/>
      <c r="DR11" s="363"/>
      <c r="DS11" s="363"/>
      <c r="DT11" s="363"/>
      <c r="DU11" s="363"/>
      <c r="DV11" s="203"/>
      <c r="DW11" s="363"/>
      <c r="DX11" s="363"/>
      <c r="DY11" s="363"/>
      <c r="DZ11" s="363"/>
      <c r="EA11" s="363"/>
      <c r="EB11" s="363"/>
      <c r="EC11" s="203" t="s">
        <v>29</v>
      </c>
      <c r="ED11" s="203" t="s">
        <v>282</v>
      </c>
      <c r="EE11" s="363"/>
      <c r="EF11" s="363"/>
      <c r="EG11" s="363"/>
      <c r="EH11" s="363"/>
      <c r="EI11" s="363"/>
      <c r="EJ11" s="363"/>
      <c r="EK11" s="363"/>
      <c r="EL11" s="363"/>
      <c r="EM11" s="363"/>
      <c r="EN11" s="363"/>
      <c r="EO11" s="363"/>
      <c r="EP11" s="363"/>
      <c r="EQ11" s="363"/>
      <c r="ER11" s="203"/>
      <c r="ES11" s="363"/>
      <c r="ET11" s="363"/>
      <c r="EU11" s="363"/>
      <c r="EV11" s="363"/>
      <c r="EW11" s="363"/>
      <c r="EX11" s="363"/>
      <c r="EY11" s="203" t="s">
        <v>29</v>
      </c>
      <c r="EZ11" s="203" t="s">
        <v>282</v>
      </c>
      <c r="FA11" s="363"/>
      <c r="FB11" s="363"/>
      <c r="FC11" s="363"/>
      <c r="FD11" s="363"/>
      <c r="FE11" s="363"/>
      <c r="FF11" s="363"/>
      <c r="FG11" s="363"/>
      <c r="FH11" s="363"/>
      <c r="FI11" s="363"/>
      <c r="FJ11" s="363"/>
      <c r="FK11" s="363"/>
      <c r="FL11" s="203"/>
      <c r="FM11" s="363"/>
      <c r="FN11" s="363"/>
      <c r="FO11" s="363"/>
      <c r="FP11" s="363"/>
      <c r="FQ11" s="363"/>
      <c r="FR11" s="363"/>
      <c r="FS11" s="203" t="s">
        <v>29</v>
      </c>
      <c r="FT11" s="203" t="s">
        <v>282</v>
      </c>
      <c r="FU11" s="362"/>
      <c r="FV11" s="362"/>
      <c r="FW11" s="363"/>
      <c r="FX11" s="199"/>
    </row>
    <row r="12" spans="1:183" s="136" customFormat="1" ht="25" hidden="1" customHeight="1">
      <c r="A12" s="203">
        <v>1</v>
      </c>
      <c r="B12" s="203">
        <v>2</v>
      </c>
      <c r="C12" s="203">
        <v>3</v>
      </c>
      <c r="D12" s="203"/>
      <c r="E12" s="203">
        <v>4</v>
      </c>
      <c r="F12" s="203">
        <v>5</v>
      </c>
      <c r="G12" s="203">
        <v>6</v>
      </c>
      <c r="H12" s="203">
        <v>7</v>
      </c>
      <c r="I12" s="203">
        <v>8</v>
      </c>
      <c r="J12" s="203">
        <v>9</v>
      </c>
      <c r="K12" s="203">
        <v>10</v>
      </c>
      <c r="L12" s="203">
        <v>11</v>
      </c>
      <c r="M12" s="203">
        <v>12</v>
      </c>
      <c r="N12" s="203">
        <v>13</v>
      </c>
      <c r="O12" s="203">
        <v>14</v>
      </c>
      <c r="P12" s="203">
        <v>6</v>
      </c>
      <c r="Q12" s="203">
        <v>7</v>
      </c>
      <c r="R12" s="203">
        <v>8</v>
      </c>
      <c r="S12" s="203">
        <v>9</v>
      </c>
      <c r="T12" s="203">
        <v>10</v>
      </c>
      <c r="U12" s="203">
        <v>11</v>
      </c>
      <c r="V12" s="203">
        <v>12</v>
      </c>
      <c r="W12" s="203">
        <v>13</v>
      </c>
      <c r="X12" s="203">
        <v>14</v>
      </c>
      <c r="Y12" s="203">
        <v>1</v>
      </c>
      <c r="Z12" s="203">
        <v>2</v>
      </c>
      <c r="AA12" s="203">
        <v>3</v>
      </c>
      <c r="AB12" s="203"/>
      <c r="AC12" s="203">
        <v>4</v>
      </c>
      <c r="AD12" s="203">
        <v>5</v>
      </c>
      <c r="AE12" s="203">
        <v>6</v>
      </c>
      <c r="AF12" s="203">
        <v>7</v>
      </c>
      <c r="AG12" s="203">
        <v>8</v>
      </c>
      <c r="AH12" s="203">
        <v>9</v>
      </c>
      <c r="AI12" s="203">
        <v>10</v>
      </c>
      <c r="AJ12" s="203">
        <v>11</v>
      </c>
      <c r="AK12" s="203">
        <v>12</v>
      </c>
      <c r="AL12" s="203"/>
      <c r="AM12" s="203"/>
      <c r="AN12" s="203"/>
      <c r="AO12" s="203"/>
      <c r="AP12" s="203"/>
      <c r="AQ12" s="203"/>
      <c r="AR12" s="203"/>
      <c r="AS12" s="203">
        <v>13</v>
      </c>
      <c r="AT12" s="203">
        <v>14</v>
      </c>
      <c r="AU12" s="203">
        <v>1</v>
      </c>
      <c r="AV12" s="203">
        <v>2</v>
      </c>
      <c r="AW12" s="203">
        <v>3</v>
      </c>
      <c r="AX12" s="203"/>
      <c r="AY12" s="203">
        <v>4</v>
      </c>
      <c r="AZ12" s="203">
        <v>5</v>
      </c>
      <c r="BA12" s="203">
        <v>6</v>
      </c>
      <c r="BB12" s="203">
        <v>7</v>
      </c>
      <c r="BC12" s="203">
        <v>8</v>
      </c>
      <c r="BD12" s="203">
        <v>9</v>
      </c>
      <c r="BE12" s="203">
        <v>10</v>
      </c>
      <c r="BF12" s="203">
        <v>11</v>
      </c>
      <c r="BG12" s="203">
        <v>12</v>
      </c>
      <c r="BH12" s="203"/>
      <c r="BI12" s="203"/>
      <c r="BJ12" s="203"/>
      <c r="BK12" s="203"/>
      <c r="BL12" s="203"/>
      <c r="BM12" s="203"/>
      <c r="BN12" s="203"/>
      <c r="BO12" s="203">
        <v>13</v>
      </c>
      <c r="BP12" s="203">
        <v>14</v>
      </c>
      <c r="BQ12" s="203">
        <v>1</v>
      </c>
      <c r="BR12" s="203">
        <v>2</v>
      </c>
      <c r="BS12" s="203">
        <v>3</v>
      </c>
      <c r="BT12" s="203"/>
      <c r="BU12" s="203">
        <v>4</v>
      </c>
      <c r="BV12" s="203">
        <v>5</v>
      </c>
      <c r="BW12" s="203">
        <v>6</v>
      </c>
      <c r="BX12" s="203">
        <v>7</v>
      </c>
      <c r="BY12" s="203">
        <v>8</v>
      </c>
      <c r="BZ12" s="203">
        <v>9</v>
      </c>
      <c r="CA12" s="203">
        <v>10</v>
      </c>
      <c r="CB12" s="203">
        <v>11</v>
      </c>
      <c r="CC12" s="203">
        <v>12</v>
      </c>
      <c r="CD12" s="203"/>
      <c r="CE12" s="203"/>
      <c r="CF12" s="203"/>
      <c r="CG12" s="203"/>
      <c r="CH12" s="203"/>
      <c r="CI12" s="203"/>
      <c r="CJ12" s="203"/>
      <c r="CK12" s="203">
        <v>13</v>
      </c>
      <c r="CL12" s="203">
        <v>14</v>
      </c>
      <c r="CM12" s="203">
        <v>1</v>
      </c>
      <c r="CN12" s="203">
        <v>2</v>
      </c>
      <c r="CO12" s="203">
        <v>3</v>
      </c>
      <c r="CP12" s="203"/>
      <c r="CQ12" s="203">
        <v>4</v>
      </c>
      <c r="CR12" s="203">
        <v>5</v>
      </c>
      <c r="CS12" s="203">
        <v>6</v>
      </c>
      <c r="CT12" s="203">
        <v>7</v>
      </c>
      <c r="CU12" s="203">
        <v>8</v>
      </c>
      <c r="CV12" s="203">
        <v>9</v>
      </c>
      <c r="CW12" s="203">
        <v>10</v>
      </c>
      <c r="CX12" s="203">
        <v>11</v>
      </c>
      <c r="CY12" s="203">
        <v>12</v>
      </c>
      <c r="CZ12" s="203"/>
      <c r="DA12" s="203"/>
      <c r="DB12" s="203"/>
      <c r="DC12" s="203"/>
      <c r="DD12" s="203"/>
      <c r="DE12" s="203"/>
      <c r="DF12" s="203"/>
      <c r="DG12" s="203">
        <v>13</v>
      </c>
      <c r="DH12" s="232">
        <v>14</v>
      </c>
      <c r="DI12" s="203">
        <v>1</v>
      </c>
      <c r="DJ12" s="203">
        <v>2</v>
      </c>
      <c r="DK12" s="203">
        <v>3</v>
      </c>
      <c r="DL12" s="203"/>
      <c r="DM12" s="203">
        <v>4</v>
      </c>
      <c r="DN12" s="203">
        <v>5</v>
      </c>
      <c r="DO12" s="203">
        <v>6</v>
      </c>
      <c r="DP12" s="203">
        <v>7</v>
      </c>
      <c r="DQ12" s="203">
        <v>8</v>
      </c>
      <c r="DR12" s="203">
        <v>9</v>
      </c>
      <c r="DS12" s="203">
        <v>10</v>
      </c>
      <c r="DT12" s="203">
        <v>11</v>
      </c>
      <c r="DU12" s="203">
        <v>12</v>
      </c>
      <c r="DV12" s="203"/>
      <c r="DW12" s="203"/>
      <c r="DX12" s="203"/>
      <c r="DY12" s="203"/>
      <c r="DZ12" s="203"/>
      <c r="EA12" s="203"/>
      <c r="EB12" s="203"/>
      <c r="EC12" s="203">
        <v>13</v>
      </c>
      <c r="ED12" s="203">
        <v>14</v>
      </c>
      <c r="EE12" s="203">
        <v>1</v>
      </c>
      <c r="EF12" s="203">
        <v>2</v>
      </c>
      <c r="EG12" s="203">
        <v>3</v>
      </c>
      <c r="EH12" s="203"/>
      <c r="EI12" s="203">
        <v>4</v>
      </c>
      <c r="EJ12" s="203">
        <v>5</v>
      </c>
      <c r="EK12" s="203">
        <v>6</v>
      </c>
      <c r="EL12" s="203">
        <v>7</v>
      </c>
      <c r="EM12" s="203">
        <v>8</v>
      </c>
      <c r="EN12" s="203">
        <v>9</v>
      </c>
      <c r="EO12" s="203">
        <v>10</v>
      </c>
      <c r="EP12" s="203">
        <v>11</v>
      </c>
      <c r="EQ12" s="203">
        <v>12</v>
      </c>
      <c r="ER12" s="203"/>
      <c r="ES12" s="203"/>
      <c r="ET12" s="203"/>
      <c r="EU12" s="203"/>
      <c r="EV12" s="203"/>
      <c r="EW12" s="203"/>
      <c r="EX12" s="203"/>
      <c r="EY12" s="203">
        <v>13</v>
      </c>
      <c r="EZ12" s="203">
        <v>14</v>
      </c>
      <c r="FA12" s="203">
        <v>3</v>
      </c>
      <c r="FB12" s="203"/>
      <c r="FC12" s="203">
        <v>4</v>
      </c>
      <c r="FD12" s="203">
        <v>5</v>
      </c>
      <c r="FE12" s="203">
        <v>6</v>
      </c>
      <c r="FF12" s="203">
        <v>7</v>
      </c>
      <c r="FG12" s="203">
        <v>8</v>
      </c>
      <c r="FH12" s="203">
        <v>9</v>
      </c>
      <c r="FI12" s="203">
        <v>10</v>
      </c>
      <c r="FJ12" s="203">
        <v>11</v>
      </c>
      <c r="FK12" s="203">
        <v>12</v>
      </c>
      <c r="FL12" s="203"/>
      <c r="FM12" s="203"/>
      <c r="FN12" s="203"/>
      <c r="FO12" s="203"/>
      <c r="FP12" s="203"/>
      <c r="FQ12" s="203"/>
      <c r="FR12" s="203"/>
      <c r="FS12" s="203">
        <v>13</v>
      </c>
      <c r="FT12" s="203">
        <v>14</v>
      </c>
      <c r="FU12" s="203">
        <v>15</v>
      </c>
      <c r="FV12" s="203">
        <v>15</v>
      </c>
      <c r="FW12" s="203">
        <v>15</v>
      </c>
      <c r="FX12" s="200"/>
    </row>
    <row r="13" spans="1:183" s="136" customFormat="1" ht="48" hidden="1" customHeight="1">
      <c r="A13" s="203"/>
      <c r="B13" s="203" t="s">
        <v>345</v>
      </c>
      <c r="C13" s="203"/>
      <c r="D13" s="203"/>
      <c r="E13" s="138"/>
      <c r="F13" s="138"/>
      <c r="G13" s="138">
        <f>G14+G66+G128+G138+G155</f>
        <v>0</v>
      </c>
      <c r="H13" s="158">
        <f>H14+H66+H128+H138+H155</f>
        <v>0</v>
      </c>
      <c r="I13" s="158">
        <f>I14+I66+I128+I138+I155</f>
        <v>0</v>
      </c>
      <c r="J13" s="158">
        <f t="shared" ref="J13:O13" si="0">J14+J66+J128+J138+J155+J161</f>
        <v>34567.616349000004</v>
      </c>
      <c r="K13" s="158">
        <f t="shared" si="0"/>
        <v>34567.616349000004</v>
      </c>
      <c r="L13" s="158">
        <f t="shared" si="0"/>
        <v>205920.14643353844</v>
      </c>
      <c r="M13" s="158">
        <f t="shared" si="0"/>
        <v>205920.14643353844</v>
      </c>
      <c r="N13" s="138">
        <f t="shared" si="0"/>
        <v>0</v>
      </c>
      <c r="O13" s="138">
        <f t="shared" si="0"/>
        <v>0</v>
      </c>
      <c r="P13" s="138">
        <f>P14+P66+P128+P138+P155</f>
        <v>0</v>
      </c>
      <c r="Q13" s="158">
        <f>Q14+Q66+Q128+Q138+Q155</f>
        <v>0</v>
      </c>
      <c r="R13" s="158">
        <f>R14+R66+R128+R138+R155</f>
        <v>0</v>
      </c>
      <c r="S13" s="158">
        <f t="shared" ref="S13:X13" si="1">S14+S66+S128+S138+S155+S161</f>
        <v>39844.207729000002</v>
      </c>
      <c r="T13" s="158">
        <f t="shared" si="1"/>
        <v>39844.207729000002</v>
      </c>
      <c r="U13" s="158">
        <f t="shared" si="1"/>
        <v>208464.74146799996</v>
      </c>
      <c r="V13" s="158">
        <f t="shared" si="1"/>
        <v>208464.74146799996</v>
      </c>
      <c r="W13" s="138">
        <f t="shared" si="1"/>
        <v>0</v>
      </c>
      <c r="X13" s="138">
        <f t="shared" si="1"/>
        <v>0</v>
      </c>
      <c r="Y13" s="203"/>
      <c r="Z13" s="203" t="s">
        <v>345</v>
      </c>
      <c r="AA13" s="203"/>
      <c r="AB13" s="203"/>
      <c r="AC13" s="138"/>
      <c r="AD13" s="138"/>
      <c r="AE13" s="138">
        <f>AE14+AE66+AE128+AE138+AE155</f>
        <v>0</v>
      </c>
      <c r="AF13" s="158">
        <f>AF14+AF66+AF128+AF138+AF155</f>
        <v>0</v>
      </c>
      <c r="AG13" s="158">
        <f>AG14+AG66+AG128+AG138+AG155</f>
        <v>0</v>
      </c>
      <c r="AH13" s="158">
        <f>AH14+AH66+AH128+AH138+AH155+AH161</f>
        <v>39844.207729000002</v>
      </c>
      <c r="AI13" s="158">
        <f>AI14+AI66+AI128+AI138+AI155+AI161</f>
        <v>39844.207729000002</v>
      </c>
      <c r="AJ13" s="158">
        <f>AJ14+AJ66+AJ128+AJ138+AJ155+AJ161</f>
        <v>209873.76710902562</v>
      </c>
      <c r="AK13" s="158">
        <f>AK14+AK66+AK128+AK138+AK155+AK161</f>
        <v>209873.76710902562</v>
      </c>
      <c r="AL13" s="158"/>
      <c r="AM13" s="158">
        <f t="shared" ref="AM13:AT13" si="2">AM14+AM66+AM128+AM138+AM155+AM161</f>
        <v>71228.52877733334</v>
      </c>
      <c r="AN13" s="158">
        <f t="shared" si="2"/>
        <v>32346.092879897435</v>
      </c>
      <c r="AO13" s="158">
        <f t="shared" si="2"/>
        <v>17113</v>
      </c>
      <c r="AP13" s="158">
        <f t="shared" si="2"/>
        <v>10303.538461538461</v>
      </c>
      <c r="AQ13" s="158">
        <f t="shared" si="2"/>
        <v>5870</v>
      </c>
      <c r="AR13" s="158">
        <f t="shared" si="2"/>
        <v>5660</v>
      </c>
      <c r="AS13" s="138">
        <f t="shared" si="2"/>
        <v>0</v>
      </c>
      <c r="AT13" s="138">
        <f t="shared" si="2"/>
        <v>0</v>
      </c>
      <c r="AU13" s="203"/>
      <c r="AV13" s="203" t="s">
        <v>345</v>
      </c>
      <c r="AW13" s="203"/>
      <c r="AX13" s="203"/>
      <c r="AY13" s="138"/>
      <c r="AZ13" s="138"/>
      <c r="BA13" s="138">
        <f>BA14+BA66+BA128+BA138+BA155</f>
        <v>0</v>
      </c>
      <c r="BB13" s="158">
        <f>BB14+BB66+BB128+BB138+BB155</f>
        <v>0</v>
      </c>
      <c r="BC13" s="158">
        <f>BC14+BC66+BC128+BC138+BC155</f>
        <v>0</v>
      </c>
      <c r="BD13" s="158">
        <f>BD14+BD66+BD128+BD138+BD155+BD161</f>
        <v>43510.629729</v>
      </c>
      <c r="BE13" s="158">
        <f>BE14+BE66+BE128+BE138+BE155+BE161</f>
        <v>43510.629729</v>
      </c>
      <c r="BF13" s="158">
        <f>BF14+BF66+BF128+BF138+BF155+BF161</f>
        <v>337725.71864958975</v>
      </c>
      <c r="BG13" s="158">
        <f>BG14+BG66+BG128+BG138+BG155+BG161</f>
        <v>337725.71864958975</v>
      </c>
      <c r="BH13" s="158"/>
      <c r="BI13" s="158">
        <f t="shared" ref="BI13:BP13" si="3">BI14+BI66+BI128+BI138+BI155+BI161</f>
        <v>67069.52877733334</v>
      </c>
      <c r="BJ13" s="158">
        <f t="shared" si="3"/>
        <v>32067.092879897435</v>
      </c>
      <c r="BK13" s="158">
        <f t="shared" si="3"/>
        <v>14548</v>
      </c>
      <c r="BL13" s="158">
        <f t="shared" si="3"/>
        <v>8988.538461538461</v>
      </c>
      <c r="BM13" s="158">
        <f t="shared" si="3"/>
        <v>5870</v>
      </c>
      <c r="BN13" s="158">
        <f t="shared" si="3"/>
        <v>5660</v>
      </c>
      <c r="BO13" s="138">
        <f t="shared" si="3"/>
        <v>0</v>
      </c>
      <c r="BP13" s="138">
        <f t="shared" si="3"/>
        <v>0</v>
      </c>
      <c r="BQ13" s="203"/>
      <c r="BR13" s="203" t="s">
        <v>345</v>
      </c>
      <c r="BS13" s="203"/>
      <c r="BT13" s="203"/>
      <c r="BU13" s="138"/>
      <c r="BV13" s="138"/>
      <c r="BW13" s="138">
        <f>BW14+BW66+BW128+BW138+BW155</f>
        <v>0</v>
      </c>
      <c r="BX13" s="158">
        <f>BX14+BX66+BX128+BX138+BX155</f>
        <v>0</v>
      </c>
      <c r="BY13" s="158">
        <f>BY14+BY66+BY128+BY138+BY155</f>
        <v>0</v>
      </c>
      <c r="BZ13" s="158">
        <f>BZ14+BZ66+BZ128+BZ138+BZ155+BZ161</f>
        <v>43510.629729</v>
      </c>
      <c r="CA13" s="158">
        <f>CA14+CA66+CA128+CA138+CA155+CA161</f>
        <v>43510.629729</v>
      </c>
      <c r="CB13" s="158">
        <f>CB14+CB66+CB128+CB138+CB155+CB161</f>
        <v>355791.00070087175</v>
      </c>
      <c r="CC13" s="158">
        <f>CC14+CC66+CC128+CC138+CC155+CC161</f>
        <v>355791.00070087175</v>
      </c>
      <c r="CD13" s="158"/>
      <c r="CE13" s="158">
        <f t="shared" ref="CE13:CL13" si="4">CE14+CE66+CE128+CE138+CE155+CE161</f>
        <v>67069.52877733334</v>
      </c>
      <c r="CF13" s="158">
        <f t="shared" si="4"/>
        <v>32067.092879897435</v>
      </c>
      <c r="CG13" s="158">
        <f t="shared" si="4"/>
        <v>14548</v>
      </c>
      <c r="CH13" s="158">
        <f t="shared" si="4"/>
        <v>8988.538461538461</v>
      </c>
      <c r="CI13" s="158">
        <f t="shared" si="4"/>
        <v>5870</v>
      </c>
      <c r="CJ13" s="158">
        <f t="shared" si="4"/>
        <v>5660</v>
      </c>
      <c r="CK13" s="138">
        <f t="shared" si="4"/>
        <v>0</v>
      </c>
      <c r="CL13" s="138">
        <f t="shared" si="4"/>
        <v>0</v>
      </c>
      <c r="CM13" s="203"/>
      <c r="CN13" s="203" t="s">
        <v>345</v>
      </c>
      <c r="CO13" s="203"/>
      <c r="CP13" s="203"/>
      <c r="CQ13" s="138"/>
      <c r="CR13" s="138"/>
      <c r="CS13" s="138">
        <f>CS14+CS66+CS128+CS138+CS155</f>
        <v>0</v>
      </c>
      <c r="CT13" s="158">
        <f>CT14+CT66+CT128+CT138+CT155</f>
        <v>0</v>
      </c>
      <c r="CU13" s="158">
        <f>CU14+CU66+CU128+CU138+CU155</f>
        <v>0</v>
      </c>
      <c r="CV13" s="158">
        <f>CV14+CV66+CV128+CV138+CV155+CV161</f>
        <v>43510.629729</v>
      </c>
      <c r="CW13" s="158">
        <f>CW14+CW66+CW128+CW138+CW155+CW161</f>
        <v>43510.629729</v>
      </c>
      <c r="CX13" s="158">
        <f>CX14+CX66+CX128+CX138+CX155+CX161</f>
        <v>355489.0607238462</v>
      </c>
      <c r="CY13" s="158">
        <f>CY14+CY66+CY128+CY138+CY155+CY161</f>
        <v>355489.0607238462</v>
      </c>
      <c r="CZ13" s="158"/>
      <c r="DA13" s="158">
        <f t="shared" ref="DA13:DH13" si="5">DA14+DA66+DA128+DA138+DA155+DA161</f>
        <v>66380.195443999997</v>
      </c>
      <c r="DB13" s="158">
        <f t="shared" si="5"/>
        <v>32067.092879897435</v>
      </c>
      <c r="DC13" s="158">
        <f t="shared" si="5"/>
        <v>13937</v>
      </c>
      <c r="DD13" s="158">
        <f t="shared" si="5"/>
        <v>8988.538461538461</v>
      </c>
      <c r="DE13" s="158">
        <f t="shared" si="5"/>
        <v>5870</v>
      </c>
      <c r="DF13" s="158">
        <f t="shared" si="5"/>
        <v>5660</v>
      </c>
      <c r="DG13" s="138">
        <f t="shared" si="5"/>
        <v>0</v>
      </c>
      <c r="DH13" s="240">
        <f t="shared" si="5"/>
        <v>0</v>
      </c>
      <c r="DI13" s="203"/>
      <c r="DJ13" s="203" t="s">
        <v>345</v>
      </c>
      <c r="DK13" s="203"/>
      <c r="DL13" s="203"/>
      <c r="DM13" s="138"/>
      <c r="DN13" s="138"/>
      <c r="DO13" s="138">
        <f>DO14+DO66+DO128+DO138+DO155</f>
        <v>0</v>
      </c>
      <c r="DP13" s="158">
        <f>DP14+DP66+DP128+DP138+DP155</f>
        <v>0</v>
      </c>
      <c r="DQ13" s="158">
        <f>DQ14+DQ66+DQ128+DQ138+DQ155</f>
        <v>0</v>
      </c>
      <c r="DR13" s="158">
        <f>DR14+DR66+DR128+DR138+DR155+DR161</f>
        <v>43510.629729</v>
      </c>
      <c r="DS13" s="158">
        <f>DS14+DS66+DS128+DS138+DS155+DS161</f>
        <v>43510.629729</v>
      </c>
      <c r="DT13" s="158">
        <f>DT14+DT66+DT128+DT138+DT155+DT161</f>
        <v>365947.21494158963</v>
      </c>
      <c r="DU13" s="158">
        <f>DU14+DU66+DU128+DU138+DU155+DU161</f>
        <v>365947.21494158963</v>
      </c>
      <c r="DV13" s="158"/>
      <c r="DW13" s="158">
        <f t="shared" ref="DW13:ED13" si="6">DW14+DW66+DW128+DW138+DW155+DW161</f>
        <v>66380.195443999997</v>
      </c>
      <c r="DX13" s="158">
        <f t="shared" si="6"/>
        <v>32067.092879897435</v>
      </c>
      <c r="DY13" s="158">
        <f t="shared" si="6"/>
        <v>13937</v>
      </c>
      <c r="DZ13" s="158">
        <f t="shared" si="6"/>
        <v>8988.538461538461</v>
      </c>
      <c r="EA13" s="158">
        <f t="shared" si="6"/>
        <v>5870</v>
      </c>
      <c r="EB13" s="158">
        <f t="shared" si="6"/>
        <v>5660</v>
      </c>
      <c r="EC13" s="138">
        <f t="shared" si="6"/>
        <v>0</v>
      </c>
      <c r="ED13" s="138">
        <f t="shared" si="6"/>
        <v>0</v>
      </c>
      <c r="EE13" s="203"/>
      <c r="EF13" s="203" t="s">
        <v>345</v>
      </c>
      <c r="EG13" s="203"/>
      <c r="EH13" s="203"/>
      <c r="EI13" s="138"/>
      <c r="EJ13" s="138"/>
      <c r="EK13" s="138">
        <f>EK14+EK66+EK128+EK138+EK155</f>
        <v>0</v>
      </c>
      <c r="EL13" s="158">
        <f>EL14+EL66+EL128+EL138+EL155</f>
        <v>0</v>
      </c>
      <c r="EM13" s="158">
        <f>EM14+EM66+EM128+EM138+EM155</f>
        <v>0</v>
      </c>
      <c r="EN13" s="158">
        <f>EN14+EN66+EN128+EN138+EN155+EN161</f>
        <v>43510.629729</v>
      </c>
      <c r="EO13" s="158">
        <f>EO14+EO66+EO128+EO138+EO155+EO161</f>
        <v>43510.629729</v>
      </c>
      <c r="EP13" s="158">
        <f>EP14+EP66+EP128+EP138+EP155+EP161</f>
        <v>259823.69584594874</v>
      </c>
      <c r="EQ13" s="158">
        <f>EQ14+EQ66+EQ128+EQ138+EQ155+EQ161</f>
        <v>259823.69584594874</v>
      </c>
      <c r="ER13" s="158"/>
      <c r="ES13" s="158">
        <f t="shared" ref="ES13:EZ13" si="7">ES14+ES66+ES128+ES138+ES155+ES161</f>
        <v>61914.195443999997</v>
      </c>
      <c r="ET13" s="158">
        <f t="shared" si="7"/>
        <v>29141.092879897435</v>
      </c>
      <c r="EU13" s="158">
        <f t="shared" si="7"/>
        <v>12397</v>
      </c>
      <c r="EV13" s="158">
        <f t="shared" si="7"/>
        <v>8988.538461538461</v>
      </c>
      <c r="EW13" s="158">
        <f t="shared" si="7"/>
        <v>5870</v>
      </c>
      <c r="EX13" s="158">
        <f t="shared" si="7"/>
        <v>5660</v>
      </c>
      <c r="EY13" s="138">
        <f t="shared" si="7"/>
        <v>0</v>
      </c>
      <c r="EZ13" s="138">
        <f t="shared" si="7"/>
        <v>0</v>
      </c>
      <c r="FA13" s="203"/>
      <c r="FB13" s="203"/>
      <c r="FC13" s="138"/>
      <c r="FD13" s="138"/>
      <c r="FE13" s="138">
        <f>FE14+FE66+FE128+FE138+FE155</f>
        <v>0</v>
      </c>
      <c r="FF13" s="158">
        <f>FF14+FF66+FF128+FF138+FF155</f>
        <v>0</v>
      </c>
      <c r="FG13" s="158">
        <f>FG14+FG66+FG128+FG138+FG155</f>
        <v>0</v>
      </c>
      <c r="FH13" s="158">
        <f>FH14+FH66+FH128+FH138+FH155+FH161</f>
        <v>43510.629729</v>
      </c>
      <c r="FI13" s="158">
        <f>FI14+FI66+FI128+FI138+FI155+FI161</f>
        <v>43510.629729</v>
      </c>
      <c r="FJ13" s="158">
        <f>FJ14+FJ66+FJ128+FJ138+FJ155+FJ161</f>
        <v>263919.69584594871</v>
      </c>
      <c r="FK13" s="158">
        <f>FK14+FK66+FK128+FK138+FK155+FK161</f>
        <v>263919.69584594871</v>
      </c>
      <c r="FL13" s="158"/>
      <c r="FM13" s="158">
        <f t="shared" ref="FM13:FT13" si="8">FM14+FM66+FM128+FM138+FM155+FM161</f>
        <v>61914.195443999997</v>
      </c>
      <c r="FN13" s="158">
        <f t="shared" si="8"/>
        <v>29141.092879897435</v>
      </c>
      <c r="FO13" s="158">
        <f t="shared" si="8"/>
        <v>12397</v>
      </c>
      <c r="FP13" s="158">
        <f t="shared" si="8"/>
        <v>8988.538461538461</v>
      </c>
      <c r="FQ13" s="158">
        <f t="shared" si="8"/>
        <v>5870</v>
      </c>
      <c r="FR13" s="158">
        <f t="shared" si="8"/>
        <v>5660</v>
      </c>
      <c r="FS13" s="138">
        <f t="shared" si="8"/>
        <v>0</v>
      </c>
      <c r="FT13" s="138">
        <f t="shared" si="8"/>
        <v>0</v>
      </c>
      <c r="FU13" s="203"/>
      <c r="FV13" s="203"/>
      <c r="FW13" s="203"/>
      <c r="FX13" s="200"/>
      <c r="GA13" s="241"/>
    </row>
    <row r="14" spans="1:183" s="136" customFormat="1" ht="27.75" hidden="1" customHeight="1">
      <c r="A14" s="203" t="s">
        <v>65</v>
      </c>
      <c r="B14" s="203" t="s">
        <v>456</v>
      </c>
      <c r="C14" s="203"/>
      <c r="D14" s="203"/>
      <c r="E14" s="138"/>
      <c r="F14" s="138"/>
      <c r="G14" s="138">
        <f t="shared" ref="G14:X14" si="9">G15+G49+G60</f>
        <v>0</v>
      </c>
      <c r="H14" s="158">
        <f t="shared" si="9"/>
        <v>0</v>
      </c>
      <c r="I14" s="158">
        <f t="shared" si="9"/>
        <v>0</v>
      </c>
      <c r="J14" s="158">
        <f t="shared" si="9"/>
        <v>25000</v>
      </c>
      <c r="K14" s="158">
        <f t="shared" si="9"/>
        <v>25000</v>
      </c>
      <c r="L14" s="158">
        <f t="shared" si="9"/>
        <v>44132</v>
      </c>
      <c r="M14" s="158">
        <f t="shared" si="9"/>
        <v>44132</v>
      </c>
      <c r="N14" s="138">
        <f t="shared" si="9"/>
        <v>0</v>
      </c>
      <c r="O14" s="138">
        <f t="shared" si="9"/>
        <v>0</v>
      </c>
      <c r="P14" s="138">
        <f t="shared" si="9"/>
        <v>0</v>
      </c>
      <c r="Q14" s="158">
        <f t="shared" si="9"/>
        <v>0</v>
      </c>
      <c r="R14" s="158">
        <f t="shared" si="9"/>
        <v>0</v>
      </c>
      <c r="S14" s="158">
        <f t="shared" si="9"/>
        <v>25000</v>
      </c>
      <c r="T14" s="158">
        <f t="shared" si="9"/>
        <v>25000</v>
      </c>
      <c r="U14" s="158">
        <f t="shared" si="9"/>
        <v>46580</v>
      </c>
      <c r="V14" s="158">
        <f t="shared" si="9"/>
        <v>46580</v>
      </c>
      <c r="W14" s="138">
        <f t="shared" si="9"/>
        <v>0</v>
      </c>
      <c r="X14" s="138">
        <f t="shared" si="9"/>
        <v>0</v>
      </c>
      <c r="Y14" s="203" t="s">
        <v>65</v>
      </c>
      <c r="Z14" s="203" t="s">
        <v>456</v>
      </c>
      <c r="AA14" s="203"/>
      <c r="AB14" s="203"/>
      <c r="AC14" s="138"/>
      <c r="AD14" s="138"/>
      <c r="AE14" s="138">
        <f t="shared" ref="AE14:AK14" si="10">AE15+AE49+AE60</f>
        <v>0</v>
      </c>
      <c r="AF14" s="158">
        <f t="shared" si="10"/>
        <v>0</v>
      </c>
      <c r="AG14" s="158">
        <f t="shared" si="10"/>
        <v>0</v>
      </c>
      <c r="AH14" s="158">
        <f t="shared" si="10"/>
        <v>25000</v>
      </c>
      <c r="AI14" s="158">
        <f t="shared" si="10"/>
        <v>25000</v>
      </c>
      <c r="AJ14" s="158">
        <f t="shared" si="10"/>
        <v>42281</v>
      </c>
      <c r="AK14" s="158">
        <f t="shared" si="10"/>
        <v>42281</v>
      </c>
      <c r="AL14" s="158"/>
      <c r="AM14" s="158">
        <f t="shared" ref="AM14:AT14" si="11">AM15+AM49+AM60</f>
        <v>42609</v>
      </c>
      <c r="AN14" s="158">
        <f t="shared" si="11"/>
        <v>16056</v>
      </c>
      <c r="AO14" s="158">
        <f t="shared" si="11"/>
        <v>8238</v>
      </c>
      <c r="AP14" s="158">
        <f t="shared" si="11"/>
        <v>6785</v>
      </c>
      <c r="AQ14" s="158">
        <f t="shared" si="11"/>
        <v>5870</v>
      </c>
      <c r="AR14" s="158">
        <f t="shared" si="11"/>
        <v>5660</v>
      </c>
      <c r="AS14" s="138">
        <f t="shared" si="11"/>
        <v>0</v>
      </c>
      <c r="AT14" s="138">
        <f t="shared" si="11"/>
        <v>0</v>
      </c>
      <c r="AU14" s="203" t="s">
        <v>65</v>
      </c>
      <c r="AV14" s="203" t="s">
        <v>456</v>
      </c>
      <c r="AW14" s="203"/>
      <c r="AX14" s="203"/>
      <c r="AY14" s="138"/>
      <c r="AZ14" s="138"/>
      <c r="BA14" s="138">
        <f t="shared" ref="BA14:BG14" si="12">BA15+BA49+BA60</f>
        <v>0</v>
      </c>
      <c r="BB14" s="158">
        <f t="shared" si="12"/>
        <v>0</v>
      </c>
      <c r="BC14" s="158">
        <f t="shared" si="12"/>
        <v>0</v>
      </c>
      <c r="BD14" s="158">
        <f t="shared" si="12"/>
        <v>25000</v>
      </c>
      <c r="BE14" s="158">
        <f t="shared" si="12"/>
        <v>25000</v>
      </c>
      <c r="BF14" s="158">
        <f t="shared" si="12"/>
        <v>36696</v>
      </c>
      <c r="BG14" s="158">
        <f t="shared" si="12"/>
        <v>36696</v>
      </c>
      <c r="BH14" s="158"/>
      <c r="BI14" s="158">
        <f t="shared" ref="BI14:BP14" si="13">BI15+BI49+BI60</f>
        <v>42609</v>
      </c>
      <c r="BJ14" s="158">
        <f t="shared" si="13"/>
        <v>16056</v>
      </c>
      <c r="BK14" s="158">
        <f t="shared" si="13"/>
        <v>8238</v>
      </c>
      <c r="BL14" s="158">
        <f t="shared" si="13"/>
        <v>6785</v>
      </c>
      <c r="BM14" s="158">
        <f t="shared" si="13"/>
        <v>5870</v>
      </c>
      <c r="BN14" s="158">
        <f t="shared" si="13"/>
        <v>5660</v>
      </c>
      <c r="BO14" s="138">
        <f t="shared" si="13"/>
        <v>0</v>
      </c>
      <c r="BP14" s="138">
        <f t="shared" si="13"/>
        <v>0</v>
      </c>
      <c r="BQ14" s="203" t="s">
        <v>65</v>
      </c>
      <c r="BR14" s="203" t="s">
        <v>456</v>
      </c>
      <c r="BS14" s="203"/>
      <c r="BT14" s="203"/>
      <c r="BU14" s="138"/>
      <c r="BV14" s="138"/>
      <c r="BW14" s="138">
        <f t="shared" ref="BW14:CC14" si="14">BW15+BW49+BW60</f>
        <v>0</v>
      </c>
      <c r="BX14" s="158">
        <f t="shared" si="14"/>
        <v>0</v>
      </c>
      <c r="BY14" s="158">
        <f t="shared" si="14"/>
        <v>0</v>
      </c>
      <c r="BZ14" s="158">
        <f t="shared" si="14"/>
        <v>25000</v>
      </c>
      <c r="CA14" s="158">
        <f t="shared" si="14"/>
        <v>25000</v>
      </c>
      <c r="CB14" s="158">
        <f t="shared" si="14"/>
        <v>41956</v>
      </c>
      <c r="CC14" s="158">
        <f t="shared" si="14"/>
        <v>41956</v>
      </c>
      <c r="CD14" s="158"/>
      <c r="CE14" s="158">
        <f t="shared" ref="CE14:CL14" si="15">CE15+CE49+CE60</f>
        <v>42609</v>
      </c>
      <c r="CF14" s="158">
        <f t="shared" si="15"/>
        <v>16056</v>
      </c>
      <c r="CG14" s="158">
        <f t="shared" si="15"/>
        <v>8238</v>
      </c>
      <c r="CH14" s="158">
        <f t="shared" si="15"/>
        <v>6785</v>
      </c>
      <c r="CI14" s="158">
        <f t="shared" si="15"/>
        <v>5870</v>
      </c>
      <c r="CJ14" s="158">
        <f t="shared" si="15"/>
        <v>5660</v>
      </c>
      <c r="CK14" s="138">
        <f t="shared" si="15"/>
        <v>0</v>
      </c>
      <c r="CL14" s="138">
        <f t="shared" si="15"/>
        <v>0</v>
      </c>
      <c r="CM14" s="203" t="s">
        <v>65</v>
      </c>
      <c r="CN14" s="203" t="s">
        <v>456</v>
      </c>
      <c r="CO14" s="203"/>
      <c r="CP14" s="203"/>
      <c r="CQ14" s="138"/>
      <c r="CR14" s="138"/>
      <c r="CS14" s="138">
        <f t="shared" ref="CS14:CY14" si="16">CS15+CS49+CS60</f>
        <v>0</v>
      </c>
      <c r="CT14" s="158">
        <f t="shared" si="16"/>
        <v>0</v>
      </c>
      <c r="CU14" s="158">
        <f t="shared" si="16"/>
        <v>0</v>
      </c>
      <c r="CV14" s="158">
        <f t="shared" si="16"/>
        <v>25000</v>
      </c>
      <c r="CW14" s="158">
        <f t="shared" si="16"/>
        <v>25000</v>
      </c>
      <c r="CX14" s="158">
        <f t="shared" si="16"/>
        <v>44992</v>
      </c>
      <c r="CY14" s="158">
        <f t="shared" si="16"/>
        <v>44992</v>
      </c>
      <c r="CZ14" s="158"/>
      <c r="DA14" s="158">
        <f t="shared" ref="DA14:DH14" si="17">DA15+DA49+DA60</f>
        <v>42609</v>
      </c>
      <c r="DB14" s="158">
        <f t="shared" si="17"/>
        <v>16056</v>
      </c>
      <c r="DC14" s="158">
        <f t="shared" si="17"/>
        <v>8238</v>
      </c>
      <c r="DD14" s="158">
        <f t="shared" si="17"/>
        <v>6785</v>
      </c>
      <c r="DE14" s="158">
        <f t="shared" si="17"/>
        <v>5870</v>
      </c>
      <c r="DF14" s="158">
        <f t="shared" si="17"/>
        <v>5660</v>
      </c>
      <c r="DG14" s="138">
        <f t="shared" si="17"/>
        <v>0</v>
      </c>
      <c r="DH14" s="240">
        <f t="shared" si="17"/>
        <v>0</v>
      </c>
      <c r="DI14" s="203" t="s">
        <v>65</v>
      </c>
      <c r="DJ14" s="203" t="s">
        <v>456</v>
      </c>
      <c r="DK14" s="203"/>
      <c r="DL14" s="203"/>
      <c r="DM14" s="138"/>
      <c r="DN14" s="138"/>
      <c r="DO14" s="138">
        <f t="shared" ref="DO14:DU14" si="18">DO15+DO49+DO60</f>
        <v>0</v>
      </c>
      <c r="DP14" s="158">
        <f t="shared" si="18"/>
        <v>0</v>
      </c>
      <c r="DQ14" s="158">
        <f t="shared" si="18"/>
        <v>0</v>
      </c>
      <c r="DR14" s="158">
        <f t="shared" si="18"/>
        <v>25000</v>
      </c>
      <c r="DS14" s="158">
        <f t="shared" si="18"/>
        <v>25000</v>
      </c>
      <c r="DT14" s="158">
        <f t="shared" si="18"/>
        <v>48085.361000000004</v>
      </c>
      <c r="DU14" s="158">
        <f t="shared" si="18"/>
        <v>48085.361000000004</v>
      </c>
      <c r="DV14" s="158"/>
      <c r="DW14" s="158">
        <f t="shared" ref="DW14:ED14" si="19">DW15+DW49+DW60</f>
        <v>42609</v>
      </c>
      <c r="DX14" s="158">
        <f t="shared" si="19"/>
        <v>16056</v>
      </c>
      <c r="DY14" s="158">
        <f t="shared" si="19"/>
        <v>8238</v>
      </c>
      <c r="DZ14" s="158">
        <f t="shared" si="19"/>
        <v>6785</v>
      </c>
      <c r="EA14" s="158">
        <f t="shared" si="19"/>
        <v>5870</v>
      </c>
      <c r="EB14" s="158">
        <f t="shared" si="19"/>
        <v>5660</v>
      </c>
      <c r="EC14" s="138">
        <f t="shared" si="19"/>
        <v>0</v>
      </c>
      <c r="ED14" s="138">
        <f t="shared" si="19"/>
        <v>0</v>
      </c>
      <c r="EE14" s="203" t="s">
        <v>65</v>
      </c>
      <c r="EF14" s="203" t="s">
        <v>456</v>
      </c>
      <c r="EG14" s="203"/>
      <c r="EH14" s="203"/>
      <c r="EI14" s="138"/>
      <c r="EJ14" s="138"/>
      <c r="EK14" s="138">
        <f t="shared" ref="EK14:EQ14" si="20">EK15+EK49+EK60</f>
        <v>0</v>
      </c>
      <c r="EL14" s="158">
        <f t="shared" si="20"/>
        <v>0</v>
      </c>
      <c r="EM14" s="158">
        <f t="shared" si="20"/>
        <v>0</v>
      </c>
      <c r="EN14" s="158">
        <f t="shared" si="20"/>
        <v>25000</v>
      </c>
      <c r="EO14" s="158">
        <f t="shared" si="20"/>
        <v>25000</v>
      </c>
      <c r="EP14" s="158">
        <f t="shared" si="20"/>
        <v>52790</v>
      </c>
      <c r="EQ14" s="158">
        <f t="shared" si="20"/>
        <v>52790</v>
      </c>
      <c r="ER14" s="158"/>
      <c r="ES14" s="158">
        <f t="shared" ref="ES14:EZ14" si="21">ES15+ES49+ES60</f>
        <v>42609</v>
      </c>
      <c r="ET14" s="158">
        <f t="shared" si="21"/>
        <v>16056</v>
      </c>
      <c r="EU14" s="158">
        <f t="shared" si="21"/>
        <v>8238</v>
      </c>
      <c r="EV14" s="158">
        <f t="shared" si="21"/>
        <v>6785</v>
      </c>
      <c r="EW14" s="158">
        <f t="shared" si="21"/>
        <v>5870</v>
      </c>
      <c r="EX14" s="158">
        <f t="shared" si="21"/>
        <v>5660</v>
      </c>
      <c r="EY14" s="138">
        <f t="shared" si="21"/>
        <v>0</v>
      </c>
      <c r="EZ14" s="138">
        <f t="shared" si="21"/>
        <v>0</v>
      </c>
      <c r="FA14" s="203"/>
      <c r="FB14" s="203"/>
      <c r="FC14" s="138"/>
      <c r="FD14" s="138"/>
      <c r="FE14" s="138">
        <f t="shared" ref="FE14:FK14" si="22">FE15+FE49+FE60</f>
        <v>0</v>
      </c>
      <c r="FF14" s="158">
        <f t="shared" si="22"/>
        <v>0</v>
      </c>
      <c r="FG14" s="158">
        <f t="shared" si="22"/>
        <v>0</v>
      </c>
      <c r="FH14" s="158">
        <f t="shared" si="22"/>
        <v>25000</v>
      </c>
      <c r="FI14" s="158">
        <f t="shared" si="22"/>
        <v>25000</v>
      </c>
      <c r="FJ14" s="158">
        <f t="shared" si="22"/>
        <v>52790</v>
      </c>
      <c r="FK14" s="158">
        <f t="shared" si="22"/>
        <v>52790</v>
      </c>
      <c r="FL14" s="158"/>
      <c r="FM14" s="158">
        <f t="shared" ref="FM14:FT14" si="23">FM15+FM49+FM60</f>
        <v>42609</v>
      </c>
      <c r="FN14" s="158">
        <f t="shared" si="23"/>
        <v>16056</v>
      </c>
      <c r="FO14" s="158">
        <f t="shared" si="23"/>
        <v>8238</v>
      </c>
      <c r="FP14" s="158">
        <f t="shared" si="23"/>
        <v>6785</v>
      </c>
      <c r="FQ14" s="158">
        <f t="shared" si="23"/>
        <v>5870</v>
      </c>
      <c r="FR14" s="158">
        <f t="shared" si="23"/>
        <v>5660</v>
      </c>
      <c r="FS14" s="138">
        <f t="shared" si="23"/>
        <v>0</v>
      </c>
      <c r="FT14" s="138">
        <f t="shared" si="23"/>
        <v>0</v>
      </c>
      <c r="FU14" s="203"/>
      <c r="FV14" s="203"/>
      <c r="FW14" s="203"/>
      <c r="FX14" s="200"/>
    </row>
    <row r="15" spans="1:183" s="136" customFormat="1" ht="50.25" hidden="1" customHeight="1">
      <c r="A15" s="203" t="s">
        <v>19</v>
      </c>
      <c r="B15" s="203" t="s">
        <v>315</v>
      </c>
      <c r="C15" s="203"/>
      <c r="D15" s="203"/>
      <c r="E15" s="138"/>
      <c r="F15" s="138"/>
      <c r="G15" s="138"/>
      <c r="H15" s="158">
        <f t="shared" ref="H15:O15" si="24">H16+H32</f>
        <v>0</v>
      </c>
      <c r="I15" s="158">
        <f t="shared" si="24"/>
        <v>0</v>
      </c>
      <c r="J15" s="158">
        <f t="shared" si="24"/>
        <v>0</v>
      </c>
      <c r="K15" s="158">
        <f t="shared" si="24"/>
        <v>0</v>
      </c>
      <c r="L15" s="158">
        <f t="shared" si="24"/>
        <v>20972</v>
      </c>
      <c r="M15" s="158">
        <f t="shared" si="24"/>
        <v>20972</v>
      </c>
      <c r="N15" s="138">
        <f t="shared" si="24"/>
        <v>0</v>
      </c>
      <c r="O15" s="138">
        <f t="shared" si="24"/>
        <v>0</v>
      </c>
      <c r="P15" s="138"/>
      <c r="Q15" s="158">
        <f t="shared" ref="Q15:X15" si="25">Q16+Q32</f>
        <v>0</v>
      </c>
      <c r="R15" s="158">
        <f t="shared" si="25"/>
        <v>0</v>
      </c>
      <c r="S15" s="158">
        <f t="shared" si="25"/>
        <v>0</v>
      </c>
      <c r="T15" s="158">
        <f t="shared" si="25"/>
        <v>0</v>
      </c>
      <c r="U15" s="158">
        <f t="shared" si="25"/>
        <v>24736</v>
      </c>
      <c r="V15" s="158">
        <f t="shared" si="25"/>
        <v>24736</v>
      </c>
      <c r="W15" s="138">
        <f t="shared" si="25"/>
        <v>0</v>
      </c>
      <c r="X15" s="138">
        <f t="shared" si="25"/>
        <v>0</v>
      </c>
      <c r="Y15" s="203" t="s">
        <v>19</v>
      </c>
      <c r="Z15" s="203" t="s">
        <v>315</v>
      </c>
      <c r="AA15" s="203"/>
      <c r="AB15" s="203"/>
      <c r="AC15" s="138"/>
      <c r="AD15" s="138"/>
      <c r="AE15" s="138"/>
      <c r="AF15" s="158">
        <f t="shared" ref="AF15:AK15" si="26">AF16+AF32</f>
        <v>0</v>
      </c>
      <c r="AG15" s="158">
        <f t="shared" si="26"/>
        <v>0</v>
      </c>
      <c r="AH15" s="158">
        <f t="shared" si="26"/>
        <v>0</v>
      </c>
      <c r="AI15" s="158">
        <f t="shared" si="26"/>
        <v>0</v>
      </c>
      <c r="AJ15" s="158">
        <f t="shared" si="26"/>
        <v>24391</v>
      </c>
      <c r="AK15" s="158">
        <f t="shared" si="26"/>
        <v>24391</v>
      </c>
      <c r="AL15" s="158"/>
      <c r="AM15" s="158">
        <f t="shared" ref="AM15:AR15" si="27">AM16+AM32</f>
        <v>24719</v>
      </c>
      <c r="AN15" s="158">
        <f t="shared" si="27"/>
        <v>5926</v>
      </c>
      <c r="AO15" s="158">
        <f t="shared" si="27"/>
        <v>3108</v>
      </c>
      <c r="AP15" s="158">
        <f t="shared" si="27"/>
        <v>4155</v>
      </c>
      <c r="AQ15" s="158">
        <f t="shared" si="27"/>
        <v>5870</v>
      </c>
      <c r="AR15" s="158">
        <f t="shared" si="27"/>
        <v>5660</v>
      </c>
      <c r="AS15" s="138">
        <f>AS16+AS32</f>
        <v>0</v>
      </c>
      <c r="AT15" s="138">
        <f>AT16+AT32</f>
        <v>0</v>
      </c>
      <c r="AU15" s="203" t="s">
        <v>19</v>
      </c>
      <c r="AV15" s="203" t="s">
        <v>315</v>
      </c>
      <c r="AW15" s="203"/>
      <c r="AX15" s="203"/>
      <c r="AY15" s="138"/>
      <c r="AZ15" s="138"/>
      <c r="BA15" s="138"/>
      <c r="BB15" s="158">
        <f t="shared" ref="BB15:BE15" si="28">BB16+BB32</f>
        <v>0</v>
      </c>
      <c r="BC15" s="158">
        <f t="shared" si="28"/>
        <v>0</v>
      </c>
      <c r="BD15" s="158">
        <f t="shared" si="28"/>
        <v>0</v>
      </c>
      <c r="BE15" s="158">
        <f t="shared" si="28"/>
        <v>0</v>
      </c>
      <c r="BF15" s="158">
        <f>BF16+BF32</f>
        <v>21436</v>
      </c>
      <c r="BG15" s="158">
        <f>BG16+BG32</f>
        <v>21436</v>
      </c>
      <c r="BH15" s="158">
        <f t="shared" ref="BH15:BP15" si="29">BH16+BH32</f>
        <v>3451.4790000000003</v>
      </c>
      <c r="BI15" s="158">
        <f t="shared" si="29"/>
        <v>24719</v>
      </c>
      <c r="BJ15" s="158">
        <f t="shared" si="29"/>
        <v>5926</v>
      </c>
      <c r="BK15" s="158">
        <f t="shared" si="29"/>
        <v>3108</v>
      </c>
      <c r="BL15" s="158">
        <f t="shared" si="29"/>
        <v>4155</v>
      </c>
      <c r="BM15" s="158">
        <f t="shared" si="29"/>
        <v>5870</v>
      </c>
      <c r="BN15" s="158">
        <f t="shared" si="29"/>
        <v>5660</v>
      </c>
      <c r="BO15" s="158">
        <f t="shared" si="29"/>
        <v>0</v>
      </c>
      <c r="BP15" s="158">
        <f t="shared" si="29"/>
        <v>0</v>
      </c>
      <c r="BQ15" s="203" t="s">
        <v>19</v>
      </c>
      <c r="BR15" s="203" t="s">
        <v>315</v>
      </c>
      <c r="BS15" s="203"/>
      <c r="BT15" s="203"/>
      <c r="BU15" s="138"/>
      <c r="BV15" s="138"/>
      <c r="BW15" s="138"/>
      <c r="BX15" s="158">
        <f t="shared" ref="BX15:CA15" si="30">BX16+BX32</f>
        <v>0</v>
      </c>
      <c r="BY15" s="158">
        <f t="shared" si="30"/>
        <v>0</v>
      </c>
      <c r="BZ15" s="158">
        <f t="shared" si="30"/>
        <v>0</v>
      </c>
      <c r="CA15" s="158">
        <f t="shared" si="30"/>
        <v>0</v>
      </c>
      <c r="CB15" s="158">
        <f>CB16+CB32</f>
        <v>21436</v>
      </c>
      <c r="CC15" s="158">
        <f>CC16+CC32</f>
        <v>21436</v>
      </c>
      <c r="CD15" s="158">
        <f t="shared" ref="CD15:CL15" si="31">CD16+CD32</f>
        <v>3451.4790000000003</v>
      </c>
      <c r="CE15" s="158">
        <f t="shared" si="31"/>
        <v>24719</v>
      </c>
      <c r="CF15" s="158">
        <f t="shared" si="31"/>
        <v>5926</v>
      </c>
      <c r="CG15" s="158">
        <f t="shared" si="31"/>
        <v>3108</v>
      </c>
      <c r="CH15" s="158">
        <f t="shared" si="31"/>
        <v>4155</v>
      </c>
      <c r="CI15" s="158">
        <f t="shared" si="31"/>
        <v>5870</v>
      </c>
      <c r="CJ15" s="158">
        <f t="shared" si="31"/>
        <v>5660</v>
      </c>
      <c r="CK15" s="158">
        <f t="shared" si="31"/>
        <v>0</v>
      </c>
      <c r="CL15" s="158">
        <f t="shared" si="31"/>
        <v>0</v>
      </c>
      <c r="CM15" s="203" t="s">
        <v>19</v>
      </c>
      <c r="CN15" s="203" t="s">
        <v>315</v>
      </c>
      <c r="CO15" s="203"/>
      <c r="CP15" s="203"/>
      <c r="CQ15" s="138"/>
      <c r="CR15" s="138"/>
      <c r="CS15" s="138"/>
      <c r="CT15" s="158">
        <f t="shared" ref="CT15:CW15" si="32">CT16+CT32</f>
        <v>0</v>
      </c>
      <c r="CU15" s="158">
        <f t="shared" si="32"/>
        <v>0</v>
      </c>
      <c r="CV15" s="158">
        <f t="shared" si="32"/>
        <v>0</v>
      </c>
      <c r="CW15" s="158">
        <f t="shared" si="32"/>
        <v>0</v>
      </c>
      <c r="CX15" s="158">
        <f>CX16+CX32</f>
        <v>24472</v>
      </c>
      <c r="CY15" s="158">
        <f>CY16+CY32</f>
        <v>24472</v>
      </c>
      <c r="CZ15" s="158">
        <f t="shared" ref="CZ15:DH15" si="33">CZ16+CZ32</f>
        <v>3451.4790000000003</v>
      </c>
      <c r="DA15" s="158">
        <f t="shared" si="33"/>
        <v>24719</v>
      </c>
      <c r="DB15" s="158">
        <f t="shared" si="33"/>
        <v>5926</v>
      </c>
      <c r="DC15" s="158">
        <f t="shared" si="33"/>
        <v>3108</v>
      </c>
      <c r="DD15" s="158">
        <f t="shared" si="33"/>
        <v>4155</v>
      </c>
      <c r="DE15" s="158">
        <f t="shared" si="33"/>
        <v>5870</v>
      </c>
      <c r="DF15" s="158">
        <f t="shared" si="33"/>
        <v>5660</v>
      </c>
      <c r="DG15" s="158">
        <f t="shared" si="33"/>
        <v>0</v>
      </c>
      <c r="DH15" s="242">
        <f t="shared" si="33"/>
        <v>0</v>
      </c>
      <c r="DI15" s="203" t="s">
        <v>19</v>
      </c>
      <c r="DJ15" s="203" t="s">
        <v>315</v>
      </c>
      <c r="DK15" s="203"/>
      <c r="DL15" s="203"/>
      <c r="DM15" s="138"/>
      <c r="DN15" s="138"/>
      <c r="DO15" s="138"/>
      <c r="DP15" s="158">
        <f t="shared" ref="DP15:DS15" si="34">DP16+DP32</f>
        <v>0</v>
      </c>
      <c r="DQ15" s="158">
        <f t="shared" si="34"/>
        <v>0</v>
      </c>
      <c r="DR15" s="158">
        <f t="shared" si="34"/>
        <v>0</v>
      </c>
      <c r="DS15" s="158">
        <f t="shared" si="34"/>
        <v>0</v>
      </c>
      <c r="DT15" s="158">
        <f>DT16+DT32</f>
        <v>27595.361000000001</v>
      </c>
      <c r="DU15" s="158">
        <f>DU16+DU32</f>
        <v>27595.361000000001</v>
      </c>
      <c r="DV15" s="158">
        <f t="shared" ref="DV15:ED15" si="35">DV16+DV32</f>
        <v>12926.285029000001</v>
      </c>
      <c r="DW15" s="158">
        <f t="shared" si="35"/>
        <v>24719</v>
      </c>
      <c r="DX15" s="158">
        <f t="shared" si="35"/>
        <v>5926</v>
      </c>
      <c r="DY15" s="158">
        <f t="shared" si="35"/>
        <v>3108</v>
      </c>
      <c r="DZ15" s="158">
        <f t="shared" si="35"/>
        <v>4155</v>
      </c>
      <c r="EA15" s="158">
        <f t="shared" si="35"/>
        <v>5870</v>
      </c>
      <c r="EB15" s="158">
        <f t="shared" si="35"/>
        <v>5660</v>
      </c>
      <c r="EC15" s="158">
        <f t="shared" si="35"/>
        <v>0</v>
      </c>
      <c r="ED15" s="158">
        <f t="shared" si="35"/>
        <v>0</v>
      </c>
      <c r="EE15" s="203" t="s">
        <v>19</v>
      </c>
      <c r="EF15" s="203" t="s">
        <v>315</v>
      </c>
      <c r="EG15" s="203"/>
      <c r="EH15" s="203"/>
      <c r="EI15" s="138"/>
      <c r="EJ15" s="138"/>
      <c r="EK15" s="138"/>
      <c r="EL15" s="158">
        <f t="shared" ref="EL15:EO15" si="36">EL16+EL32</f>
        <v>0</v>
      </c>
      <c r="EM15" s="158">
        <f t="shared" si="36"/>
        <v>0</v>
      </c>
      <c r="EN15" s="158">
        <f t="shared" si="36"/>
        <v>0</v>
      </c>
      <c r="EO15" s="158">
        <f t="shared" si="36"/>
        <v>0</v>
      </c>
      <c r="EP15" s="243">
        <f>EP16+EP32</f>
        <v>29630</v>
      </c>
      <c r="EQ15" s="243">
        <f>EQ16+EQ32</f>
        <v>29630</v>
      </c>
      <c r="ER15" s="158">
        <f t="shared" ref="ER15:EZ15" si="37">ER16+ER32</f>
        <v>12926.285029000001</v>
      </c>
      <c r="ES15" s="158">
        <f t="shared" si="37"/>
        <v>24719</v>
      </c>
      <c r="ET15" s="158">
        <f t="shared" si="37"/>
        <v>5926</v>
      </c>
      <c r="EU15" s="158">
        <f t="shared" si="37"/>
        <v>3108</v>
      </c>
      <c r="EV15" s="158">
        <f t="shared" si="37"/>
        <v>4155</v>
      </c>
      <c r="EW15" s="158">
        <f t="shared" si="37"/>
        <v>5870</v>
      </c>
      <c r="EX15" s="158">
        <f t="shared" si="37"/>
        <v>5660</v>
      </c>
      <c r="EY15" s="158">
        <f t="shared" si="37"/>
        <v>0</v>
      </c>
      <c r="EZ15" s="158">
        <f t="shared" si="37"/>
        <v>0</v>
      </c>
      <c r="FA15" s="203"/>
      <c r="FB15" s="203"/>
      <c r="FC15" s="138"/>
      <c r="FD15" s="138"/>
      <c r="FE15" s="138"/>
      <c r="FF15" s="158">
        <f t="shared" ref="FF15:FI15" si="38">FF16+FF32</f>
        <v>0</v>
      </c>
      <c r="FG15" s="158">
        <f t="shared" si="38"/>
        <v>0</v>
      </c>
      <c r="FH15" s="158">
        <f t="shared" si="38"/>
        <v>0</v>
      </c>
      <c r="FI15" s="158">
        <f t="shared" si="38"/>
        <v>0</v>
      </c>
      <c r="FJ15" s="243">
        <f>FJ16+FJ32</f>
        <v>29630</v>
      </c>
      <c r="FK15" s="243">
        <f>FK16+FK32</f>
        <v>29630</v>
      </c>
      <c r="FL15" s="158">
        <f t="shared" ref="FL15:FT15" si="39">FL16+FL32</f>
        <v>12926.285029000001</v>
      </c>
      <c r="FM15" s="158">
        <f t="shared" si="39"/>
        <v>24719</v>
      </c>
      <c r="FN15" s="158">
        <f t="shared" si="39"/>
        <v>5926</v>
      </c>
      <c r="FO15" s="158">
        <f t="shared" si="39"/>
        <v>3108</v>
      </c>
      <c r="FP15" s="158">
        <f t="shared" si="39"/>
        <v>4155</v>
      </c>
      <c r="FQ15" s="158">
        <f t="shared" si="39"/>
        <v>5870</v>
      </c>
      <c r="FR15" s="158">
        <f t="shared" si="39"/>
        <v>5660</v>
      </c>
      <c r="FS15" s="158">
        <f t="shared" si="39"/>
        <v>0</v>
      </c>
      <c r="FT15" s="158">
        <f t="shared" si="39"/>
        <v>0</v>
      </c>
      <c r="FU15" s="203"/>
      <c r="FV15" s="203"/>
      <c r="FW15" s="203"/>
      <c r="FX15" s="200"/>
      <c r="GA15" s="241"/>
    </row>
    <row r="16" spans="1:183" ht="22" hidden="1" customHeight="1">
      <c r="A16" s="203">
        <v>1</v>
      </c>
      <c r="B16" s="203" t="s">
        <v>45</v>
      </c>
      <c r="C16" s="203"/>
      <c r="D16" s="203"/>
      <c r="E16" s="244"/>
      <c r="F16" s="244"/>
      <c r="G16" s="244"/>
      <c r="H16" s="158"/>
      <c r="I16" s="158"/>
      <c r="J16" s="158">
        <f t="shared" ref="J16:K16" si="40">SUM(J20:J31)</f>
        <v>0</v>
      </c>
      <c r="K16" s="158">
        <f t="shared" si="40"/>
        <v>0</v>
      </c>
      <c r="L16" s="158">
        <f>SUM(L20:L31)</f>
        <v>2150</v>
      </c>
      <c r="M16" s="158">
        <f>SUM(M20:M31)</f>
        <v>2150</v>
      </c>
      <c r="N16" s="138">
        <f t="shared" ref="N16:O16" si="41">SUM(N20:N31)</f>
        <v>0</v>
      </c>
      <c r="O16" s="138">
        <f t="shared" si="41"/>
        <v>0</v>
      </c>
      <c r="P16" s="244"/>
      <c r="Q16" s="158"/>
      <c r="R16" s="158"/>
      <c r="S16" s="158">
        <f t="shared" ref="S16:T16" si="42">SUM(S20:S31)</f>
        <v>0</v>
      </c>
      <c r="T16" s="158">
        <f t="shared" si="42"/>
        <v>0</v>
      </c>
      <c r="U16" s="158">
        <f>SUM(U17:U31)</f>
        <v>2522</v>
      </c>
      <c r="V16" s="158">
        <f>SUM(V17:V31)</f>
        <v>2522</v>
      </c>
      <c r="W16" s="138">
        <f t="shared" ref="W16:X16" si="43">SUM(W20:W31)</f>
        <v>0</v>
      </c>
      <c r="X16" s="138">
        <f t="shared" si="43"/>
        <v>0</v>
      </c>
      <c r="Y16" s="203">
        <v>1</v>
      </c>
      <c r="Z16" s="203" t="s">
        <v>45</v>
      </c>
      <c r="AA16" s="203"/>
      <c r="AB16" s="203"/>
      <c r="AC16" s="244"/>
      <c r="AD16" s="244"/>
      <c r="AE16" s="244"/>
      <c r="AF16" s="158"/>
      <c r="AG16" s="158"/>
      <c r="AH16" s="158">
        <f t="shared" ref="AH16:AI16" si="44">SUM(AH20:AH31)</f>
        <v>0</v>
      </c>
      <c r="AI16" s="158">
        <f t="shared" si="44"/>
        <v>0</v>
      </c>
      <c r="AJ16" s="158">
        <f>SUM(AJ17:AJ31)</f>
        <v>2522</v>
      </c>
      <c r="AK16" s="158">
        <f>SUM(AK17:AK31)</f>
        <v>2522</v>
      </c>
      <c r="AL16" s="158"/>
      <c r="AM16" s="158">
        <f t="shared" ref="AM16:AR16" si="45">SUM(AM17:AM31)</f>
        <v>2522</v>
      </c>
      <c r="AN16" s="158">
        <f t="shared" si="45"/>
        <v>2522</v>
      </c>
      <c r="AO16" s="158">
        <f t="shared" si="45"/>
        <v>0</v>
      </c>
      <c r="AP16" s="158">
        <f t="shared" si="45"/>
        <v>0</v>
      </c>
      <c r="AQ16" s="158">
        <f t="shared" si="45"/>
        <v>0</v>
      </c>
      <c r="AR16" s="158">
        <f t="shared" si="45"/>
        <v>0</v>
      </c>
      <c r="AS16" s="138">
        <f t="shared" ref="AS16:AT16" si="46">SUM(AS20:AS31)</f>
        <v>0</v>
      </c>
      <c r="AT16" s="138">
        <f t="shared" si="46"/>
        <v>0</v>
      </c>
      <c r="AU16" s="203">
        <v>1</v>
      </c>
      <c r="AV16" s="203" t="s">
        <v>45</v>
      </c>
      <c r="AW16" s="203"/>
      <c r="AX16" s="203"/>
      <c r="AY16" s="244"/>
      <c r="AZ16" s="244"/>
      <c r="BA16" s="244"/>
      <c r="BB16" s="158"/>
      <c r="BC16" s="158"/>
      <c r="BD16" s="158">
        <f t="shared" ref="BD16:BE16" si="47">SUM(BD20:BD31)</f>
        <v>0</v>
      </c>
      <c r="BE16" s="158">
        <f t="shared" si="47"/>
        <v>0</v>
      </c>
      <c r="BF16" s="158">
        <f>SUM(BF17:BF31)</f>
        <v>2522</v>
      </c>
      <c r="BG16" s="158">
        <f>SUM(BG17:BG31)</f>
        <v>2522</v>
      </c>
      <c r="BH16" s="158"/>
      <c r="BI16" s="158">
        <f t="shared" ref="BI16:BN16" si="48">SUM(BI17:BI31)</f>
        <v>2522</v>
      </c>
      <c r="BJ16" s="158">
        <f t="shared" si="48"/>
        <v>2522</v>
      </c>
      <c r="BK16" s="158">
        <f t="shared" si="48"/>
        <v>0</v>
      </c>
      <c r="BL16" s="158">
        <f t="shared" si="48"/>
        <v>0</v>
      </c>
      <c r="BM16" s="158">
        <f t="shared" si="48"/>
        <v>0</v>
      </c>
      <c r="BN16" s="158">
        <f t="shared" si="48"/>
        <v>0</v>
      </c>
      <c r="BO16" s="138">
        <f t="shared" ref="BO16:BP16" si="49">SUM(BO20:BO31)</f>
        <v>0</v>
      </c>
      <c r="BP16" s="138">
        <f t="shared" si="49"/>
        <v>0</v>
      </c>
      <c r="BQ16" s="203">
        <v>1</v>
      </c>
      <c r="BR16" s="203" t="s">
        <v>45</v>
      </c>
      <c r="BS16" s="203"/>
      <c r="BT16" s="203"/>
      <c r="BU16" s="244"/>
      <c r="BV16" s="244"/>
      <c r="BW16" s="244"/>
      <c r="BX16" s="158"/>
      <c r="BY16" s="158"/>
      <c r="BZ16" s="158">
        <f t="shared" ref="BZ16:CA16" si="50">SUM(BZ20:BZ31)</f>
        <v>0</v>
      </c>
      <c r="CA16" s="158">
        <f t="shared" si="50"/>
        <v>0</v>
      </c>
      <c r="CB16" s="158">
        <f>SUM(CB17:CB31)</f>
        <v>2522</v>
      </c>
      <c r="CC16" s="158">
        <f>SUM(CC17:CC31)</f>
        <v>2522</v>
      </c>
      <c r="CD16" s="158"/>
      <c r="CE16" s="158">
        <f t="shared" ref="CE16:CJ16" si="51">SUM(CE17:CE31)</f>
        <v>2522</v>
      </c>
      <c r="CF16" s="158">
        <f t="shared" si="51"/>
        <v>2522</v>
      </c>
      <c r="CG16" s="158">
        <f t="shared" si="51"/>
        <v>0</v>
      </c>
      <c r="CH16" s="158">
        <f t="shared" si="51"/>
        <v>0</v>
      </c>
      <c r="CI16" s="158">
        <f t="shared" si="51"/>
        <v>0</v>
      </c>
      <c r="CJ16" s="158">
        <f t="shared" si="51"/>
        <v>0</v>
      </c>
      <c r="CK16" s="138">
        <f t="shared" ref="CK16:CL16" si="52">SUM(CK20:CK31)</f>
        <v>0</v>
      </c>
      <c r="CL16" s="138">
        <f t="shared" si="52"/>
        <v>0</v>
      </c>
      <c r="CM16" s="203">
        <v>1</v>
      </c>
      <c r="CN16" s="203" t="s">
        <v>45</v>
      </c>
      <c r="CO16" s="203"/>
      <c r="CP16" s="203"/>
      <c r="CQ16" s="244"/>
      <c r="CR16" s="244"/>
      <c r="CS16" s="244"/>
      <c r="CT16" s="158"/>
      <c r="CU16" s="158"/>
      <c r="CV16" s="158">
        <f t="shared" ref="CV16:CW16" si="53">SUM(CV20:CV31)</f>
        <v>0</v>
      </c>
      <c r="CW16" s="158">
        <f t="shared" si="53"/>
        <v>0</v>
      </c>
      <c r="CX16" s="158">
        <f>SUM(CX17:CX31)</f>
        <v>2522</v>
      </c>
      <c r="CY16" s="158">
        <f>SUM(CY17:CY31)</f>
        <v>2522</v>
      </c>
      <c r="CZ16" s="158"/>
      <c r="DA16" s="158">
        <f t="shared" ref="DA16:DF16" si="54">SUM(DA17:DA31)</f>
        <v>2522</v>
      </c>
      <c r="DB16" s="158">
        <f t="shared" si="54"/>
        <v>2522</v>
      </c>
      <c r="DC16" s="158">
        <f t="shared" si="54"/>
        <v>0</v>
      </c>
      <c r="DD16" s="158">
        <f t="shared" si="54"/>
        <v>0</v>
      </c>
      <c r="DE16" s="158">
        <f t="shared" si="54"/>
        <v>0</v>
      </c>
      <c r="DF16" s="158">
        <f t="shared" si="54"/>
        <v>0</v>
      </c>
      <c r="DG16" s="138">
        <f t="shared" ref="DG16:DH16" si="55">SUM(DG20:DG31)</f>
        <v>0</v>
      </c>
      <c r="DH16" s="240">
        <f t="shared" si="55"/>
        <v>0</v>
      </c>
      <c r="DI16" s="203">
        <v>1</v>
      </c>
      <c r="DJ16" s="203" t="s">
        <v>45</v>
      </c>
      <c r="DK16" s="203"/>
      <c r="DL16" s="203"/>
      <c r="DM16" s="244"/>
      <c r="DN16" s="244"/>
      <c r="DO16" s="244"/>
      <c r="DP16" s="158"/>
      <c r="DQ16" s="158"/>
      <c r="DR16" s="158">
        <f t="shared" ref="DR16:DS16" si="56">SUM(DR20:DR31)</f>
        <v>0</v>
      </c>
      <c r="DS16" s="158">
        <f t="shared" si="56"/>
        <v>0</v>
      </c>
      <c r="DT16" s="158">
        <f>SUM(DT17:DT31)</f>
        <v>2522</v>
      </c>
      <c r="DU16" s="158">
        <f>SUM(DU17:DU31)</f>
        <v>2522</v>
      </c>
      <c r="DV16" s="158"/>
      <c r="DW16" s="158">
        <f t="shared" ref="DW16:EB16" si="57">SUM(DW17:DW31)</f>
        <v>2522</v>
      </c>
      <c r="DX16" s="158">
        <f t="shared" si="57"/>
        <v>2522</v>
      </c>
      <c r="DY16" s="158">
        <f t="shared" si="57"/>
        <v>0</v>
      </c>
      <c r="DZ16" s="158">
        <f t="shared" si="57"/>
        <v>0</v>
      </c>
      <c r="EA16" s="158">
        <f t="shared" si="57"/>
        <v>0</v>
      </c>
      <c r="EB16" s="158">
        <f t="shared" si="57"/>
        <v>0</v>
      </c>
      <c r="EC16" s="138">
        <f t="shared" ref="EC16:ED16" si="58">SUM(EC20:EC31)</f>
        <v>0</v>
      </c>
      <c r="ED16" s="138">
        <f t="shared" si="58"/>
        <v>0</v>
      </c>
      <c r="EE16" s="203">
        <v>1</v>
      </c>
      <c r="EF16" s="203" t="s">
        <v>45</v>
      </c>
      <c r="EG16" s="203"/>
      <c r="EH16" s="203"/>
      <c r="EI16" s="244"/>
      <c r="EJ16" s="244"/>
      <c r="EK16" s="244"/>
      <c r="EL16" s="158"/>
      <c r="EM16" s="158"/>
      <c r="EN16" s="158">
        <f t="shared" ref="EN16:EO16" si="59">SUM(EN20:EN31)</f>
        <v>0</v>
      </c>
      <c r="EO16" s="158">
        <f t="shared" si="59"/>
        <v>0</v>
      </c>
      <c r="EP16" s="158">
        <f>SUM(EP17:EP31)</f>
        <v>2522</v>
      </c>
      <c r="EQ16" s="158">
        <f>SUM(EQ17:EQ31)</f>
        <v>2522</v>
      </c>
      <c r="ER16" s="158"/>
      <c r="ES16" s="158">
        <f t="shared" ref="ES16:EX16" si="60">SUM(ES17:ES31)</f>
        <v>2522</v>
      </c>
      <c r="ET16" s="158">
        <f t="shared" si="60"/>
        <v>2522</v>
      </c>
      <c r="EU16" s="158">
        <f t="shared" si="60"/>
        <v>0</v>
      </c>
      <c r="EV16" s="158">
        <f t="shared" si="60"/>
        <v>0</v>
      </c>
      <c r="EW16" s="158">
        <f t="shared" si="60"/>
        <v>0</v>
      </c>
      <c r="EX16" s="158">
        <f t="shared" si="60"/>
        <v>0</v>
      </c>
      <c r="EY16" s="138">
        <f t="shared" ref="EY16:EZ16" si="61">SUM(EY20:EY31)</f>
        <v>0</v>
      </c>
      <c r="EZ16" s="138">
        <f t="shared" si="61"/>
        <v>0</v>
      </c>
      <c r="FA16" s="203"/>
      <c r="FB16" s="203"/>
      <c r="FC16" s="244"/>
      <c r="FD16" s="244"/>
      <c r="FE16" s="244"/>
      <c r="FF16" s="158"/>
      <c r="FG16" s="158"/>
      <c r="FH16" s="158">
        <f t="shared" ref="FH16:FI16" si="62">SUM(FH20:FH31)</f>
        <v>0</v>
      </c>
      <c r="FI16" s="158">
        <f t="shared" si="62"/>
        <v>0</v>
      </c>
      <c r="FJ16" s="158">
        <f>SUM(FJ17:FJ31)</f>
        <v>2522</v>
      </c>
      <c r="FK16" s="158">
        <f>SUM(FK17:FK31)</f>
        <v>2522</v>
      </c>
      <c r="FL16" s="158"/>
      <c r="FM16" s="158">
        <f t="shared" ref="FM16:FR16" si="63">SUM(FM17:FM31)</f>
        <v>2522</v>
      </c>
      <c r="FN16" s="158">
        <f t="shared" si="63"/>
        <v>2522</v>
      </c>
      <c r="FO16" s="158">
        <f t="shared" si="63"/>
        <v>0</v>
      </c>
      <c r="FP16" s="158">
        <f t="shared" si="63"/>
        <v>0</v>
      </c>
      <c r="FQ16" s="158">
        <f t="shared" si="63"/>
        <v>0</v>
      </c>
      <c r="FR16" s="158">
        <f t="shared" si="63"/>
        <v>0</v>
      </c>
      <c r="FS16" s="138">
        <f t="shared" ref="FS16:FT16" si="64">SUM(FS20:FS31)</f>
        <v>0</v>
      </c>
      <c r="FT16" s="138">
        <f t="shared" si="64"/>
        <v>0</v>
      </c>
      <c r="FU16" s="203"/>
      <c r="FV16" s="203"/>
      <c r="FW16" s="203"/>
      <c r="FX16" s="200"/>
      <c r="GA16" s="245"/>
    </row>
    <row r="17" spans="1:180" ht="60" hidden="1" customHeight="1">
      <c r="A17" s="130" t="s">
        <v>15</v>
      </c>
      <c r="B17" s="134" t="s">
        <v>297</v>
      </c>
      <c r="C17" s="132"/>
      <c r="D17" s="132" t="s">
        <v>318</v>
      </c>
      <c r="E17" s="132" t="s">
        <v>240</v>
      </c>
      <c r="F17" s="130" t="s">
        <v>284</v>
      </c>
      <c r="G17" s="132" t="s">
        <v>457</v>
      </c>
      <c r="H17" s="159">
        <v>1628</v>
      </c>
      <c r="I17" s="159">
        <v>1628</v>
      </c>
      <c r="J17" s="159"/>
      <c r="K17" s="159"/>
      <c r="L17" s="159">
        <v>200</v>
      </c>
      <c r="M17" s="159">
        <v>200</v>
      </c>
      <c r="N17" s="196"/>
      <c r="O17" s="196"/>
      <c r="P17" s="132" t="s">
        <v>457</v>
      </c>
      <c r="Q17" s="159">
        <v>1628</v>
      </c>
      <c r="R17" s="159">
        <v>1628</v>
      </c>
      <c r="S17" s="159"/>
      <c r="T17" s="159"/>
      <c r="U17" s="159">
        <v>200</v>
      </c>
      <c r="V17" s="159">
        <v>200</v>
      </c>
      <c r="W17" s="196"/>
      <c r="X17" s="196"/>
      <c r="Y17" s="130" t="s">
        <v>15</v>
      </c>
      <c r="Z17" s="134" t="s">
        <v>297</v>
      </c>
      <c r="AA17" s="132">
        <v>7898001</v>
      </c>
      <c r="AB17" s="132" t="s">
        <v>318</v>
      </c>
      <c r="AC17" s="132" t="s">
        <v>240</v>
      </c>
      <c r="AD17" s="132" t="s">
        <v>389</v>
      </c>
      <c r="AE17" s="132" t="s">
        <v>457</v>
      </c>
      <c r="AF17" s="159">
        <v>1628</v>
      </c>
      <c r="AG17" s="159">
        <v>1628</v>
      </c>
      <c r="AH17" s="159"/>
      <c r="AI17" s="159"/>
      <c r="AJ17" s="159">
        <v>200</v>
      </c>
      <c r="AK17" s="159">
        <v>200</v>
      </c>
      <c r="AL17" s="159">
        <f>AM17-AK17</f>
        <v>0</v>
      </c>
      <c r="AM17" s="159">
        <f>AN17+AO17+AP17+AQ17+AR17</f>
        <v>200</v>
      </c>
      <c r="AN17" s="159">
        <v>200</v>
      </c>
      <c r="AO17" s="159"/>
      <c r="AP17" s="159"/>
      <c r="AQ17" s="159"/>
      <c r="AR17" s="159"/>
      <c r="AS17" s="196"/>
      <c r="AT17" s="196"/>
      <c r="AU17" s="130" t="s">
        <v>15</v>
      </c>
      <c r="AV17" s="134" t="s">
        <v>297</v>
      </c>
      <c r="AW17" s="132">
        <v>7898001</v>
      </c>
      <c r="AX17" s="132" t="s">
        <v>318</v>
      </c>
      <c r="AY17" s="132" t="s">
        <v>240</v>
      </c>
      <c r="AZ17" s="132" t="s">
        <v>389</v>
      </c>
      <c r="BA17" s="132" t="s">
        <v>457</v>
      </c>
      <c r="BB17" s="159">
        <v>1628</v>
      </c>
      <c r="BC17" s="159">
        <v>1628</v>
      </c>
      <c r="BD17" s="159"/>
      <c r="BE17" s="159"/>
      <c r="BF17" s="159">
        <v>200</v>
      </c>
      <c r="BG17" s="159">
        <v>200</v>
      </c>
      <c r="BH17" s="159">
        <f>BI17-BG17</f>
        <v>0</v>
      </c>
      <c r="BI17" s="159">
        <f>BJ17+BK17+BL17+BM17+BN17</f>
        <v>200</v>
      </c>
      <c r="BJ17" s="159">
        <v>200</v>
      </c>
      <c r="BK17" s="159"/>
      <c r="BL17" s="159"/>
      <c r="BM17" s="159"/>
      <c r="BN17" s="159"/>
      <c r="BO17" s="196"/>
      <c r="BP17" s="196"/>
      <c r="BQ17" s="130" t="s">
        <v>15</v>
      </c>
      <c r="BR17" s="134" t="s">
        <v>417</v>
      </c>
      <c r="BS17" s="132">
        <v>7898001</v>
      </c>
      <c r="BT17" s="132" t="s">
        <v>318</v>
      </c>
      <c r="BU17" s="132" t="s">
        <v>240</v>
      </c>
      <c r="BV17" s="132" t="s">
        <v>389</v>
      </c>
      <c r="BW17" s="132" t="s">
        <v>457</v>
      </c>
      <c r="BX17" s="159">
        <v>1628</v>
      </c>
      <c r="BY17" s="159">
        <v>1628</v>
      </c>
      <c r="BZ17" s="159"/>
      <c r="CA17" s="159"/>
      <c r="CB17" s="159">
        <v>200</v>
      </c>
      <c r="CC17" s="159">
        <v>200</v>
      </c>
      <c r="CD17" s="159">
        <f>CE17-CC17</f>
        <v>0</v>
      </c>
      <c r="CE17" s="159">
        <f>CF17+CG17+CH17+CI17+CJ17</f>
        <v>200</v>
      </c>
      <c r="CF17" s="159">
        <v>200</v>
      </c>
      <c r="CG17" s="159"/>
      <c r="CH17" s="159"/>
      <c r="CI17" s="159"/>
      <c r="CJ17" s="159"/>
      <c r="CK17" s="196"/>
      <c r="CL17" s="196"/>
      <c r="CM17" s="130" t="s">
        <v>15</v>
      </c>
      <c r="CN17" s="134" t="s">
        <v>417</v>
      </c>
      <c r="CO17" s="132">
        <v>7898001</v>
      </c>
      <c r="CP17" s="132" t="s">
        <v>318</v>
      </c>
      <c r="CQ17" s="132" t="s">
        <v>240</v>
      </c>
      <c r="CR17" s="132" t="s">
        <v>389</v>
      </c>
      <c r="CS17" s="132" t="s">
        <v>457</v>
      </c>
      <c r="CT17" s="159">
        <v>1628</v>
      </c>
      <c r="CU17" s="159">
        <v>1628</v>
      </c>
      <c r="CV17" s="159"/>
      <c r="CW17" s="159"/>
      <c r="CX17" s="159">
        <v>200</v>
      </c>
      <c r="CY17" s="159">
        <v>200</v>
      </c>
      <c r="CZ17" s="159">
        <f>DA17-CY17</f>
        <v>0</v>
      </c>
      <c r="DA17" s="159">
        <f>DB17+DC17+DD17+DE17+DF17</f>
        <v>200</v>
      </c>
      <c r="DB17" s="159">
        <v>200</v>
      </c>
      <c r="DC17" s="159"/>
      <c r="DD17" s="159"/>
      <c r="DE17" s="159"/>
      <c r="DF17" s="159"/>
      <c r="DG17" s="196"/>
      <c r="DH17" s="246"/>
      <c r="DI17" s="130" t="s">
        <v>15</v>
      </c>
      <c r="DJ17" s="134" t="s">
        <v>417</v>
      </c>
      <c r="DK17" s="132">
        <v>7898001</v>
      </c>
      <c r="DL17" s="132" t="s">
        <v>318</v>
      </c>
      <c r="DM17" s="132" t="s">
        <v>240</v>
      </c>
      <c r="DN17" s="132" t="s">
        <v>389</v>
      </c>
      <c r="DO17" s="132" t="s">
        <v>457</v>
      </c>
      <c r="DP17" s="159">
        <v>1628</v>
      </c>
      <c r="DQ17" s="159">
        <v>1628</v>
      </c>
      <c r="DR17" s="159"/>
      <c r="DS17" s="159"/>
      <c r="DT17" s="159">
        <v>200</v>
      </c>
      <c r="DU17" s="159">
        <v>200</v>
      </c>
      <c r="DV17" s="159">
        <f>DW17-DU17</f>
        <v>0</v>
      </c>
      <c r="DW17" s="159">
        <f>DX17+DY17+DZ17+EA17+EB17</f>
        <v>200</v>
      </c>
      <c r="DX17" s="159">
        <v>200</v>
      </c>
      <c r="DY17" s="159"/>
      <c r="DZ17" s="159"/>
      <c r="EA17" s="159"/>
      <c r="EB17" s="159"/>
      <c r="EC17" s="196"/>
      <c r="ED17" s="196"/>
      <c r="EE17" s="130" t="s">
        <v>15</v>
      </c>
      <c r="EF17" s="134" t="s">
        <v>417</v>
      </c>
      <c r="EG17" s="132">
        <v>7898001</v>
      </c>
      <c r="EH17" s="132" t="s">
        <v>318</v>
      </c>
      <c r="EI17" s="132" t="s">
        <v>240</v>
      </c>
      <c r="EJ17" s="132" t="s">
        <v>389</v>
      </c>
      <c r="EK17" s="132" t="s">
        <v>457</v>
      </c>
      <c r="EL17" s="159">
        <v>1628</v>
      </c>
      <c r="EM17" s="159">
        <v>1628</v>
      </c>
      <c r="EN17" s="159"/>
      <c r="EO17" s="159"/>
      <c r="EP17" s="159">
        <v>200</v>
      </c>
      <c r="EQ17" s="159">
        <v>200</v>
      </c>
      <c r="ER17" s="159">
        <f>ES17-EQ17</f>
        <v>0</v>
      </c>
      <c r="ES17" s="159">
        <f>ET17+EU17+EV17+EW17+EX17</f>
        <v>200</v>
      </c>
      <c r="ET17" s="159">
        <v>200</v>
      </c>
      <c r="EU17" s="159"/>
      <c r="EV17" s="159"/>
      <c r="EW17" s="159"/>
      <c r="EX17" s="159"/>
      <c r="EY17" s="196"/>
      <c r="EZ17" s="196"/>
      <c r="FA17" s="132">
        <v>7898001</v>
      </c>
      <c r="FB17" s="132" t="s">
        <v>318</v>
      </c>
      <c r="FC17" s="132" t="s">
        <v>240</v>
      </c>
      <c r="FD17" s="132" t="s">
        <v>389</v>
      </c>
      <c r="FE17" s="132" t="s">
        <v>457</v>
      </c>
      <c r="FF17" s="159">
        <v>1628</v>
      </c>
      <c r="FG17" s="159">
        <v>1628</v>
      </c>
      <c r="FH17" s="159"/>
      <c r="FI17" s="159"/>
      <c r="FJ17" s="159">
        <v>200</v>
      </c>
      <c r="FK17" s="159">
        <v>200</v>
      </c>
      <c r="FL17" s="159">
        <f>FM17-FK17</f>
        <v>0</v>
      </c>
      <c r="FM17" s="159">
        <f>FN17+FO17+FP17+FQ17+FR17</f>
        <v>200</v>
      </c>
      <c r="FN17" s="159">
        <v>200</v>
      </c>
      <c r="FO17" s="159"/>
      <c r="FP17" s="159"/>
      <c r="FQ17" s="159"/>
      <c r="FR17" s="159"/>
      <c r="FS17" s="196"/>
      <c r="FT17" s="196"/>
      <c r="FU17" s="132"/>
      <c r="FV17" s="132"/>
      <c r="FW17" s="132"/>
      <c r="FX17" s="200"/>
    </row>
    <row r="18" spans="1:180" ht="60" hidden="1" customHeight="1">
      <c r="A18" s="130" t="s">
        <v>15</v>
      </c>
      <c r="B18" s="134" t="s">
        <v>298</v>
      </c>
      <c r="C18" s="132"/>
      <c r="D18" s="132" t="s">
        <v>318</v>
      </c>
      <c r="E18" s="132" t="s">
        <v>240</v>
      </c>
      <c r="F18" s="130" t="s">
        <v>284</v>
      </c>
      <c r="G18" s="132" t="s">
        <v>458</v>
      </c>
      <c r="H18" s="159">
        <v>1506.2180000000001</v>
      </c>
      <c r="I18" s="159">
        <v>1506.2180000000001</v>
      </c>
      <c r="J18" s="159"/>
      <c r="K18" s="159"/>
      <c r="L18" s="159">
        <v>200</v>
      </c>
      <c r="M18" s="159">
        <v>200</v>
      </c>
      <c r="N18" s="196"/>
      <c r="O18" s="196"/>
      <c r="P18" s="132" t="s">
        <v>458</v>
      </c>
      <c r="Q18" s="159">
        <v>1506.2180000000001</v>
      </c>
      <c r="R18" s="159">
        <v>1506.2180000000001</v>
      </c>
      <c r="S18" s="159"/>
      <c r="T18" s="159"/>
      <c r="U18" s="159">
        <v>200</v>
      </c>
      <c r="V18" s="159">
        <v>200</v>
      </c>
      <c r="W18" s="196"/>
      <c r="X18" s="196"/>
      <c r="Y18" s="130" t="s">
        <v>15</v>
      </c>
      <c r="Z18" s="134" t="s">
        <v>298</v>
      </c>
      <c r="AA18" s="132">
        <v>7897879</v>
      </c>
      <c r="AB18" s="132" t="s">
        <v>318</v>
      </c>
      <c r="AC18" s="132" t="s">
        <v>240</v>
      </c>
      <c r="AD18" s="132" t="s">
        <v>389</v>
      </c>
      <c r="AE18" s="132" t="s">
        <v>458</v>
      </c>
      <c r="AF18" s="159">
        <v>1506.2180000000001</v>
      </c>
      <c r="AG18" s="159">
        <v>1506.2180000000001</v>
      </c>
      <c r="AH18" s="159"/>
      <c r="AI18" s="159"/>
      <c r="AJ18" s="159">
        <v>200</v>
      </c>
      <c r="AK18" s="159">
        <v>200</v>
      </c>
      <c r="AL18" s="159">
        <f t="shared" ref="AL18:AL97" si="65">AM18-AK18</f>
        <v>0</v>
      </c>
      <c r="AM18" s="159">
        <f t="shared" ref="AM18:AM97" si="66">AN18+AO18+AP18+AQ18+AR18</f>
        <v>200</v>
      </c>
      <c r="AN18" s="159">
        <v>200</v>
      </c>
      <c r="AO18" s="159"/>
      <c r="AP18" s="159"/>
      <c r="AQ18" s="159"/>
      <c r="AR18" s="159"/>
      <c r="AS18" s="196"/>
      <c r="AT18" s="196"/>
      <c r="AU18" s="130" t="s">
        <v>15</v>
      </c>
      <c r="AV18" s="134" t="s">
        <v>298</v>
      </c>
      <c r="AW18" s="132">
        <v>7897879</v>
      </c>
      <c r="AX18" s="132" t="s">
        <v>318</v>
      </c>
      <c r="AY18" s="132" t="s">
        <v>240</v>
      </c>
      <c r="AZ18" s="132" t="s">
        <v>389</v>
      </c>
      <c r="BA18" s="132" t="s">
        <v>458</v>
      </c>
      <c r="BB18" s="159">
        <v>1506.2180000000001</v>
      </c>
      <c r="BC18" s="159">
        <v>1506.2180000000001</v>
      </c>
      <c r="BD18" s="159"/>
      <c r="BE18" s="159"/>
      <c r="BF18" s="159">
        <v>200</v>
      </c>
      <c r="BG18" s="159">
        <v>200</v>
      </c>
      <c r="BH18" s="159">
        <f t="shared" ref="BH18:BH97" si="67">BI18-BG18</f>
        <v>0</v>
      </c>
      <c r="BI18" s="159">
        <f t="shared" ref="BI18:BI31" si="68">BJ18+BK18+BL18+BM18+BN18</f>
        <v>200</v>
      </c>
      <c r="BJ18" s="159">
        <v>200</v>
      </c>
      <c r="BK18" s="159"/>
      <c r="BL18" s="159"/>
      <c r="BM18" s="159"/>
      <c r="BN18" s="159"/>
      <c r="BO18" s="196"/>
      <c r="BP18" s="196"/>
      <c r="BQ18" s="130" t="s">
        <v>15</v>
      </c>
      <c r="BR18" s="134" t="s">
        <v>418</v>
      </c>
      <c r="BS18" s="132">
        <v>7897879</v>
      </c>
      <c r="BT18" s="132" t="s">
        <v>318</v>
      </c>
      <c r="BU18" s="132" t="s">
        <v>240</v>
      </c>
      <c r="BV18" s="132" t="s">
        <v>389</v>
      </c>
      <c r="BW18" s="132" t="s">
        <v>458</v>
      </c>
      <c r="BX18" s="159">
        <v>1506.2180000000001</v>
      </c>
      <c r="BY18" s="159">
        <v>1506.2180000000001</v>
      </c>
      <c r="BZ18" s="159"/>
      <c r="CA18" s="159"/>
      <c r="CB18" s="159">
        <v>200</v>
      </c>
      <c r="CC18" s="159">
        <v>200</v>
      </c>
      <c r="CD18" s="159">
        <f t="shared" ref="CD18:CD31" si="69">CE18-CC18</f>
        <v>0</v>
      </c>
      <c r="CE18" s="159">
        <f t="shared" ref="CE18:CE31" si="70">CF18+CG18+CH18+CI18+CJ18</f>
        <v>200</v>
      </c>
      <c r="CF18" s="159">
        <v>200</v>
      </c>
      <c r="CG18" s="159"/>
      <c r="CH18" s="159"/>
      <c r="CI18" s="159"/>
      <c r="CJ18" s="159"/>
      <c r="CK18" s="196"/>
      <c r="CL18" s="196"/>
      <c r="CM18" s="130" t="s">
        <v>15</v>
      </c>
      <c r="CN18" s="134" t="s">
        <v>418</v>
      </c>
      <c r="CO18" s="132">
        <v>7897879</v>
      </c>
      <c r="CP18" s="132" t="s">
        <v>318</v>
      </c>
      <c r="CQ18" s="132" t="s">
        <v>240</v>
      </c>
      <c r="CR18" s="132" t="s">
        <v>389</v>
      </c>
      <c r="CS18" s="132" t="s">
        <v>458</v>
      </c>
      <c r="CT18" s="159">
        <v>1506.2180000000001</v>
      </c>
      <c r="CU18" s="159">
        <v>1506.2180000000001</v>
      </c>
      <c r="CV18" s="159"/>
      <c r="CW18" s="159"/>
      <c r="CX18" s="159">
        <v>200</v>
      </c>
      <c r="CY18" s="159">
        <v>200</v>
      </c>
      <c r="CZ18" s="159">
        <f t="shared" ref="CZ18:CZ31" si="71">DA18-CY18</f>
        <v>0</v>
      </c>
      <c r="DA18" s="159">
        <f t="shared" ref="DA18:DA31" si="72">DB18+DC18+DD18+DE18+DF18</f>
        <v>200</v>
      </c>
      <c r="DB18" s="159">
        <v>200</v>
      </c>
      <c r="DC18" s="159"/>
      <c r="DD18" s="159"/>
      <c r="DE18" s="159"/>
      <c r="DF18" s="159"/>
      <c r="DG18" s="196"/>
      <c r="DH18" s="246"/>
      <c r="DI18" s="130" t="s">
        <v>15</v>
      </c>
      <c r="DJ18" s="134" t="s">
        <v>418</v>
      </c>
      <c r="DK18" s="132">
        <v>7897879</v>
      </c>
      <c r="DL18" s="132" t="s">
        <v>318</v>
      </c>
      <c r="DM18" s="132" t="s">
        <v>240</v>
      </c>
      <c r="DN18" s="132" t="s">
        <v>389</v>
      </c>
      <c r="DO18" s="132" t="s">
        <v>458</v>
      </c>
      <c r="DP18" s="159">
        <v>1506.2180000000001</v>
      </c>
      <c r="DQ18" s="159">
        <v>1506.2180000000001</v>
      </c>
      <c r="DR18" s="159"/>
      <c r="DS18" s="159"/>
      <c r="DT18" s="159">
        <v>200</v>
      </c>
      <c r="DU18" s="159">
        <v>200</v>
      </c>
      <c r="DV18" s="159">
        <f t="shared" ref="DV18:DV31" si="73">DW18-DU18</f>
        <v>0</v>
      </c>
      <c r="DW18" s="159">
        <f t="shared" ref="DW18:DW31" si="74">DX18+DY18+DZ18+EA18+EB18</f>
        <v>200</v>
      </c>
      <c r="DX18" s="159">
        <v>200</v>
      </c>
      <c r="DY18" s="159"/>
      <c r="DZ18" s="159"/>
      <c r="EA18" s="159"/>
      <c r="EB18" s="159"/>
      <c r="EC18" s="196"/>
      <c r="ED18" s="196"/>
      <c r="EE18" s="130" t="s">
        <v>15</v>
      </c>
      <c r="EF18" s="134" t="s">
        <v>418</v>
      </c>
      <c r="EG18" s="132">
        <v>7897879</v>
      </c>
      <c r="EH18" s="132" t="s">
        <v>318</v>
      </c>
      <c r="EI18" s="132" t="s">
        <v>240</v>
      </c>
      <c r="EJ18" s="132" t="s">
        <v>389</v>
      </c>
      <c r="EK18" s="132" t="s">
        <v>458</v>
      </c>
      <c r="EL18" s="159">
        <v>1506.2180000000001</v>
      </c>
      <c r="EM18" s="159">
        <v>1506.2180000000001</v>
      </c>
      <c r="EN18" s="159"/>
      <c r="EO18" s="159"/>
      <c r="EP18" s="159">
        <v>200</v>
      </c>
      <c r="EQ18" s="159">
        <v>200</v>
      </c>
      <c r="ER18" s="159">
        <f t="shared" ref="ER18:ER31" si="75">ES18-EQ18</f>
        <v>0</v>
      </c>
      <c r="ES18" s="159">
        <f t="shared" ref="ES18:ES31" si="76">ET18+EU18+EV18+EW18+EX18</f>
        <v>200</v>
      </c>
      <c r="ET18" s="159">
        <v>200</v>
      </c>
      <c r="EU18" s="159"/>
      <c r="EV18" s="159"/>
      <c r="EW18" s="159"/>
      <c r="EX18" s="159"/>
      <c r="EY18" s="196"/>
      <c r="EZ18" s="196"/>
      <c r="FA18" s="132">
        <v>7897879</v>
      </c>
      <c r="FB18" s="132" t="s">
        <v>318</v>
      </c>
      <c r="FC18" s="132" t="s">
        <v>240</v>
      </c>
      <c r="FD18" s="132" t="s">
        <v>389</v>
      </c>
      <c r="FE18" s="132" t="s">
        <v>458</v>
      </c>
      <c r="FF18" s="159">
        <v>1506.2180000000001</v>
      </c>
      <c r="FG18" s="159">
        <v>1506.2180000000001</v>
      </c>
      <c r="FH18" s="159"/>
      <c r="FI18" s="159"/>
      <c r="FJ18" s="159">
        <v>200</v>
      </c>
      <c r="FK18" s="159">
        <v>200</v>
      </c>
      <c r="FL18" s="159">
        <f t="shared" ref="FL18:FL31" si="77">FM18-FK18</f>
        <v>0</v>
      </c>
      <c r="FM18" s="159">
        <f t="shared" ref="FM18:FM31" si="78">FN18+FO18+FP18+FQ18+FR18</f>
        <v>200</v>
      </c>
      <c r="FN18" s="159">
        <v>200</v>
      </c>
      <c r="FO18" s="159"/>
      <c r="FP18" s="159"/>
      <c r="FQ18" s="159"/>
      <c r="FR18" s="159"/>
      <c r="FS18" s="196"/>
      <c r="FT18" s="196"/>
      <c r="FU18" s="132"/>
      <c r="FV18" s="132"/>
      <c r="FW18" s="132"/>
      <c r="FX18" s="200"/>
    </row>
    <row r="19" spans="1:180" ht="60" hidden="1" customHeight="1">
      <c r="A19" s="130" t="s">
        <v>15</v>
      </c>
      <c r="B19" s="134" t="s">
        <v>299</v>
      </c>
      <c r="C19" s="132"/>
      <c r="D19" s="132" t="s">
        <v>318</v>
      </c>
      <c r="E19" s="132" t="s">
        <v>240</v>
      </c>
      <c r="F19" s="130" t="s">
        <v>284</v>
      </c>
      <c r="G19" s="132" t="s">
        <v>459</v>
      </c>
      <c r="H19" s="159">
        <v>4967.05</v>
      </c>
      <c r="I19" s="159">
        <v>4967.05</v>
      </c>
      <c r="J19" s="159"/>
      <c r="K19" s="159"/>
      <c r="L19" s="159">
        <v>200</v>
      </c>
      <c r="M19" s="159">
        <v>200</v>
      </c>
      <c r="N19" s="196"/>
      <c r="O19" s="196"/>
      <c r="P19" s="132" t="s">
        <v>459</v>
      </c>
      <c r="Q19" s="159">
        <v>4967.05</v>
      </c>
      <c r="R19" s="159">
        <v>4967.05</v>
      </c>
      <c r="S19" s="159"/>
      <c r="T19" s="159"/>
      <c r="U19" s="159">
        <v>200</v>
      </c>
      <c r="V19" s="159">
        <v>200</v>
      </c>
      <c r="W19" s="196"/>
      <c r="X19" s="196"/>
      <c r="Y19" s="130" t="s">
        <v>15</v>
      </c>
      <c r="Z19" s="134" t="s">
        <v>299</v>
      </c>
      <c r="AA19" s="132">
        <v>7902447</v>
      </c>
      <c r="AB19" s="132" t="s">
        <v>318</v>
      </c>
      <c r="AC19" s="132" t="s">
        <v>240</v>
      </c>
      <c r="AD19" s="132" t="s">
        <v>389</v>
      </c>
      <c r="AE19" s="132" t="s">
        <v>459</v>
      </c>
      <c r="AF19" s="159">
        <v>4967.05</v>
      </c>
      <c r="AG19" s="159">
        <v>4967.05</v>
      </c>
      <c r="AH19" s="159"/>
      <c r="AI19" s="159"/>
      <c r="AJ19" s="159">
        <v>200</v>
      </c>
      <c r="AK19" s="159">
        <v>200</v>
      </c>
      <c r="AL19" s="159">
        <f t="shared" si="65"/>
        <v>0</v>
      </c>
      <c r="AM19" s="159">
        <f t="shared" si="66"/>
        <v>200</v>
      </c>
      <c r="AN19" s="159">
        <v>200</v>
      </c>
      <c r="AO19" s="159"/>
      <c r="AP19" s="159"/>
      <c r="AQ19" s="159"/>
      <c r="AR19" s="159"/>
      <c r="AS19" s="196"/>
      <c r="AT19" s="196"/>
      <c r="AU19" s="130" t="s">
        <v>15</v>
      </c>
      <c r="AV19" s="134" t="s">
        <v>299</v>
      </c>
      <c r="AW19" s="132">
        <v>7902447</v>
      </c>
      <c r="AX19" s="132" t="s">
        <v>318</v>
      </c>
      <c r="AY19" s="132" t="s">
        <v>240</v>
      </c>
      <c r="AZ19" s="132" t="s">
        <v>389</v>
      </c>
      <c r="BA19" s="132" t="s">
        <v>459</v>
      </c>
      <c r="BB19" s="159">
        <v>4967.05</v>
      </c>
      <c r="BC19" s="159">
        <v>4967.05</v>
      </c>
      <c r="BD19" s="159"/>
      <c r="BE19" s="159"/>
      <c r="BF19" s="159">
        <v>200</v>
      </c>
      <c r="BG19" s="159">
        <v>200</v>
      </c>
      <c r="BH19" s="159">
        <f t="shared" si="67"/>
        <v>0</v>
      </c>
      <c r="BI19" s="159">
        <f t="shared" si="68"/>
        <v>200</v>
      </c>
      <c r="BJ19" s="159">
        <v>200</v>
      </c>
      <c r="BK19" s="159"/>
      <c r="BL19" s="159"/>
      <c r="BM19" s="159"/>
      <c r="BN19" s="159"/>
      <c r="BO19" s="196"/>
      <c r="BP19" s="196"/>
      <c r="BQ19" s="130" t="s">
        <v>15</v>
      </c>
      <c r="BR19" s="134" t="s">
        <v>419</v>
      </c>
      <c r="BS19" s="132">
        <v>7902447</v>
      </c>
      <c r="BT19" s="132" t="s">
        <v>318</v>
      </c>
      <c r="BU19" s="132" t="s">
        <v>240</v>
      </c>
      <c r="BV19" s="132" t="s">
        <v>389</v>
      </c>
      <c r="BW19" s="132" t="s">
        <v>459</v>
      </c>
      <c r="BX19" s="159">
        <v>4967.05</v>
      </c>
      <c r="BY19" s="159">
        <v>4967.05</v>
      </c>
      <c r="BZ19" s="159"/>
      <c r="CA19" s="159"/>
      <c r="CB19" s="159">
        <v>200</v>
      </c>
      <c r="CC19" s="159">
        <v>200</v>
      </c>
      <c r="CD19" s="159">
        <f t="shared" si="69"/>
        <v>0</v>
      </c>
      <c r="CE19" s="159">
        <f t="shared" si="70"/>
        <v>200</v>
      </c>
      <c r="CF19" s="159">
        <v>200</v>
      </c>
      <c r="CG19" s="159"/>
      <c r="CH19" s="159"/>
      <c r="CI19" s="159"/>
      <c r="CJ19" s="159"/>
      <c r="CK19" s="196"/>
      <c r="CL19" s="196"/>
      <c r="CM19" s="130" t="s">
        <v>15</v>
      </c>
      <c r="CN19" s="134" t="s">
        <v>419</v>
      </c>
      <c r="CO19" s="132">
        <v>7902447</v>
      </c>
      <c r="CP19" s="132" t="s">
        <v>318</v>
      </c>
      <c r="CQ19" s="132" t="s">
        <v>240</v>
      </c>
      <c r="CR19" s="132" t="s">
        <v>389</v>
      </c>
      <c r="CS19" s="132" t="s">
        <v>459</v>
      </c>
      <c r="CT19" s="159">
        <v>4967.05</v>
      </c>
      <c r="CU19" s="159">
        <v>4967.05</v>
      </c>
      <c r="CV19" s="159"/>
      <c r="CW19" s="159"/>
      <c r="CX19" s="159">
        <v>200</v>
      </c>
      <c r="CY19" s="159">
        <v>200</v>
      </c>
      <c r="CZ19" s="159">
        <f t="shared" si="71"/>
        <v>0</v>
      </c>
      <c r="DA19" s="159">
        <f t="shared" si="72"/>
        <v>200</v>
      </c>
      <c r="DB19" s="159">
        <v>200</v>
      </c>
      <c r="DC19" s="159"/>
      <c r="DD19" s="159"/>
      <c r="DE19" s="159"/>
      <c r="DF19" s="159"/>
      <c r="DG19" s="196"/>
      <c r="DH19" s="246"/>
      <c r="DI19" s="130" t="s">
        <v>15</v>
      </c>
      <c r="DJ19" s="134" t="s">
        <v>419</v>
      </c>
      <c r="DK19" s="132">
        <v>7902447</v>
      </c>
      <c r="DL19" s="132" t="s">
        <v>318</v>
      </c>
      <c r="DM19" s="132" t="s">
        <v>240</v>
      </c>
      <c r="DN19" s="132" t="s">
        <v>389</v>
      </c>
      <c r="DO19" s="132" t="s">
        <v>459</v>
      </c>
      <c r="DP19" s="159">
        <v>4967.05</v>
      </c>
      <c r="DQ19" s="159">
        <v>4967.05</v>
      </c>
      <c r="DR19" s="159"/>
      <c r="DS19" s="159"/>
      <c r="DT19" s="159">
        <v>200</v>
      </c>
      <c r="DU19" s="159">
        <v>200</v>
      </c>
      <c r="DV19" s="159">
        <f t="shared" si="73"/>
        <v>0</v>
      </c>
      <c r="DW19" s="159">
        <f t="shared" si="74"/>
        <v>200</v>
      </c>
      <c r="DX19" s="159">
        <v>200</v>
      </c>
      <c r="DY19" s="159"/>
      <c r="DZ19" s="159"/>
      <c r="EA19" s="159"/>
      <c r="EB19" s="159"/>
      <c r="EC19" s="196"/>
      <c r="ED19" s="196"/>
      <c r="EE19" s="130" t="s">
        <v>15</v>
      </c>
      <c r="EF19" s="134" t="s">
        <v>419</v>
      </c>
      <c r="EG19" s="132">
        <v>7902447</v>
      </c>
      <c r="EH19" s="132" t="s">
        <v>318</v>
      </c>
      <c r="EI19" s="132" t="s">
        <v>240</v>
      </c>
      <c r="EJ19" s="132" t="s">
        <v>389</v>
      </c>
      <c r="EK19" s="132" t="s">
        <v>459</v>
      </c>
      <c r="EL19" s="159">
        <v>4967.05</v>
      </c>
      <c r="EM19" s="159">
        <v>4967.05</v>
      </c>
      <c r="EN19" s="159"/>
      <c r="EO19" s="159"/>
      <c r="EP19" s="159">
        <v>200</v>
      </c>
      <c r="EQ19" s="159">
        <v>200</v>
      </c>
      <c r="ER19" s="159">
        <f t="shared" si="75"/>
        <v>0</v>
      </c>
      <c r="ES19" s="159">
        <f t="shared" si="76"/>
        <v>200</v>
      </c>
      <c r="ET19" s="159">
        <v>200</v>
      </c>
      <c r="EU19" s="159"/>
      <c r="EV19" s="159"/>
      <c r="EW19" s="159"/>
      <c r="EX19" s="159"/>
      <c r="EY19" s="196"/>
      <c r="EZ19" s="196"/>
      <c r="FA19" s="132">
        <v>7902447</v>
      </c>
      <c r="FB19" s="132" t="s">
        <v>318</v>
      </c>
      <c r="FC19" s="132" t="s">
        <v>240</v>
      </c>
      <c r="FD19" s="132" t="s">
        <v>389</v>
      </c>
      <c r="FE19" s="132" t="s">
        <v>459</v>
      </c>
      <c r="FF19" s="159">
        <v>4967.05</v>
      </c>
      <c r="FG19" s="159">
        <v>4967.05</v>
      </c>
      <c r="FH19" s="159"/>
      <c r="FI19" s="159"/>
      <c r="FJ19" s="159">
        <v>200</v>
      </c>
      <c r="FK19" s="159">
        <v>200</v>
      </c>
      <c r="FL19" s="159">
        <f t="shared" si="77"/>
        <v>0</v>
      </c>
      <c r="FM19" s="159">
        <f t="shared" si="78"/>
        <v>200</v>
      </c>
      <c r="FN19" s="159">
        <v>200</v>
      </c>
      <c r="FO19" s="159"/>
      <c r="FP19" s="159"/>
      <c r="FQ19" s="159"/>
      <c r="FR19" s="159"/>
      <c r="FS19" s="196"/>
      <c r="FT19" s="196"/>
      <c r="FU19" s="132"/>
      <c r="FV19" s="132"/>
      <c r="FW19" s="132"/>
      <c r="FX19" s="200"/>
    </row>
    <row r="20" spans="1:180" ht="60" hidden="1" customHeight="1">
      <c r="A20" s="130" t="s">
        <v>15</v>
      </c>
      <c r="B20" s="134" t="s">
        <v>285</v>
      </c>
      <c r="C20" s="132"/>
      <c r="D20" s="132" t="s">
        <v>318</v>
      </c>
      <c r="E20" s="132" t="s">
        <v>240</v>
      </c>
      <c r="F20" s="130" t="s">
        <v>284</v>
      </c>
      <c r="G20" s="132" t="s">
        <v>460</v>
      </c>
      <c r="H20" s="159">
        <v>4500</v>
      </c>
      <c r="I20" s="159">
        <v>4500</v>
      </c>
      <c r="J20" s="159"/>
      <c r="K20" s="159"/>
      <c r="L20" s="159">
        <v>200</v>
      </c>
      <c r="M20" s="159">
        <v>200</v>
      </c>
      <c r="N20" s="196"/>
      <c r="O20" s="196"/>
      <c r="P20" s="132" t="s">
        <v>460</v>
      </c>
      <c r="Q20" s="159">
        <v>4500</v>
      </c>
      <c r="R20" s="159">
        <v>4500</v>
      </c>
      <c r="S20" s="159"/>
      <c r="T20" s="159"/>
      <c r="U20" s="159">
        <v>200</v>
      </c>
      <c r="V20" s="159">
        <v>200</v>
      </c>
      <c r="W20" s="196"/>
      <c r="X20" s="196"/>
      <c r="Y20" s="130" t="s">
        <v>15</v>
      </c>
      <c r="Z20" s="134" t="s">
        <v>285</v>
      </c>
      <c r="AA20" s="132">
        <v>7897882</v>
      </c>
      <c r="AB20" s="132" t="s">
        <v>318</v>
      </c>
      <c r="AC20" s="132" t="s">
        <v>240</v>
      </c>
      <c r="AD20" s="132" t="s">
        <v>388</v>
      </c>
      <c r="AE20" s="132" t="s">
        <v>461</v>
      </c>
      <c r="AF20" s="159">
        <v>4154.7037659999996</v>
      </c>
      <c r="AG20" s="159">
        <v>4154.7037659999996</v>
      </c>
      <c r="AH20" s="159"/>
      <c r="AI20" s="159"/>
      <c r="AJ20" s="159">
        <v>200</v>
      </c>
      <c r="AK20" s="159">
        <v>200</v>
      </c>
      <c r="AL20" s="159">
        <f t="shared" si="65"/>
        <v>0</v>
      </c>
      <c r="AM20" s="159">
        <f t="shared" si="66"/>
        <v>200</v>
      </c>
      <c r="AN20" s="159">
        <v>200</v>
      </c>
      <c r="AO20" s="159"/>
      <c r="AP20" s="159"/>
      <c r="AQ20" s="159"/>
      <c r="AR20" s="159"/>
      <c r="AS20" s="196"/>
      <c r="AT20" s="196"/>
      <c r="AU20" s="130" t="s">
        <v>15</v>
      </c>
      <c r="AV20" s="134" t="s">
        <v>285</v>
      </c>
      <c r="AW20" s="132">
        <v>7897882</v>
      </c>
      <c r="AX20" s="132" t="s">
        <v>318</v>
      </c>
      <c r="AY20" s="132" t="s">
        <v>240</v>
      </c>
      <c r="AZ20" s="132" t="s">
        <v>388</v>
      </c>
      <c r="BA20" s="132" t="s">
        <v>461</v>
      </c>
      <c r="BB20" s="159">
        <v>4154.7037659999996</v>
      </c>
      <c r="BC20" s="159">
        <v>4154.7037659999996</v>
      </c>
      <c r="BD20" s="159"/>
      <c r="BE20" s="159"/>
      <c r="BF20" s="159">
        <v>200</v>
      </c>
      <c r="BG20" s="159">
        <v>200</v>
      </c>
      <c r="BH20" s="159">
        <f t="shared" si="67"/>
        <v>0</v>
      </c>
      <c r="BI20" s="159">
        <f t="shared" si="68"/>
        <v>200</v>
      </c>
      <c r="BJ20" s="159">
        <v>200</v>
      </c>
      <c r="BK20" s="159"/>
      <c r="BL20" s="159"/>
      <c r="BM20" s="159"/>
      <c r="BN20" s="159"/>
      <c r="BO20" s="196"/>
      <c r="BP20" s="196"/>
      <c r="BQ20" s="130" t="s">
        <v>15</v>
      </c>
      <c r="BR20" s="134" t="s">
        <v>285</v>
      </c>
      <c r="BS20" s="132">
        <v>7897882</v>
      </c>
      <c r="BT20" s="132" t="s">
        <v>318</v>
      </c>
      <c r="BU20" s="132" t="s">
        <v>240</v>
      </c>
      <c r="BV20" s="132" t="s">
        <v>388</v>
      </c>
      <c r="BW20" s="132" t="s">
        <v>461</v>
      </c>
      <c r="BX20" s="159">
        <v>4154.7037659999996</v>
      </c>
      <c r="BY20" s="159">
        <v>4154.7037659999996</v>
      </c>
      <c r="BZ20" s="159"/>
      <c r="CA20" s="159"/>
      <c r="CB20" s="159">
        <v>200</v>
      </c>
      <c r="CC20" s="159">
        <v>200</v>
      </c>
      <c r="CD20" s="159">
        <f t="shared" si="69"/>
        <v>0</v>
      </c>
      <c r="CE20" s="159">
        <f t="shared" si="70"/>
        <v>200</v>
      </c>
      <c r="CF20" s="159">
        <v>200</v>
      </c>
      <c r="CG20" s="159"/>
      <c r="CH20" s="159"/>
      <c r="CI20" s="159"/>
      <c r="CJ20" s="159"/>
      <c r="CK20" s="196"/>
      <c r="CL20" s="196"/>
      <c r="CM20" s="130" t="s">
        <v>15</v>
      </c>
      <c r="CN20" s="134" t="s">
        <v>285</v>
      </c>
      <c r="CO20" s="132">
        <v>7897882</v>
      </c>
      <c r="CP20" s="132" t="s">
        <v>318</v>
      </c>
      <c r="CQ20" s="132" t="s">
        <v>240</v>
      </c>
      <c r="CR20" s="132" t="s">
        <v>388</v>
      </c>
      <c r="CS20" s="132" t="s">
        <v>461</v>
      </c>
      <c r="CT20" s="159">
        <v>4154.7037659999996</v>
      </c>
      <c r="CU20" s="159">
        <v>4154.7037659999996</v>
      </c>
      <c r="CV20" s="159"/>
      <c r="CW20" s="159"/>
      <c r="CX20" s="159">
        <v>200</v>
      </c>
      <c r="CY20" s="159">
        <v>200</v>
      </c>
      <c r="CZ20" s="159">
        <f t="shared" si="71"/>
        <v>0</v>
      </c>
      <c r="DA20" s="159">
        <f t="shared" si="72"/>
        <v>200</v>
      </c>
      <c r="DB20" s="159">
        <v>200</v>
      </c>
      <c r="DC20" s="159"/>
      <c r="DD20" s="159"/>
      <c r="DE20" s="159"/>
      <c r="DF20" s="159"/>
      <c r="DG20" s="196"/>
      <c r="DH20" s="246"/>
      <c r="DI20" s="130" t="s">
        <v>15</v>
      </c>
      <c r="DJ20" s="134" t="s">
        <v>285</v>
      </c>
      <c r="DK20" s="132">
        <v>7897882</v>
      </c>
      <c r="DL20" s="132" t="s">
        <v>318</v>
      </c>
      <c r="DM20" s="132" t="s">
        <v>240</v>
      </c>
      <c r="DN20" s="132" t="s">
        <v>388</v>
      </c>
      <c r="DO20" s="132" t="s">
        <v>461</v>
      </c>
      <c r="DP20" s="159">
        <v>4154.7037659999996</v>
      </c>
      <c r="DQ20" s="159">
        <v>4154.7037659999996</v>
      </c>
      <c r="DR20" s="159"/>
      <c r="DS20" s="159"/>
      <c r="DT20" s="159">
        <v>200</v>
      </c>
      <c r="DU20" s="159">
        <v>200</v>
      </c>
      <c r="DV20" s="159">
        <f t="shared" si="73"/>
        <v>0</v>
      </c>
      <c r="DW20" s="159">
        <f t="shared" si="74"/>
        <v>200</v>
      </c>
      <c r="DX20" s="159">
        <v>200</v>
      </c>
      <c r="DY20" s="159"/>
      <c r="DZ20" s="159"/>
      <c r="EA20" s="159"/>
      <c r="EB20" s="159"/>
      <c r="EC20" s="196"/>
      <c r="ED20" s="196"/>
      <c r="EE20" s="130" t="s">
        <v>15</v>
      </c>
      <c r="EF20" s="134" t="s">
        <v>285</v>
      </c>
      <c r="EG20" s="132">
        <v>7897882</v>
      </c>
      <c r="EH20" s="132" t="s">
        <v>318</v>
      </c>
      <c r="EI20" s="132" t="s">
        <v>240</v>
      </c>
      <c r="EJ20" s="132" t="s">
        <v>388</v>
      </c>
      <c r="EK20" s="132" t="s">
        <v>461</v>
      </c>
      <c r="EL20" s="159">
        <v>4154.7037659999996</v>
      </c>
      <c r="EM20" s="159">
        <v>4154.7037659999996</v>
      </c>
      <c r="EN20" s="159"/>
      <c r="EO20" s="159"/>
      <c r="EP20" s="159">
        <v>200</v>
      </c>
      <c r="EQ20" s="159">
        <v>200</v>
      </c>
      <c r="ER20" s="159">
        <f t="shared" si="75"/>
        <v>0</v>
      </c>
      <c r="ES20" s="159">
        <f t="shared" si="76"/>
        <v>200</v>
      </c>
      <c r="ET20" s="159">
        <v>200</v>
      </c>
      <c r="EU20" s="159"/>
      <c r="EV20" s="159"/>
      <c r="EW20" s="159"/>
      <c r="EX20" s="159"/>
      <c r="EY20" s="196"/>
      <c r="EZ20" s="196"/>
      <c r="FA20" s="132">
        <v>7897882</v>
      </c>
      <c r="FB20" s="132" t="s">
        <v>318</v>
      </c>
      <c r="FC20" s="132" t="s">
        <v>240</v>
      </c>
      <c r="FD20" s="132" t="s">
        <v>388</v>
      </c>
      <c r="FE20" s="132" t="s">
        <v>461</v>
      </c>
      <c r="FF20" s="159">
        <v>4154.7037659999996</v>
      </c>
      <c r="FG20" s="159">
        <v>4154.7037659999996</v>
      </c>
      <c r="FH20" s="159"/>
      <c r="FI20" s="159"/>
      <c r="FJ20" s="159">
        <v>200</v>
      </c>
      <c r="FK20" s="159">
        <v>200</v>
      </c>
      <c r="FL20" s="159">
        <f t="shared" si="77"/>
        <v>0</v>
      </c>
      <c r="FM20" s="159">
        <f t="shared" si="78"/>
        <v>200</v>
      </c>
      <c r="FN20" s="159">
        <v>200</v>
      </c>
      <c r="FO20" s="159"/>
      <c r="FP20" s="159"/>
      <c r="FQ20" s="159"/>
      <c r="FR20" s="159"/>
      <c r="FS20" s="196"/>
      <c r="FT20" s="196"/>
      <c r="FU20" s="132"/>
      <c r="FV20" s="132"/>
      <c r="FW20" s="132"/>
      <c r="FX20" s="200"/>
    </row>
    <row r="21" spans="1:180" ht="60" hidden="1" customHeight="1">
      <c r="A21" s="130" t="s">
        <v>15</v>
      </c>
      <c r="B21" s="134" t="s">
        <v>300</v>
      </c>
      <c r="C21" s="132"/>
      <c r="D21" s="132" t="s">
        <v>318</v>
      </c>
      <c r="E21" s="132" t="s">
        <v>240</v>
      </c>
      <c r="F21" s="130" t="s">
        <v>284</v>
      </c>
      <c r="G21" s="132" t="s">
        <v>462</v>
      </c>
      <c r="H21" s="159">
        <v>5388.1019999999999</v>
      </c>
      <c r="I21" s="159">
        <v>5388.1019999999999</v>
      </c>
      <c r="J21" s="159"/>
      <c r="K21" s="159"/>
      <c r="L21" s="159">
        <v>200</v>
      </c>
      <c r="M21" s="159">
        <v>200</v>
      </c>
      <c r="N21" s="196"/>
      <c r="O21" s="196"/>
      <c r="P21" s="132" t="s">
        <v>462</v>
      </c>
      <c r="Q21" s="159">
        <v>5388.1019999999999</v>
      </c>
      <c r="R21" s="159">
        <v>5388.1019999999999</v>
      </c>
      <c r="S21" s="159"/>
      <c r="T21" s="159"/>
      <c r="U21" s="159">
        <v>200</v>
      </c>
      <c r="V21" s="159">
        <v>200</v>
      </c>
      <c r="W21" s="196"/>
      <c r="X21" s="196"/>
      <c r="Y21" s="130" t="s">
        <v>15</v>
      </c>
      <c r="Z21" s="134" t="s">
        <v>300</v>
      </c>
      <c r="AA21" s="132">
        <v>7912506</v>
      </c>
      <c r="AB21" s="132" t="s">
        <v>318</v>
      </c>
      <c r="AC21" s="132" t="s">
        <v>240</v>
      </c>
      <c r="AD21" s="130" t="s">
        <v>388</v>
      </c>
      <c r="AE21" s="132" t="s">
        <v>462</v>
      </c>
      <c r="AF21" s="159">
        <v>5388.1019999999999</v>
      </c>
      <c r="AG21" s="159">
        <v>5388.1019999999999</v>
      </c>
      <c r="AH21" s="159"/>
      <c r="AI21" s="159"/>
      <c r="AJ21" s="159">
        <v>200</v>
      </c>
      <c r="AK21" s="159">
        <v>200</v>
      </c>
      <c r="AL21" s="159">
        <f t="shared" si="65"/>
        <v>0</v>
      </c>
      <c r="AM21" s="159">
        <f t="shared" si="66"/>
        <v>200</v>
      </c>
      <c r="AN21" s="159">
        <v>200</v>
      </c>
      <c r="AO21" s="159"/>
      <c r="AP21" s="159"/>
      <c r="AQ21" s="159"/>
      <c r="AR21" s="159"/>
      <c r="AS21" s="196"/>
      <c r="AT21" s="196"/>
      <c r="AU21" s="130" t="s">
        <v>15</v>
      </c>
      <c r="AV21" s="134" t="s">
        <v>300</v>
      </c>
      <c r="AW21" s="132">
        <v>7912506</v>
      </c>
      <c r="AX21" s="132" t="s">
        <v>318</v>
      </c>
      <c r="AY21" s="132" t="s">
        <v>240</v>
      </c>
      <c r="AZ21" s="130" t="s">
        <v>388</v>
      </c>
      <c r="BA21" s="132" t="s">
        <v>462</v>
      </c>
      <c r="BB21" s="159">
        <v>5388.1019999999999</v>
      </c>
      <c r="BC21" s="159">
        <v>5388.1019999999999</v>
      </c>
      <c r="BD21" s="159"/>
      <c r="BE21" s="159"/>
      <c r="BF21" s="159">
        <v>200</v>
      </c>
      <c r="BG21" s="159">
        <v>200</v>
      </c>
      <c r="BH21" s="159">
        <f t="shared" si="67"/>
        <v>0</v>
      </c>
      <c r="BI21" s="159">
        <f t="shared" si="68"/>
        <v>200</v>
      </c>
      <c r="BJ21" s="159">
        <v>200</v>
      </c>
      <c r="BK21" s="159"/>
      <c r="BL21" s="159"/>
      <c r="BM21" s="159"/>
      <c r="BN21" s="159"/>
      <c r="BO21" s="196"/>
      <c r="BP21" s="196"/>
      <c r="BQ21" s="130" t="s">
        <v>15</v>
      </c>
      <c r="BR21" s="134" t="s">
        <v>300</v>
      </c>
      <c r="BS21" s="132">
        <v>7912506</v>
      </c>
      <c r="BT21" s="132" t="s">
        <v>318</v>
      </c>
      <c r="BU21" s="132" t="s">
        <v>240</v>
      </c>
      <c r="BV21" s="130" t="s">
        <v>388</v>
      </c>
      <c r="BW21" s="132" t="s">
        <v>462</v>
      </c>
      <c r="BX21" s="159">
        <v>5388.1019999999999</v>
      </c>
      <c r="BY21" s="159">
        <v>5388.1019999999999</v>
      </c>
      <c r="BZ21" s="159"/>
      <c r="CA21" s="159"/>
      <c r="CB21" s="159">
        <v>200</v>
      </c>
      <c r="CC21" s="159">
        <v>200</v>
      </c>
      <c r="CD21" s="159">
        <f t="shared" si="69"/>
        <v>0</v>
      </c>
      <c r="CE21" s="159">
        <f t="shared" si="70"/>
        <v>200</v>
      </c>
      <c r="CF21" s="159">
        <v>200</v>
      </c>
      <c r="CG21" s="159"/>
      <c r="CH21" s="159"/>
      <c r="CI21" s="159"/>
      <c r="CJ21" s="159"/>
      <c r="CK21" s="196"/>
      <c r="CL21" s="196"/>
      <c r="CM21" s="130" t="s">
        <v>15</v>
      </c>
      <c r="CN21" s="134" t="s">
        <v>300</v>
      </c>
      <c r="CO21" s="132">
        <v>7912506</v>
      </c>
      <c r="CP21" s="132" t="s">
        <v>318</v>
      </c>
      <c r="CQ21" s="132" t="s">
        <v>240</v>
      </c>
      <c r="CR21" s="130" t="s">
        <v>388</v>
      </c>
      <c r="CS21" s="132" t="s">
        <v>462</v>
      </c>
      <c r="CT21" s="159">
        <v>5388.1019999999999</v>
      </c>
      <c r="CU21" s="159">
        <v>5388.1019999999999</v>
      </c>
      <c r="CV21" s="159"/>
      <c r="CW21" s="159"/>
      <c r="CX21" s="159">
        <v>200</v>
      </c>
      <c r="CY21" s="159">
        <v>200</v>
      </c>
      <c r="CZ21" s="159">
        <f t="shared" si="71"/>
        <v>0</v>
      </c>
      <c r="DA21" s="159">
        <f t="shared" si="72"/>
        <v>200</v>
      </c>
      <c r="DB21" s="159">
        <v>200</v>
      </c>
      <c r="DC21" s="159"/>
      <c r="DD21" s="159"/>
      <c r="DE21" s="159"/>
      <c r="DF21" s="159"/>
      <c r="DG21" s="196"/>
      <c r="DH21" s="246"/>
      <c r="DI21" s="130" t="s">
        <v>15</v>
      </c>
      <c r="DJ21" s="134" t="s">
        <v>300</v>
      </c>
      <c r="DK21" s="132">
        <v>7912506</v>
      </c>
      <c r="DL21" s="132" t="s">
        <v>318</v>
      </c>
      <c r="DM21" s="132" t="s">
        <v>240</v>
      </c>
      <c r="DN21" s="130" t="s">
        <v>388</v>
      </c>
      <c r="DO21" s="132" t="s">
        <v>462</v>
      </c>
      <c r="DP21" s="159">
        <v>5388.1019999999999</v>
      </c>
      <c r="DQ21" s="159">
        <v>5388.1019999999999</v>
      </c>
      <c r="DR21" s="159"/>
      <c r="DS21" s="159"/>
      <c r="DT21" s="159">
        <v>200</v>
      </c>
      <c r="DU21" s="159">
        <v>200</v>
      </c>
      <c r="DV21" s="159">
        <f t="shared" si="73"/>
        <v>0</v>
      </c>
      <c r="DW21" s="159">
        <f t="shared" si="74"/>
        <v>200</v>
      </c>
      <c r="DX21" s="159">
        <v>200</v>
      </c>
      <c r="DY21" s="159"/>
      <c r="DZ21" s="159"/>
      <c r="EA21" s="159"/>
      <c r="EB21" s="159"/>
      <c r="EC21" s="196"/>
      <c r="ED21" s="196"/>
      <c r="EE21" s="130" t="s">
        <v>15</v>
      </c>
      <c r="EF21" s="134" t="s">
        <v>300</v>
      </c>
      <c r="EG21" s="132">
        <v>7912506</v>
      </c>
      <c r="EH21" s="132" t="s">
        <v>318</v>
      </c>
      <c r="EI21" s="132" t="s">
        <v>240</v>
      </c>
      <c r="EJ21" s="130" t="s">
        <v>388</v>
      </c>
      <c r="EK21" s="132" t="s">
        <v>462</v>
      </c>
      <c r="EL21" s="159">
        <v>5388.1019999999999</v>
      </c>
      <c r="EM21" s="159">
        <v>5388.1019999999999</v>
      </c>
      <c r="EN21" s="159"/>
      <c r="EO21" s="159"/>
      <c r="EP21" s="159">
        <v>200</v>
      </c>
      <c r="EQ21" s="159">
        <v>200</v>
      </c>
      <c r="ER21" s="159">
        <f t="shared" si="75"/>
        <v>0</v>
      </c>
      <c r="ES21" s="159">
        <f t="shared" si="76"/>
        <v>200</v>
      </c>
      <c r="ET21" s="159">
        <v>200</v>
      </c>
      <c r="EU21" s="159"/>
      <c r="EV21" s="159"/>
      <c r="EW21" s="159"/>
      <c r="EX21" s="159"/>
      <c r="EY21" s="196"/>
      <c r="EZ21" s="196"/>
      <c r="FA21" s="132">
        <v>7912506</v>
      </c>
      <c r="FB21" s="132" t="s">
        <v>318</v>
      </c>
      <c r="FC21" s="132" t="s">
        <v>240</v>
      </c>
      <c r="FD21" s="130" t="s">
        <v>388</v>
      </c>
      <c r="FE21" s="132" t="s">
        <v>462</v>
      </c>
      <c r="FF21" s="159">
        <v>5388.1019999999999</v>
      </c>
      <c r="FG21" s="159">
        <v>5388.1019999999999</v>
      </c>
      <c r="FH21" s="159"/>
      <c r="FI21" s="159"/>
      <c r="FJ21" s="159">
        <v>200</v>
      </c>
      <c r="FK21" s="159">
        <v>200</v>
      </c>
      <c r="FL21" s="159">
        <f t="shared" si="77"/>
        <v>0</v>
      </c>
      <c r="FM21" s="159">
        <f t="shared" si="78"/>
        <v>200</v>
      </c>
      <c r="FN21" s="159">
        <v>200</v>
      </c>
      <c r="FO21" s="159"/>
      <c r="FP21" s="159"/>
      <c r="FQ21" s="159"/>
      <c r="FR21" s="159"/>
      <c r="FS21" s="196"/>
      <c r="FT21" s="196"/>
      <c r="FU21" s="132"/>
      <c r="FV21" s="132"/>
      <c r="FW21" s="132"/>
      <c r="FX21" s="200"/>
    </row>
    <row r="22" spans="1:180" ht="60" hidden="1" customHeight="1">
      <c r="A22" s="130" t="s">
        <v>15</v>
      </c>
      <c r="B22" s="134" t="s">
        <v>303</v>
      </c>
      <c r="C22" s="132"/>
      <c r="D22" s="132" t="s">
        <v>318</v>
      </c>
      <c r="E22" s="132" t="s">
        <v>240</v>
      </c>
      <c r="F22" s="130" t="s">
        <v>284</v>
      </c>
      <c r="G22" s="132" t="s">
        <v>463</v>
      </c>
      <c r="H22" s="159">
        <v>3808</v>
      </c>
      <c r="I22" s="159">
        <v>3808</v>
      </c>
      <c r="J22" s="159"/>
      <c r="K22" s="159"/>
      <c r="L22" s="159">
        <v>200</v>
      </c>
      <c r="M22" s="159">
        <v>200</v>
      </c>
      <c r="N22" s="196"/>
      <c r="O22" s="196"/>
      <c r="P22" s="132" t="s">
        <v>463</v>
      </c>
      <c r="Q22" s="159">
        <v>3808</v>
      </c>
      <c r="R22" s="159">
        <v>3808</v>
      </c>
      <c r="S22" s="159"/>
      <c r="T22" s="159"/>
      <c r="U22" s="159">
        <v>200</v>
      </c>
      <c r="V22" s="159">
        <v>200</v>
      </c>
      <c r="W22" s="196"/>
      <c r="X22" s="196"/>
      <c r="Y22" s="130" t="s">
        <v>15</v>
      </c>
      <c r="Z22" s="134" t="s">
        <v>303</v>
      </c>
      <c r="AA22" s="132">
        <v>7909588</v>
      </c>
      <c r="AB22" s="132" t="s">
        <v>318</v>
      </c>
      <c r="AC22" s="132" t="s">
        <v>240</v>
      </c>
      <c r="AD22" s="130" t="s">
        <v>388</v>
      </c>
      <c r="AE22" s="132" t="s">
        <v>463</v>
      </c>
      <c r="AF22" s="159">
        <v>3808</v>
      </c>
      <c r="AG22" s="159">
        <v>3808</v>
      </c>
      <c r="AH22" s="159"/>
      <c r="AI22" s="159"/>
      <c r="AJ22" s="159">
        <v>200</v>
      </c>
      <c r="AK22" s="159">
        <v>200</v>
      </c>
      <c r="AL22" s="159">
        <f t="shared" si="65"/>
        <v>0</v>
      </c>
      <c r="AM22" s="159">
        <f t="shared" si="66"/>
        <v>200</v>
      </c>
      <c r="AN22" s="159">
        <v>200</v>
      </c>
      <c r="AO22" s="159"/>
      <c r="AP22" s="159"/>
      <c r="AQ22" s="159"/>
      <c r="AR22" s="159"/>
      <c r="AS22" s="196"/>
      <c r="AT22" s="196"/>
      <c r="AU22" s="130" t="s">
        <v>15</v>
      </c>
      <c r="AV22" s="134" t="s">
        <v>303</v>
      </c>
      <c r="AW22" s="132">
        <v>7909588</v>
      </c>
      <c r="AX22" s="132" t="s">
        <v>318</v>
      </c>
      <c r="AY22" s="132" t="s">
        <v>240</v>
      </c>
      <c r="AZ22" s="130" t="s">
        <v>388</v>
      </c>
      <c r="BA22" s="132" t="s">
        <v>463</v>
      </c>
      <c r="BB22" s="159">
        <v>3808</v>
      </c>
      <c r="BC22" s="159">
        <v>3808</v>
      </c>
      <c r="BD22" s="159"/>
      <c r="BE22" s="159"/>
      <c r="BF22" s="159">
        <v>200</v>
      </c>
      <c r="BG22" s="159">
        <v>200</v>
      </c>
      <c r="BH22" s="159">
        <f t="shared" si="67"/>
        <v>0</v>
      </c>
      <c r="BI22" s="159">
        <f t="shared" si="68"/>
        <v>200</v>
      </c>
      <c r="BJ22" s="159">
        <v>200</v>
      </c>
      <c r="BK22" s="159"/>
      <c r="BL22" s="159"/>
      <c r="BM22" s="159"/>
      <c r="BN22" s="159"/>
      <c r="BO22" s="196"/>
      <c r="BP22" s="196"/>
      <c r="BQ22" s="130" t="s">
        <v>15</v>
      </c>
      <c r="BR22" s="134" t="s">
        <v>420</v>
      </c>
      <c r="BS22" s="132">
        <v>7909588</v>
      </c>
      <c r="BT22" s="132" t="s">
        <v>318</v>
      </c>
      <c r="BU22" s="132" t="s">
        <v>240</v>
      </c>
      <c r="BV22" s="130" t="s">
        <v>388</v>
      </c>
      <c r="BW22" s="132" t="s">
        <v>463</v>
      </c>
      <c r="BX22" s="159">
        <v>3808</v>
      </c>
      <c r="BY22" s="159">
        <v>3808</v>
      </c>
      <c r="BZ22" s="159"/>
      <c r="CA22" s="159"/>
      <c r="CB22" s="159">
        <v>200</v>
      </c>
      <c r="CC22" s="159">
        <v>200</v>
      </c>
      <c r="CD22" s="159">
        <f t="shared" si="69"/>
        <v>0</v>
      </c>
      <c r="CE22" s="159">
        <f t="shared" si="70"/>
        <v>200</v>
      </c>
      <c r="CF22" s="159">
        <v>200</v>
      </c>
      <c r="CG22" s="159"/>
      <c r="CH22" s="159"/>
      <c r="CI22" s="159"/>
      <c r="CJ22" s="159"/>
      <c r="CK22" s="196"/>
      <c r="CL22" s="196"/>
      <c r="CM22" s="130" t="s">
        <v>15</v>
      </c>
      <c r="CN22" s="134" t="s">
        <v>420</v>
      </c>
      <c r="CO22" s="132">
        <v>7909588</v>
      </c>
      <c r="CP22" s="132" t="s">
        <v>318</v>
      </c>
      <c r="CQ22" s="132" t="s">
        <v>240</v>
      </c>
      <c r="CR22" s="130" t="s">
        <v>388</v>
      </c>
      <c r="CS22" s="132" t="s">
        <v>463</v>
      </c>
      <c r="CT22" s="159">
        <v>3808</v>
      </c>
      <c r="CU22" s="159">
        <v>3808</v>
      </c>
      <c r="CV22" s="159"/>
      <c r="CW22" s="159"/>
      <c r="CX22" s="159">
        <v>200</v>
      </c>
      <c r="CY22" s="159">
        <v>200</v>
      </c>
      <c r="CZ22" s="159">
        <f t="shared" si="71"/>
        <v>0</v>
      </c>
      <c r="DA22" s="159">
        <f t="shared" si="72"/>
        <v>200</v>
      </c>
      <c r="DB22" s="159">
        <v>200</v>
      </c>
      <c r="DC22" s="159"/>
      <c r="DD22" s="159"/>
      <c r="DE22" s="159"/>
      <c r="DF22" s="159"/>
      <c r="DG22" s="196"/>
      <c r="DH22" s="246"/>
      <c r="DI22" s="130" t="s">
        <v>15</v>
      </c>
      <c r="DJ22" s="134" t="s">
        <v>420</v>
      </c>
      <c r="DK22" s="132">
        <v>7909588</v>
      </c>
      <c r="DL22" s="132" t="s">
        <v>318</v>
      </c>
      <c r="DM22" s="132" t="s">
        <v>240</v>
      </c>
      <c r="DN22" s="130" t="s">
        <v>388</v>
      </c>
      <c r="DO22" s="132" t="s">
        <v>463</v>
      </c>
      <c r="DP22" s="159">
        <v>3808</v>
      </c>
      <c r="DQ22" s="159">
        <v>3808</v>
      </c>
      <c r="DR22" s="159"/>
      <c r="DS22" s="159"/>
      <c r="DT22" s="159">
        <v>200</v>
      </c>
      <c r="DU22" s="159">
        <v>200</v>
      </c>
      <c r="DV22" s="159">
        <f t="shared" si="73"/>
        <v>0</v>
      </c>
      <c r="DW22" s="159">
        <f t="shared" si="74"/>
        <v>200</v>
      </c>
      <c r="DX22" s="159">
        <v>200</v>
      </c>
      <c r="DY22" s="159"/>
      <c r="DZ22" s="159"/>
      <c r="EA22" s="159"/>
      <c r="EB22" s="159"/>
      <c r="EC22" s="196"/>
      <c r="ED22" s="196"/>
      <c r="EE22" s="130" t="s">
        <v>15</v>
      </c>
      <c r="EF22" s="134" t="s">
        <v>420</v>
      </c>
      <c r="EG22" s="132">
        <v>7909588</v>
      </c>
      <c r="EH22" s="132" t="s">
        <v>318</v>
      </c>
      <c r="EI22" s="132" t="s">
        <v>240</v>
      </c>
      <c r="EJ22" s="130" t="s">
        <v>388</v>
      </c>
      <c r="EK22" s="132" t="s">
        <v>463</v>
      </c>
      <c r="EL22" s="159">
        <v>3808</v>
      </c>
      <c r="EM22" s="159">
        <v>3808</v>
      </c>
      <c r="EN22" s="159"/>
      <c r="EO22" s="159"/>
      <c r="EP22" s="159">
        <v>200</v>
      </c>
      <c r="EQ22" s="159">
        <v>200</v>
      </c>
      <c r="ER22" s="159">
        <f t="shared" si="75"/>
        <v>0</v>
      </c>
      <c r="ES22" s="159">
        <f t="shared" si="76"/>
        <v>200</v>
      </c>
      <c r="ET22" s="159">
        <v>200</v>
      </c>
      <c r="EU22" s="159"/>
      <c r="EV22" s="159"/>
      <c r="EW22" s="159"/>
      <c r="EX22" s="159"/>
      <c r="EY22" s="196"/>
      <c r="EZ22" s="196"/>
      <c r="FA22" s="132">
        <v>7909588</v>
      </c>
      <c r="FB22" s="132" t="s">
        <v>318</v>
      </c>
      <c r="FC22" s="132" t="s">
        <v>240</v>
      </c>
      <c r="FD22" s="130" t="s">
        <v>388</v>
      </c>
      <c r="FE22" s="132" t="s">
        <v>463</v>
      </c>
      <c r="FF22" s="159">
        <v>3808</v>
      </c>
      <c r="FG22" s="159">
        <v>3808</v>
      </c>
      <c r="FH22" s="159"/>
      <c r="FI22" s="159"/>
      <c r="FJ22" s="159">
        <v>200</v>
      </c>
      <c r="FK22" s="159">
        <v>200</v>
      </c>
      <c r="FL22" s="159">
        <f t="shared" si="77"/>
        <v>0</v>
      </c>
      <c r="FM22" s="159">
        <f t="shared" si="78"/>
        <v>200</v>
      </c>
      <c r="FN22" s="159">
        <v>200</v>
      </c>
      <c r="FO22" s="159"/>
      <c r="FP22" s="159"/>
      <c r="FQ22" s="159"/>
      <c r="FR22" s="159"/>
      <c r="FS22" s="196"/>
      <c r="FT22" s="196"/>
      <c r="FU22" s="132"/>
      <c r="FV22" s="132"/>
      <c r="FW22" s="132"/>
      <c r="FX22" s="200"/>
    </row>
    <row r="23" spans="1:180" ht="60" hidden="1" customHeight="1">
      <c r="A23" s="130" t="s">
        <v>15</v>
      </c>
      <c r="B23" s="134" t="s">
        <v>287</v>
      </c>
      <c r="C23" s="132"/>
      <c r="D23" s="132" t="s">
        <v>318</v>
      </c>
      <c r="E23" s="132" t="s">
        <v>240</v>
      </c>
      <c r="F23" s="130" t="s">
        <v>284</v>
      </c>
      <c r="G23" s="132" t="s">
        <v>464</v>
      </c>
      <c r="H23" s="159">
        <v>750</v>
      </c>
      <c r="I23" s="159">
        <v>750</v>
      </c>
      <c r="J23" s="159"/>
      <c r="K23" s="159"/>
      <c r="L23" s="159">
        <v>50</v>
      </c>
      <c r="M23" s="159">
        <v>50</v>
      </c>
      <c r="N23" s="196"/>
      <c r="O23" s="196"/>
      <c r="P23" s="132" t="s">
        <v>464</v>
      </c>
      <c r="Q23" s="159">
        <v>750</v>
      </c>
      <c r="R23" s="159">
        <v>750</v>
      </c>
      <c r="S23" s="159"/>
      <c r="T23" s="159"/>
      <c r="U23" s="159">
        <v>50</v>
      </c>
      <c r="V23" s="159">
        <v>50</v>
      </c>
      <c r="W23" s="196"/>
      <c r="X23" s="196"/>
      <c r="Y23" s="130" t="s">
        <v>15</v>
      </c>
      <c r="Z23" s="134" t="s">
        <v>287</v>
      </c>
      <c r="AA23" s="132">
        <v>7897880</v>
      </c>
      <c r="AB23" s="132" t="s">
        <v>318</v>
      </c>
      <c r="AC23" s="132" t="s">
        <v>240</v>
      </c>
      <c r="AD23" s="132" t="s">
        <v>392</v>
      </c>
      <c r="AE23" s="132" t="s">
        <v>464</v>
      </c>
      <c r="AF23" s="159">
        <v>750</v>
      </c>
      <c r="AG23" s="159">
        <v>750</v>
      </c>
      <c r="AH23" s="159"/>
      <c r="AI23" s="159"/>
      <c r="AJ23" s="159">
        <v>50</v>
      </c>
      <c r="AK23" s="159">
        <v>50</v>
      </c>
      <c r="AL23" s="159">
        <f t="shared" si="65"/>
        <v>0</v>
      </c>
      <c r="AM23" s="159">
        <f t="shared" si="66"/>
        <v>50</v>
      </c>
      <c r="AN23" s="159">
        <v>50</v>
      </c>
      <c r="AO23" s="159"/>
      <c r="AP23" s="159"/>
      <c r="AQ23" s="159"/>
      <c r="AR23" s="159"/>
      <c r="AS23" s="196"/>
      <c r="AT23" s="196"/>
      <c r="AU23" s="130" t="s">
        <v>15</v>
      </c>
      <c r="AV23" s="134" t="s">
        <v>287</v>
      </c>
      <c r="AW23" s="132">
        <v>7897880</v>
      </c>
      <c r="AX23" s="132" t="s">
        <v>318</v>
      </c>
      <c r="AY23" s="132" t="s">
        <v>240</v>
      </c>
      <c r="AZ23" s="132" t="s">
        <v>397</v>
      </c>
      <c r="BA23" s="132" t="s">
        <v>464</v>
      </c>
      <c r="BB23" s="159">
        <v>750</v>
      </c>
      <c r="BC23" s="159">
        <v>750</v>
      </c>
      <c r="BD23" s="159"/>
      <c r="BE23" s="159"/>
      <c r="BF23" s="159">
        <v>50</v>
      </c>
      <c r="BG23" s="159">
        <v>50</v>
      </c>
      <c r="BH23" s="159">
        <f t="shared" si="67"/>
        <v>0</v>
      </c>
      <c r="BI23" s="159">
        <f t="shared" si="68"/>
        <v>50</v>
      </c>
      <c r="BJ23" s="159">
        <v>50</v>
      </c>
      <c r="BK23" s="159"/>
      <c r="BL23" s="159"/>
      <c r="BM23" s="159"/>
      <c r="BN23" s="159"/>
      <c r="BO23" s="196"/>
      <c r="BP23" s="196"/>
      <c r="BQ23" s="130" t="s">
        <v>15</v>
      </c>
      <c r="BR23" s="134" t="s">
        <v>287</v>
      </c>
      <c r="BS23" s="132">
        <v>7897880</v>
      </c>
      <c r="BT23" s="132" t="s">
        <v>318</v>
      </c>
      <c r="BU23" s="132" t="s">
        <v>240</v>
      </c>
      <c r="BV23" s="132" t="s">
        <v>397</v>
      </c>
      <c r="BW23" s="132" t="s">
        <v>464</v>
      </c>
      <c r="BX23" s="159">
        <v>750</v>
      </c>
      <c r="BY23" s="159">
        <v>750</v>
      </c>
      <c r="BZ23" s="159"/>
      <c r="CA23" s="159"/>
      <c r="CB23" s="159">
        <v>50</v>
      </c>
      <c r="CC23" s="159">
        <v>50</v>
      </c>
      <c r="CD23" s="159">
        <f t="shared" si="69"/>
        <v>0</v>
      </c>
      <c r="CE23" s="159">
        <f t="shared" si="70"/>
        <v>50</v>
      </c>
      <c r="CF23" s="159">
        <v>50</v>
      </c>
      <c r="CG23" s="159"/>
      <c r="CH23" s="159"/>
      <c r="CI23" s="159"/>
      <c r="CJ23" s="159"/>
      <c r="CK23" s="196"/>
      <c r="CL23" s="196"/>
      <c r="CM23" s="130" t="s">
        <v>15</v>
      </c>
      <c r="CN23" s="134" t="s">
        <v>287</v>
      </c>
      <c r="CO23" s="132">
        <v>7897880</v>
      </c>
      <c r="CP23" s="132" t="s">
        <v>318</v>
      </c>
      <c r="CQ23" s="132" t="s">
        <v>240</v>
      </c>
      <c r="CR23" s="132" t="s">
        <v>397</v>
      </c>
      <c r="CS23" s="132" t="s">
        <v>464</v>
      </c>
      <c r="CT23" s="159">
        <v>750</v>
      </c>
      <c r="CU23" s="159">
        <v>750</v>
      </c>
      <c r="CV23" s="159"/>
      <c r="CW23" s="159"/>
      <c r="CX23" s="159">
        <v>50</v>
      </c>
      <c r="CY23" s="159">
        <v>50</v>
      </c>
      <c r="CZ23" s="159">
        <f t="shared" si="71"/>
        <v>0</v>
      </c>
      <c r="DA23" s="159">
        <f t="shared" si="72"/>
        <v>50</v>
      </c>
      <c r="DB23" s="159">
        <v>50</v>
      </c>
      <c r="DC23" s="159"/>
      <c r="DD23" s="159"/>
      <c r="DE23" s="159"/>
      <c r="DF23" s="159"/>
      <c r="DG23" s="196"/>
      <c r="DH23" s="246"/>
      <c r="DI23" s="130" t="s">
        <v>15</v>
      </c>
      <c r="DJ23" s="134" t="s">
        <v>287</v>
      </c>
      <c r="DK23" s="132">
        <v>7897880</v>
      </c>
      <c r="DL23" s="132" t="s">
        <v>318</v>
      </c>
      <c r="DM23" s="132" t="s">
        <v>240</v>
      </c>
      <c r="DN23" s="132" t="s">
        <v>397</v>
      </c>
      <c r="DO23" s="132" t="s">
        <v>464</v>
      </c>
      <c r="DP23" s="159">
        <v>750</v>
      </c>
      <c r="DQ23" s="159">
        <v>750</v>
      </c>
      <c r="DR23" s="159"/>
      <c r="DS23" s="159"/>
      <c r="DT23" s="159">
        <v>50</v>
      </c>
      <c r="DU23" s="159">
        <v>50</v>
      </c>
      <c r="DV23" s="159">
        <f t="shared" si="73"/>
        <v>0</v>
      </c>
      <c r="DW23" s="159">
        <f t="shared" si="74"/>
        <v>50</v>
      </c>
      <c r="DX23" s="159">
        <v>50</v>
      </c>
      <c r="DY23" s="159"/>
      <c r="DZ23" s="159"/>
      <c r="EA23" s="159"/>
      <c r="EB23" s="159"/>
      <c r="EC23" s="196"/>
      <c r="ED23" s="196"/>
      <c r="EE23" s="130" t="s">
        <v>15</v>
      </c>
      <c r="EF23" s="134" t="s">
        <v>287</v>
      </c>
      <c r="EG23" s="132">
        <v>7897880</v>
      </c>
      <c r="EH23" s="132" t="s">
        <v>318</v>
      </c>
      <c r="EI23" s="132" t="s">
        <v>240</v>
      </c>
      <c r="EJ23" s="132" t="s">
        <v>397</v>
      </c>
      <c r="EK23" s="132" t="s">
        <v>464</v>
      </c>
      <c r="EL23" s="159">
        <v>750</v>
      </c>
      <c r="EM23" s="159">
        <v>750</v>
      </c>
      <c r="EN23" s="159"/>
      <c r="EO23" s="159"/>
      <c r="EP23" s="159">
        <v>50</v>
      </c>
      <c r="EQ23" s="159">
        <v>50</v>
      </c>
      <c r="ER23" s="159">
        <f t="shared" si="75"/>
        <v>0</v>
      </c>
      <c r="ES23" s="159">
        <f t="shared" si="76"/>
        <v>50</v>
      </c>
      <c r="ET23" s="159">
        <v>50</v>
      </c>
      <c r="EU23" s="159"/>
      <c r="EV23" s="159"/>
      <c r="EW23" s="159"/>
      <c r="EX23" s="159"/>
      <c r="EY23" s="196"/>
      <c r="EZ23" s="196"/>
      <c r="FA23" s="132">
        <v>7897880</v>
      </c>
      <c r="FB23" s="132" t="s">
        <v>318</v>
      </c>
      <c r="FC23" s="132" t="s">
        <v>240</v>
      </c>
      <c r="FD23" s="132" t="s">
        <v>397</v>
      </c>
      <c r="FE23" s="132" t="s">
        <v>464</v>
      </c>
      <c r="FF23" s="159">
        <v>750</v>
      </c>
      <c r="FG23" s="159">
        <v>750</v>
      </c>
      <c r="FH23" s="159"/>
      <c r="FI23" s="159"/>
      <c r="FJ23" s="159">
        <v>50</v>
      </c>
      <c r="FK23" s="159">
        <v>50</v>
      </c>
      <c r="FL23" s="159">
        <f t="shared" si="77"/>
        <v>0</v>
      </c>
      <c r="FM23" s="159">
        <f t="shared" si="78"/>
        <v>50</v>
      </c>
      <c r="FN23" s="159">
        <v>50</v>
      </c>
      <c r="FO23" s="159"/>
      <c r="FP23" s="159"/>
      <c r="FQ23" s="159"/>
      <c r="FR23" s="159"/>
      <c r="FS23" s="196"/>
      <c r="FT23" s="196"/>
      <c r="FU23" s="132"/>
      <c r="FV23" s="132"/>
      <c r="FW23" s="132"/>
      <c r="FX23" s="200"/>
    </row>
    <row r="24" spans="1:180" ht="60" hidden="1" customHeight="1">
      <c r="A24" s="130" t="s">
        <v>15</v>
      </c>
      <c r="B24" s="134" t="s">
        <v>288</v>
      </c>
      <c r="C24" s="132"/>
      <c r="D24" s="132" t="s">
        <v>318</v>
      </c>
      <c r="E24" s="132" t="s">
        <v>240</v>
      </c>
      <c r="F24" s="130" t="s">
        <v>284</v>
      </c>
      <c r="G24" s="132" t="s">
        <v>465</v>
      </c>
      <c r="H24" s="159">
        <v>1285</v>
      </c>
      <c r="I24" s="159">
        <v>1285</v>
      </c>
      <c r="J24" s="159"/>
      <c r="K24" s="159"/>
      <c r="L24" s="159">
        <v>100</v>
      </c>
      <c r="M24" s="159">
        <v>100</v>
      </c>
      <c r="N24" s="196"/>
      <c r="O24" s="196"/>
      <c r="P24" s="132" t="s">
        <v>465</v>
      </c>
      <c r="Q24" s="159">
        <v>1285</v>
      </c>
      <c r="R24" s="159">
        <v>1285</v>
      </c>
      <c r="S24" s="159"/>
      <c r="T24" s="159"/>
      <c r="U24" s="159">
        <v>88</v>
      </c>
      <c r="V24" s="159">
        <v>88</v>
      </c>
      <c r="W24" s="196"/>
      <c r="X24" s="196"/>
      <c r="Y24" s="130" t="s">
        <v>15</v>
      </c>
      <c r="Z24" s="134" t="s">
        <v>288</v>
      </c>
      <c r="AA24" s="132">
        <v>7897881</v>
      </c>
      <c r="AB24" s="132" t="s">
        <v>318</v>
      </c>
      <c r="AC24" s="132" t="s">
        <v>240</v>
      </c>
      <c r="AD24" s="132" t="s">
        <v>397</v>
      </c>
      <c r="AE24" s="132" t="s">
        <v>465</v>
      </c>
      <c r="AF24" s="159">
        <v>1285</v>
      </c>
      <c r="AG24" s="159">
        <v>1285</v>
      </c>
      <c r="AH24" s="159"/>
      <c r="AI24" s="159"/>
      <c r="AJ24" s="159">
        <v>88</v>
      </c>
      <c r="AK24" s="159">
        <v>88</v>
      </c>
      <c r="AL24" s="159">
        <f t="shared" si="65"/>
        <v>0</v>
      </c>
      <c r="AM24" s="159">
        <f t="shared" si="66"/>
        <v>88</v>
      </c>
      <c r="AN24" s="159">
        <v>88</v>
      </c>
      <c r="AO24" s="159"/>
      <c r="AP24" s="159"/>
      <c r="AQ24" s="159"/>
      <c r="AR24" s="159"/>
      <c r="AS24" s="196"/>
      <c r="AT24" s="196"/>
      <c r="AU24" s="130" t="s">
        <v>15</v>
      </c>
      <c r="AV24" s="134" t="s">
        <v>288</v>
      </c>
      <c r="AW24" s="132">
        <v>7897881</v>
      </c>
      <c r="AX24" s="132" t="s">
        <v>318</v>
      </c>
      <c r="AY24" s="132" t="s">
        <v>240</v>
      </c>
      <c r="AZ24" s="132" t="s">
        <v>397</v>
      </c>
      <c r="BA24" s="132" t="s">
        <v>466</v>
      </c>
      <c r="BB24" s="159">
        <f>BC24</f>
        <v>1215.3340000000001</v>
      </c>
      <c r="BC24" s="159">
        <v>1215.3340000000001</v>
      </c>
      <c r="BD24" s="159"/>
      <c r="BE24" s="159"/>
      <c r="BF24" s="159">
        <v>88</v>
      </c>
      <c r="BG24" s="159">
        <v>88</v>
      </c>
      <c r="BH24" s="159">
        <f t="shared" si="67"/>
        <v>0</v>
      </c>
      <c r="BI24" s="159">
        <f t="shared" si="68"/>
        <v>88</v>
      </c>
      <c r="BJ24" s="159">
        <v>88</v>
      </c>
      <c r="BK24" s="159"/>
      <c r="BL24" s="159"/>
      <c r="BM24" s="159"/>
      <c r="BN24" s="159"/>
      <c r="BO24" s="196"/>
      <c r="BP24" s="196"/>
      <c r="BQ24" s="130" t="s">
        <v>15</v>
      </c>
      <c r="BR24" s="134" t="s">
        <v>288</v>
      </c>
      <c r="BS24" s="132">
        <v>7897881</v>
      </c>
      <c r="BT24" s="132" t="s">
        <v>318</v>
      </c>
      <c r="BU24" s="132" t="s">
        <v>240</v>
      </c>
      <c r="BV24" s="132" t="s">
        <v>397</v>
      </c>
      <c r="BW24" s="132" t="s">
        <v>466</v>
      </c>
      <c r="BX24" s="159">
        <f>BY24</f>
        <v>1215.3340000000001</v>
      </c>
      <c r="BY24" s="159">
        <v>1215.3340000000001</v>
      </c>
      <c r="BZ24" s="159"/>
      <c r="CA24" s="159"/>
      <c r="CB24" s="159">
        <v>88</v>
      </c>
      <c r="CC24" s="159">
        <v>88</v>
      </c>
      <c r="CD24" s="159">
        <f t="shared" si="69"/>
        <v>0</v>
      </c>
      <c r="CE24" s="159">
        <f t="shared" si="70"/>
        <v>88</v>
      </c>
      <c r="CF24" s="159">
        <v>88</v>
      </c>
      <c r="CG24" s="159"/>
      <c r="CH24" s="159"/>
      <c r="CI24" s="159"/>
      <c r="CJ24" s="159"/>
      <c r="CK24" s="196"/>
      <c r="CL24" s="196"/>
      <c r="CM24" s="130" t="s">
        <v>15</v>
      </c>
      <c r="CN24" s="134" t="s">
        <v>288</v>
      </c>
      <c r="CO24" s="132">
        <v>7897881</v>
      </c>
      <c r="CP24" s="132" t="s">
        <v>318</v>
      </c>
      <c r="CQ24" s="132" t="s">
        <v>240</v>
      </c>
      <c r="CR24" s="132" t="s">
        <v>397</v>
      </c>
      <c r="CS24" s="132" t="s">
        <v>466</v>
      </c>
      <c r="CT24" s="159">
        <f>CU24</f>
        <v>1215.3340000000001</v>
      </c>
      <c r="CU24" s="159">
        <v>1215.3340000000001</v>
      </c>
      <c r="CV24" s="159"/>
      <c r="CW24" s="159"/>
      <c r="CX24" s="159">
        <v>88</v>
      </c>
      <c r="CY24" s="159">
        <v>88</v>
      </c>
      <c r="CZ24" s="159">
        <f t="shared" si="71"/>
        <v>0</v>
      </c>
      <c r="DA24" s="159">
        <f t="shared" si="72"/>
        <v>88</v>
      </c>
      <c r="DB24" s="159">
        <v>88</v>
      </c>
      <c r="DC24" s="159"/>
      <c r="DD24" s="159"/>
      <c r="DE24" s="159"/>
      <c r="DF24" s="159"/>
      <c r="DG24" s="196"/>
      <c r="DH24" s="246"/>
      <c r="DI24" s="130" t="s">
        <v>15</v>
      </c>
      <c r="DJ24" s="134" t="s">
        <v>288</v>
      </c>
      <c r="DK24" s="132">
        <v>7897881</v>
      </c>
      <c r="DL24" s="132" t="s">
        <v>318</v>
      </c>
      <c r="DM24" s="132" t="s">
        <v>240</v>
      </c>
      <c r="DN24" s="132" t="s">
        <v>397</v>
      </c>
      <c r="DO24" s="132" t="s">
        <v>466</v>
      </c>
      <c r="DP24" s="159">
        <f>DQ24</f>
        <v>1215.3340000000001</v>
      </c>
      <c r="DQ24" s="159">
        <v>1215.3340000000001</v>
      </c>
      <c r="DR24" s="159"/>
      <c r="DS24" s="159"/>
      <c r="DT24" s="159">
        <v>88</v>
      </c>
      <c r="DU24" s="159">
        <v>88</v>
      </c>
      <c r="DV24" s="159">
        <f t="shared" si="73"/>
        <v>0</v>
      </c>
      <c r="DW24" s="159">
        <f t="shared" si="74"/>
        <v>88</v>
      </c>
      <c r="DX24" s="159">
        <v>88</v>
      </c>
      <c r="DY24" s="159"/>
      <c r="DZ24" s="159"/>
      <c r="EA24" s="159"/>
      <c r="EB24" s="159"/>
      <c r="EC24" s="196"/>
      <c r="ED24" s="196"/>
      <c r="EE24" s="130" t="s">
        <v>15</v>
      </c>
      <c r="EF24" s="134" t="s">
        <v>288</v>
      </c>
      <c r="EG24" s="132">
        <v>7897881</v>
      </c>
      <c r="EH24" s="132" t="s">
        <v>318</v>
      </c>
      <c r="EI24" s="132" t="s">
        <v>240</v>
      </c>
      <c r="EJ24" s="132" t="s">
        <v>397</v>
      </c>
      <c r="EK24" s="132" t="s">
        <v>466</v>
      </c>
      <c r="EL24" s="159">
        <f>EM24</f>
        <v>1215.3340000000001</v>
      </c>
      <c r="EM24" s="159">
        <v>1215.3340000000001</v>
      </c>
      <c r="EN24" s="159"/>
      <c r="EO24" s="159"/>
      <c r="EP24" s="159">
        <v>88</v>
      </c>
      <c r="EQ24" s="159">
        <v>88</v>
      </c>
      <c r="ER24" s="159">
        <f t="shared" si="75"/>
        <v>0</v>
      </c>
      <c r="ES24" s="159">
        <f t="shared" si="76"/>
        <v>88</v>
      </c>
      <c r="ET24" s="159">
        <v>88</v>
      </c>
      <c r="EU24" s="159"/>
      <c r="EV24" s="159"/>
      <c r="EW24" s="159"/>
      <c r="EX24" s="159"/>
      <c r="EY24" s="196"/>
      <c r="EZ24" s="196"/>
      <c r="FA24" s="132">
        <v>7897881</v>
      </c>
      <c r="FB24" s="132" t="s">
        <v>318</v>
      </c>
      <c r="FC24" s="132" t="s">
        <v>240</v>
      </c>
      <c r="FD24" s="132" t="s">
        <v>397</v>
      </c>
      <c r="FE24" s="132" t="s">
        <v>466</v>
      </c>
      <c r="FF24" s="159">
        <f>FG24</f>
        <v>1215.3340000000001</v>
      </c>
      <c r="FG24" s="159">
        <v>1215.3340000000001</v>
      </c>
      <c r="FH24" s="159"/>
      <c r="FI24" s="159"/>
      <c r="FJ24" s="159">
        <v>88</v>
      </c>
      <c r="FK24" s="159">
        <v>88</v>
      </c>
      <c r="FL24" s="159">
        <f t="shared" si="77"/>
        <v>0</v>
      </c>
      <c r="FM24" s="159">
        <f t="shared" si="78"/>
        <v>88</v>
      </c>
      <c r="FN24" s="159">
        <v>88</v>
      </c>
      <c r="FO24" s="159"/>
      <c r="FP24" s="159"/>
      <c r="FQ24" s="159"/>
      <c r="FR24" s="159"/>
      <c r="FS24" s="196"/>
      <c r="FT24" s="196"/>
      <c r="FU24" s="132"/>
      <c r="FV24" s="132"/>
      <c r="FW24" s="132"/>
      <c r="FX24" s="200"/>
    </row>
    <row r="25" spans="1:180" ht="60" hidden="1" customHeight="1">
      <c r="A25" s="130" t="s">
        <v>15</v>
      </c>
      <c r="B25" s="134" t="s">
        <v>301</v>
      </c>
      <c r="C25" s="132"/>
      <c r="D25" s="132" t="s">
        <v>318</v>
      </c>
      <c r="E25" s="132" t="s">
        <v>240</v>
      </c>
      <c r="F25" s="130" t="s">
        <v>284</v>
      </c>
      <c r="G25" s="132" t="s">
        <v>467</v>
      </c>
      <c r="H25" s="159">
        <v>4842</v>
      </c>
      <c r="I25" s="159">
        <v>4842</v>
      </c>
      <c r="J25" s="159"/>
      <c r="K25" s="159"/>
      <c r="L25" s="159">
        <v>200</v>
      </c>
      <c r="M25" s="159">
        <v>200</v>
      </c>
      <c r="N25" s="196"/>
      <c r="O25" s="196"/>
      <c r="P25" s="132" t="s">
        <v>467</v>
      </c>
      <c r="Q25" s="159">
        <v>4842</v>
      </c>
      <c r="R25" s="159">
        <v>4842</v>
      </c>
      <c r="S25" s="159"/>
      <c r="T25" s="159"/>
      <c r="U25" s="159">
        <v>200</v>
      </c>
      <c r="V25" s="159">
        <v>200</v>
      </c>
      <c r="W25" s="196"/>
      <c r="X25" s="196"/>
      <c r="Y25" s="130" t="s">
        <v>15</v>
      </c>
      <c r="Z25" s="134" t="s">
        <v>301</v>
      </c>
      <c r="AA25" s="132">
        <v>7910488</v>
      </c>
      <c r="AB25" s="132" t="s">
        <v>318</v>
      </c>
      <c r="AC25" s="132" t="s">
        <v>240</v>
      </c>
      <c r="AD25" s="130" t="s">
        <v>388</v>
      </c>
      <c r="AE25" s="132" t="s">
        <v>467</v>
      </c>
      <c r="AF25" s="159">
        <v>4842</v>
      </c>
      <c r="AG25" s="159">
        <v>4842</v>
      </c>
      <c r="AH25" s="159"/>
      <c r="AI25" s="159"/>
      <c r="AJ25" s="159">
        <v>200</v>
      </c>
      <c r="AK25" s="159">
        <v>200</v>
      </c>
      <c r="AL25" s="159">
        <f t="shared" si="65"/>
        <v>0</v>
      </c>
      <c r="AM25" s="159">
        <f t="shared" si="66"/>
        <v>200</v>
      </c>
      <c r="AN25" s="159">
        <v>200</v>
      </c>
      <c r="AO25" s="159"/>
      <c r="AP25" s="159"/>
      <c r="AQ25" s="159"/>
      <c r="AR25" s="159"/>
      <c r="AS25" s="196"/>
      <c r="AT25" s="196"/>
      <c r="AU25" s="130" t="s">
        <v>15</v>
      </c>
      <c r="AV25" s="134" t="s">
        <v>301</v>
      </c>
      <c r="AW25" s="132">
        <v>7910488</v>
      </c>
      <c r="AX25" s="132" t="s">
        <v>318</v>
      </c>
      <c r="AY25" s="132" t="s">
        <v>240</v>
      </c>
      <c r="AZ25" s="130" t="s">
        <v>388</v>
      </c>
      <c r="BA25" s="132" t="s">
        <v>467</v>
      </c>
      <c r="BB25" s="159">
        <v>4842</v>
      </c>
      <c r="BC25" s="159">
        <v>4842</v>
      </c>
      <c r="BD25" s="159"/>
      <c r="BE25" s="159"/>
      <c r="BF25" s="159">
        <v>200</v>
      </c>
      <c r="BG25" s="159">
        <v>200</v>
      </c>
      <c r="BH25" s="159">
        <f t="shared" si="67"/>
        <v>0</v>
      </c>
      <c r="BI25" s="159">
        <f t="shared" si="68"/>
        <v>200</v>
      </c>
      <c r="BJ25" s="159">
        <v>200</v>
      </c>
      <c r="BK25" s="159"/>
      <c r="BL25" s="159"/>
      <c r="BM25" s="159"/>
      <c r="BN25" s="159"/>
      <c r="BO25" s="196"/>
      <c r="BP25" s="196"/>
      <c r="BQ25" s="130" t="s">
        <v>15</v>
      </c>
      <c r="BR25" s="134" t="s">
        <v>421</v>
      </c>
      <c r="BS25" s="132">
        <v>7910488</v>
      </c>
      <c r="BT25" s="132" t="s">
        <v>318</v>
      </c>
      <c r="BU25" s="132" t="s">
        <v>240</v>
      </c>
      <c r="BV25" s="130" t="s">
        <v>388</v>
      </c>
      <c r="BW25" s="132" t="s">
        <v>467</v>
      </c>
      <c r="BX25" s="159">
        <v>4842</v>
      </c>
      <c r="BY25" s="159">
        <v>4842</v>
      </c>
      <c r="BZ25" s="159"/>
      <c r="CA25" s="159"/>
      <c r="CB25" s="159">
        <v>200</v>
      </c>
      <c r="CC25" s="159">
        <v>200</v>
      </c>
      <c r="CD25" s="159">
        <f t="shared" si="69"/>
        <v>0</v>
      </c>
      <c r="CE25" s="159">
        <f t="shared" si="70"/>
        <v>200</v>
      </c>
      <c r="CF25" s="159">
        <v>200</v>
      </c>
      <c r="CG25" s="159"/>
      <c r="CH25" s="159"/>
      <c r="CI25" s="159"/>
      <c r="CJ25" s="159"/>
      <c r="CK25" s="196"/>
      <c r="CL25" s="196"/>
      <c r="CM25" s="130" t="s">
        <v>15</v>
      </c>
      <c r="CN25" s="134" t="s">
        <v>421</v>
      </c>
      <c r="CO25" s="132">
        <v>7910488</v>
      </c>
      <c r="CP25" s="132" t="s">
        <v>318</v>
      </c>
      <c r="CQ25" s="132" t="s">
        <v>240</v>
      </c>
      <c r="CR25" s="130" t="s">
        <v>388</v>
      </c>
      <c r="CS25" s="132" t="s">
        <v>467</v>
      </c>
      <c r="CT25" s="159">
        <v>4842</v>
      </c>
      <c r="CU25" s="159">
        <v>4842</v>
      </c>
      <c r="CV25" s="159"/>
      <c r="CW25" s="159"/>
      <c r="CX25" s="159">
        <v>200</v>
      </c>
      <c r="CY25" s="159">
        <v>200</v>
      </c>
      <c r="CZ25" s="159">
        <f t="shared" si="71"/>
        <v>0</v>
      </c>
      <c r="DA25" s="159">
        <f t="shared" si="72"/>
        <v>200</v>
      </c>
      <c r="DB25" s="159">
        <v>200</v>
      </c>
      <c r="DC25" s="159"/>
      <c r="DD25" s="159"/>
      <c r="DE25" s="159"/>
      <c r="DF25" s="159"/>
      <c r="DG25" s="196"/>
      <c r="DH25" s="246"/>
      <c r="DI25" s="130" t="s">
        <v>15</v>
      </c>
      <c r="DJ25" s="134" t="s">
        <v>421</v>
      </c>
      <c r="DK25" s="132">
        <v>7910488</v>
      </c>
      <c r="DL25" s="132" t="s">
        <v>318</v>
      </c>
      <c r="DM25" s="132" t="s">
        <v>240</v>
      </c>
      <c r="DN25" s="130" t="s">
        <v>388</v>
      </c>
      <c r="DO25" s="132" t="s">
        <v>467</v>
      </c>
      <c r="DP25" s="159">
        <v>4842</v>
      </c>
      <c r="DQ25" s="159">
        <v>4842</v>
      </c>
      <c r="DR25" s="159"/>
      <c r="DS25" s="159"/>
      <c r="DT25" s="159">
        <v>200</v>
      </c>
      <c r="DU25" s="159">
        <v>200</v>
      </c>
      <c r="DV25" s="159">
        <f t="shared" si="73"/>
        <v>0</v>
      </c>
      <c r="DW25" s="159">
        <f t="shared" si="74"/>
        <v>200</v>
      </c>
      <c r="DX25" s="159">
        <v>200</v>
      </c>
      <c r="DY25" s="159"/>
      <c r="DZ25" s="159"/>
      <c r="EA25" s="159"/>
      <c r="EB25" s="159"/>
      <c r="EC25" s="196"/>
      <c r="ED25" s="196"/>
      <c r="EE25" s="130" t="s">
        <v>15</v>
      </c>
      <c r="EF25" s="134" t="s">
        <v>421</v>
      </c>
      <c r="EG25" s="132">
        <v>7910488</v>
      </c>
      <c r="EH25" s="132" t="s">
        <v>318</v>
      </c>
      <c r="EI25" s="132" t="s">
        <v>240</v>
      </c>
      <c r="EJ25" s="130" t="s">
        <v>388</v>
      </c>
      <c r="EK25" s="132" t="s">
        <v>467</v>
      </c>
      <c r="EL25" s="159">
        <v>4842</v>
      </c>
      <c r="EM25" s="159">
        <v>4842</v>
      </c>
      <c r="EN25" s="159"/>
      <c r="EO25" s="159"/>
      <c r="EP25" s="159">
        <v>200</v>
      </c>
      <c r="EQ25" s="159">
        <v>200</v>
      </c>
      <c r="ER25" s="159">
        <f t="shared" si="75"/>
        <v>0</v>
      </c>
      <c r="ES25" s="159">
        <f t="shared" si="76"/>
        <v>200</v>
      </c>
      <c r="ET25" s="159">
        <v>200</v>
      </c>
      <c r="EU25" s="159"/>
      <c r="EV25" s="159"/>
      <c r="EW25" s="159"/>
      <c r="EX25" s="159"/>
      <c r="EY25" s="196"/>
      <c r="EZ25" s="196"/>
      <c r="FA25" s="132">
        <v>7910488</v>
      </c>
      <c r="FB25" s="132" t="s">
        <v>318</v>
      </c>
      <c r="FC25" s="132" t="s">
        <v>240</v>
      </c>
      <c r="FD25" s="130" t="s">
        <v>388</v>
      </c>
      <c r="FE25" s="132" t="s">
        <v>467</v>
      </c>
      <c r="FF25" s="159">
        <v>4842</v>
      </c>
      <c r="FG25" s="159">
        <v>4842</v>
      </c>
      <c r="FH25" s="159"/>
      <c r="FI25" s="159"/>
      <c r="FJ25" s="159">
        <v>200</v>
      </c>
      <c r="FK25" s="159">
        <v>200</v>
      </c>
      <c r="FL25" s="159">
        <f t="shared" si="77"/>
        <v>0</v>
      </c>
      <c r="FM25" s="159">
        <f t="shared" si="78"/>
        <v>200</v>
      </c>
      <c r="FN25" s="159">
        <v>200</v>
      </c>
      <c r="FO25" s="159"/>
      <c r="FP25" s="159"/>
      <c r="FQ25" s="159"/>
      <c r="FR25" s="159"/>
      <c r="FS25" s="196"/>
      <c r="FT25" s="196"/>
      <c r="FU25" s="132"/>
      <c r="FV25" s="132"/>
      <c r="FW25" s="132"/>
      <c r="FX25" s="200"/>
    </row>
    <row r="26" spans="1:180" ht="60" hidden="1" customHeight="1">
      <c r="A26" s="130" t="s">
        <v>15</v>
      </c>
      <c r="B26" s="134" t="s">
        <v>302</v>
      </c>
      <c r="C26" s="132"/>
      <c r="D26" s="132" t="s">
        <v>318</v>
      </c>
      <c r="E26" s="132" t="s">
        <v>240</v>
      </c>
      <c r="F26" s="130" t="s">
        <v>284</v>
      </c>
      <c r="G26" s="132" t="s">
        <v>468</v>
      </c>
      <c r="H26" s="159">
        <v>6851</v>
      </c>
      <c r="I26" s="159">
        <v>6851</v>
      </c>
      <c r="J26" s="159"/>
      <c r="K26" s="159"/>
      <c r="L26" s="159">
        <v>200</v>
      </c>
      <c r="M26" s="159">
        <v>200</v>
      </c>
      <c r="N26" s="196"/>
      <c r="O26" s="196"/>
      <c r="P26" s="132" t="s">
        <v>468</v>
      </c>
      <c r="Q26" s="159">
        <v>6851</v>
      </c>
      <c r="R26" s="159">
        <v>6851</v>
      </c>
      <c r="S26" s="159"/>
      <c r="T26" s="159"/>
      <c r="U26" s="159">
        <v>200</v>
      </c>
      <c r="V26" s="159">
        <v>200</v>
      </c>
      <c r="W26" s="196"/>
      <c r="X26" s="196"/>
      <c r="Y26" s="130" t="s">
        <v>15</v>
      </c>
      <c r="Z26" s="134" t="s">
        <v>302</v>
      </c>
      <c r="AA26" s="132">
        <v>7913666</v>
      </c>
      <c r="AB26" s="132" t="s">
        <v>318</v>
      </c>
      <c r="AC26" s="132" t="s">
        <v>240</v>
      </c>
      <c r="AD26" s="132" t="s">
        <v>392</v>
      </c>
      <c r="AE26" s="132" t="s">
        <v>468</v>
      </c>
      <c r="AF26" s="159">
        <v>6851</v>
      </c>
      <c r="AG26" s="159">
        <v>6851</v>
      </c>
      <c r="AH26" s="159"/>
      <c r="AI26" s="159"/>
      <c r="AJ26" s="159">
        <v>200</v>
      </c>
      <c r="AK26" s="159">
        <v>200</v>
      </c>
      <c r="AL26" s="159">
        <f t="shared" si="65"/>
        <v>0</v>
      </c>
      <c r="AM26" s="159">
        <f t="shared" si="66"/>
        <v>200</v>
      </c>
      <c r="AN26" s="159">
        <v>200</v>
      </c>
      <c r="AO26" s="159"/>
      <c r="AP26" s="159"/>
      <c r="AQ26" s="159"/>
      <c r="AR26" s="159"/>
      <c r="AS26" s="196"/>
      <c r="AT26" s="196"/>
      <c r="AU26" s="130" t="s">
        <v>15</v>
      </c>
      <c r="AV26" s="134" t="s">
        <v>302</v>
      </c>
      <c r="AW26" s="132">
        <v>7913666</v>
      </c>
      <c r="AX26" s="132" t="s">
        <v>318</v>
      </c>
      <c r="AY26" s="132" t="s">
        <v>240</v>
      </c>
      <c r="AZ26" s="132" t="s">
        <v>388</v>
      </c>
      <c r="BA26" s="132"/>
      <c r="BB26" s="159">
        <f>BC26</f>
        <v>7947.1080000000002</v>
      </c>
      <c r="BC26" s="159">
        <v>7947.1080000000002</v>
      </c>
      <c r="BD26" s="159"/>
      <c r="BE26" s="159"/>
      <c r="BF26" s="159">
        <v>200</v>
      </c>
      <c r="BG26" s="159">
        <v>200</v>
      </c>
      <c r="BH26" s="159">
        <f t="shared" si="67"/>
        <v>0</v>
      </c>
      <c r="BI26" s="159">
        <f t="shared" si="68"/>
        <v>200</v>
      </c>
      <c r="BJ26" s="159">
        <v>200</v>
      </c>
      <c r="BK26" s="159"/>
      <c r="BL26" s="159"/>
      <c r="BM26" s="159"/>
      <c r="BN26" s="159"/>
      <c r="BO26" s="196"/>
      <c r="BP26" s="196"/>
      <c r="BQ26" s="130" t="s">
        <v>15</v>
      </c>
      <c r="BR26" s="134" t="s">
        <v>422</v>
      </c>
      <c r="BS26" s="132">
        <v>7913666</v>
      </c>
      <c r="BT26" s="132" t="s">
        <v>318</v>
      </c>
      <c r="BU26" s="132" t="s">
        <v>240</v>
      </c>
      <c r="BV26" s="132" t="s">
        <v>388</v>
      </c>
      <c r="BW26" s="172" t="s">
        <v>469</v>
      </c>
      <c r="BX26" s="159">
        <f>BY26</f>
        <v>7947.1080000000002</v>
      </c>
      <c r="BY26" s="159">
        <v>7947.1080000000002</v>
      </c>
      <c r="BZ26" s="159"/>
      <c r="CA26" s="159"/>
      <c r="CB26" s="159">
        <v>200</v>
      </c>
      <c r="CC26" s="159">
        <v>200</v>
      </c>
      <c r="CD26" s="159">
        <f t="shared" si="69"/>
        <v>0</v>
      </c>
      <c r="CE26" s="159">
        <f t="shared" si="70"/>
        <v>200</v>
      </c>
      <c r="CF26" s="159">
        <v>200</v>
      </c>
      <c r="CG26" s="159"/>
      <c r="CH26" s="159"/>
      <c r="CI26" s="159"/>
      <c r="CJ26" s="159"/>
      <c r="CK26" s="196"/>
      <c r="CL26" s="196"/>
      <c r="CM26" s="130" t="s">
        <v>15</v>
      </c>
      <c r="CN26" s="134" t="s">
        <v>422</v>
      </c>
      <c r="CO26" s="132">
        <v>7913666</v>
      </c>
      <c r="CP26" s="132" t="s">
        <v>318</v>
      </c>
      <c r="CQ26" s="132" t="s">
        <v>240</v>
      </c>
      <c r="CR26" s="132" t="s">
        <v>388</v>
      </c>
      <c r="CS26" s="172" t="s">
        <v>469</v>
      </c>
      <c r="CT26" s="159">
        <f>CU26</f>
        <v>7947.1080000000002</v>
      </c>
      <c r="CU26" s="159">
        <v>7947.1080000000002</v>
      </c>
      <c r="CV26" s="159"/>
      <c r="CW26" s="159"/>
      <c r="CX26" s="159">
        <v>200</v>
      </c>
      <c r="CY26" s="159">
        <v>200</v>
      </c>
      <c r="CZ26" s="159">
        <f t="shared" si="71"/>
        <v>0</v>
      </c>
      <c r="DA26" s="159">
        <f t="shared" si="72"/>
        <v>200</v>
      </c>
      <c r="DB26" s="159">
        <v>200</v>
      </c>
      <c r="DC26" s="159"/>
      <c r="DD26" s="159"/>
      <c r="DE26" s="159"/>
      <c r="DF26" s="159"/>
      <c r="DG26" s="196"/>
      <c r="DH26" s="246"/>
      <c r="DI26" s="130" t="s">
        <v>15</v>
      </c>
      <c r="DJ26" s="134" t="s">
        <v>422</v>
      </c>
      <c r="DK26" s="132">
        <v>7913666</v>
      </c>
      <c r="DL26" s="132" t="s">
        <v>318</v>
      </c>
      <c r="DM26" s="132" t="s">
        <v>240</v>
      </c>
      <c r="DN26" s="132" t="s">
        <v>388</v>
      </c>
      <c r="DO26" s="132" t="s">
        <v>469</v>
      </c>
      <c r="DP26" s="159">
        <f>DQ26</f>
        <v>7947.1080000000002</v>
      </c>
      <c r="DQ26" s="159">
        <v>7947.1080000000002</v>
      </c>
      <c r="DR26" s="159"/>
      <c r="DS26" s="159"/>
      <c r="DT26" s="159">
        <v>200</v>
      </c>
      <c r="DU26" s="159">
        <v>200</v>
      </c>
      <c r="DV26" s="159">
        <f t="shared" si="73"/>
        <v>0</v>
      </c>
      <c r="DW26" s="159">
        <f t="shared" si="74"/>
        <v>200</v>
      </c>
      <c r="DX26" s="159">
        <v>200</v>
      </c>
      <c r="DY26" s="159"/>
      <c r="DZ26" s="159"/>
      <c r="EA26" s="159"/>
      <c r="EB26" s="159"/>
      <c r="EC26" s="196"/>
      <c r="ED26" s="196"/>
      <c r="EE26" s="130" t="s">
        <v>15</v>
      </c>
      <c r="EF26" s="134" t="s">
        <v>422</v>
      </c>
      <c r="EG26" s="132">
        <v>7913666</v>
      </c>
      <c r="EH26" s="132" t="s">
        <v>318</v>
      </c>
      <c r="EI26" s="132" t="s">
        <v>240</v>
      </c>
      <c r="EJ26" s="132" t="s">
        <v>388</v>
      </c>
      <c r="EK26" s="132" t="s">
        <v>469</v>
      </c>
      <c r="EL26" s="159">
        <f>EM26</f>
        <v>7947.1080000000002</v>
      </c>
      <c r="EM26" s="159">
        <v>7947.1080000000002</v>
      </c>
      <c r="EN26" s="159"/>
      <c r="EO26" s="159"/>
      <c r="EP26" s="159">
        <v>200</v>
      </c>
      <c r="EQ26" s="159">
        <v>200</v>
      </c>
      <c r="ER26" s="159">
        <f t="shared" si="75"/>
        <v>0</v>
      </c>
      <c r="ES26" s="159">
        <f t="shared" si="76"/>
        <v>200</v>
      </c>
      <c r="ET26" s="159">
        <v>200</v>
      </c>
      <c r="EU26" s="159"/>
      <c r="EV26" s="159"/>
      <c r="EW26" s="159"/>
      <c r="EX26" s="159"/>
      <c r="EY26" s="196"/>
      <c r="EZ26" s="196"/>
      <c r="FA26" s="132">
        <v>7913666</v>
      </c>
      <c r="FB26" s="132" t="s">
        <v>318</v>
      </c>
      <c r="FC26" s="132" t="s">
        <v>240</v>
      </c>
      <c r="FD26" s="132" t="s">
        <v>388</v>
      </c>
      <c r="FE26" s="132" t="s">
        <v>469</v>
      </c>
      <c r="FF26" s="159">
        <f>FG26</f>
        <v>7947.1080000000002</v>
      </c>
      <c r="FG26" s="159">
        <v>7947.1080000000002</v>
      </c>
      <c r="FH26" s="159"/>
      <c r="FI26" s="159"/>
      <c r="FJ26" s="159">
        <v>200</v>
      </c>
      <c r="FK26" s="159">
        <v>200</v>
      </c>
      <c r="FL26" s="159">
        <f t="shared" si="77"/>
        <v>0</v>
      </c>
      <c r="FM26" s="159">
        <f t="shared" si="78"/>
        <v>200</v>
      </c>
      <c r="FN26" s="159">
        <v>200</v>
      </c>
      <c r="FO26" s="159"/>
      <c r="FP26" s="159"/>
      <c r="FQ26" s="159"/>
      <c r="FR26" s="159"/>
      <c r="FS26" s="196"/>
      <c r="FT26" s="196"/>
      <c r="FU26" s="132"/>
      <c r="FV26" s="132"/>
      <c r="FW26" s="132"/>
      <c r="FX26" s="200"/>
    </row>
    <row r="27" spans="1:180" ht="60" hidden="1" customHeight="1">
      <c r="A27" s="130" t="s">
        <v>15</v>
      </c>
      <c r="B27" s="134" t="s">
        <v>304</v>
      </c>
      <c r="C27" s="132"/>
      <c r="D27" s="132" t="s">
        <v>318</v>
      </c>
      <c r="E27" s="132" t="s">
        <v>240</v>
      </c>
      <c r="F27" s="130" t="s">
        <v>284</v>
      </c>
      <c r="G27" s="132" t="s">
        <v>470</v>
      </c>
      <c r="H27" s="159">
        <v>5957</v>
      </c>
      <c r="I27" s="159">
        <v>5957</v>
      </c>
      <c r="J27" s="159"/>
      <c r="K27" s="159"/>
      <c r="L27" s="159">
        <v>200</v>
      </c>
      <c r="M27" s="159">
        <v>200</v>
      </c>
      <c r="N27" s="196"/>
      <c r="O27" s="196"/>
      <c r="P27" s="132" t="s">
        <v>470</v>
      </c>
      <c r="Q27" s="159">
        <v>5957</v>
      </c>
      <c r="R27" s="159">
        <v>5957</v>
      </c>
      <c r="S27" s="159"/>
      <c r="T27" s="159"/>
      <c r="U27" s="159">
        <v>200</v>
      </c>
      <c r="V27" s="159">
        <v>200</v>
      </c>
      <c r="W27" s="196"/>
      <c r="X27" s="196"/>
      <c r="Y27" s="130" t="s">
        <v>15</v>
      </c>
      <c r="Z27" s="134" t="s">
        <v>304</v>
      </c>
      <c r="AA27" s="132">
        <v>7912507</v>
      </c>
      <c r="AB27" s="132" t="s">
        <v>318</v>
      </c>
      <c r="AC27" s="132" t="s">
        <v>240</v>
      </c>
      <c r="AD27" s="132" t="s">
        <v>392</v>
      </c>
      <c r="AE27" s="132" t="s">
        <v>470</v>
      </c>
      <c r="AF27" s="159">
        <v>5957</v>
      </c>
      <c r="AG27" s="159">
        <v>5957</v>
      </c>
      <c r="AH27" s="159"/>
      <c r="AI27" s="159"/>
      <c r="AJ27" s="159">
        <v>200</v>
      </c>
      <c r="AK27" s="159">
        <v>200</v>
      </c>
      <c r="AL27" s="159">
        <f t="shared" si="65"/>
        <v>0</v>
      </c>
      <c r="AM27" s="159">
        <f t="shared" si="66"/>
        <v>200</v>
      </c>
      <c r="AN27" s="159">
        <v>200</v>
      </c>
      <c r="AO27" s="159"/>
      <c r="AP27" s="159"/>
      <c r="AQ27" s="159"/>
      <c r="AR27" s="159"/>
      <c r="AS27" s="196"/>
      <c r="AT27" s="196"/>
      <c r="AU27" s="130" t="s">
        <v>15</v>
      </c>
      <c r="AV27" s="134" t="s">
        <v>304</v>
      </c>
      <c r="AW27" s="132">
        <v>7912507</v>
      </c>
      <c r="AX27" s="132" t="s">
        <v>318</v>
      </c>
      <c r="AY27" s="132" t="s">
        <v>240</v>
      </c>
      <c r="AZ27" s="132" t="s">
        <v>392</v>
      </c>
      <c r="BA27" s="132" t="s">
        <v>470</v>
      </c>
      <c r="BB27" s="159">
        <v>5957</v>
      </c>
      <c r="BC27" s="159">
        <v>5957</v>
      </c>
      <c r="BD27" s="159"/>
      <c r="BE27" s="159"/>
      <c r="BF27" s="159">
        <v>200</v>
      </c>
      <c r="BG27" s="159">
        <v>200</v>
      </c>
      <c r="BH27" s="159">
        <f t="shared" si="67"/>
        <v>0</v>
      </c>
      <c r="BI27" s="159">
        <f t="shared" si="68"/>
        <v>200</v>
      </c>
      <c r="BJ27" s="159">
        <v>200</v>
      </c>
      <c r="BK27" s="159"/>
      <c r="BL27" s="159"/>
      <c r="BM27" s="159"/>
      <c r="BN27" s="159"/>
      <c r="BO27" s="196"/>
      <c r="BP27" s="196"/>
      <c r="BQ27" s="130" t="s">
        <v>15</v>
      </c>
      <c r="BR27" s="134" t="s">
        <v>423</v>
      </c>
      <c r="BS27" s="132">
        <v>7912507</v>
      </c>
      <c r="BT27" s="132" t="s">
        <v>318</v>
      </c>
      <c r="BU27" s="132" t="s">
        <v>240</v>
      </c>
      <c r="BV27" s="132" t="s">
        <v>392</v>
      </c>
      <c r="BW27" s="132" t="s">
        <v>470</v>
      </c>
      <c r="BX27" s="159">
        <v>5957</v>
      </c>
      <c r="BY27" s="159">
        <v>5957</v>
      </c>
      <c r="BZ27" s="159"/>
      <c r="CA27" s="159"/>
      <c r="CB27" s="159">
        <v>200</v>
      </c>
      <c r="CC27" s="159">
        <v>200</v>
      </c>
      <c r="CD27" s="159">
        <f t="shared" si="69"/>
        <v>0</v>
      </c>
      <c r="CE27" s="159">
        <f t="shared" si="70"/>
        <v>200</v>
      </c>
      <c r="CF27" s="159">
        <v>200</v>
      </c>
      <c r="CG27" s="159"/>
      <c r="CH27" s="159"/>
      <c r="CI27" s="159"/>
      <c r="CJ27" s="159"/>
      <c r="CK27" s="196"/>
      <c r="CL27" s="196"/>
      <c r="CM27" s="130" t="s">
        <v>15</v>
      </c>
      <c r="CN27" s="134" t="s">
        <v>423</v>
      </c>
      <c r="CO27" s="132">
        <v>7912507</v>
      </c>
      <c r="CP27" s="132" t="s">
        <v>318</v>
      </c>
      <c r="CQ27" s="132" t="s">
        <v>240</v>
      </c>
      <c r="CR27" s="132" t="s">
        <v>392</v>
      </c>
      <c r="CS27" s="132" t="s">
        <v>470</v>
      </c>
      <c r="CT27" s="159">
        <v>5957</v>
      </c>
      <c r="CU27" s="159">
        <v>5957</v>
      </c>
      <c r="CV27" s="159"/>
      <c r="CW27" s="159"/>
      <c r="CX27" s="159">
        <v>200</v>
      </c>
      <c r="CY27" s="159">
        <v>200</v>
      </c>
      <c r="CZ27" s="159">
        <f t="shared" si="71"/>
        <v>0</v>
      </c>
      <c r="DA27" s="159">
        <f t="shared" si="72"/>
        <v>200</v>
      </c>
      <c r="DB27" s="159">
        <v>200</v>
      </c>
      <c r="DC27" s="159"/>
      <c r="DD27" s="159"/>
      <c r="DE27" s="159"/>
      <c r="DF27" s="159"/>
      <c r="DG27" s="196"/>
      <c r="DH27" s="246"/>
      <c r="DI27" s="130" t="s">
        <v>15</v>
      </c>
      <c r="DJ27" s="134" t="s">
        <v>423</v>
      </c>
      <c r="DK27" s="132">
        <v>7912507</v>
      </c>
      <c r="DL27" s="132" t="s">
        <v>318</v>
      </c>
      <c r="DM27" s="132" t="s">
        <v>240</v>
      </c>
      <c r="DN27" s="132" t="s">
        <v>392</v>
      </c>
      <c r="DO27" s="132" t="s">
        <v>470</v>
      </c>
      <c r="DP27" s="159">
        <v>5957</v>
      </c>
      <c r="DQ27" s="159">
        <v>5957</v>
      </c>
      <c r="DR27" s="159"/>
      <c r="DS27" s="159"/>
      <c r="DT27" s="159">
        <v>200</v>
      </c>
      <c r="DU27" s="159">
        <v>200</v>
      </c>
      <c r="DV27" s="159">
        <f t="shared" si="73"/>
        <v>0</v>
      </c>
      <c r="DW27" s="159">
        <f t="shared" si="74"/>
        <v>200</v>
      </c>
      <c r="DX27" s="159">
        <v>200</v>
      </c>
      <c r="DY27" s="159"/>
      <c r="DZ27" s="159"/>
      <c r="EA27" s="159"/>
      <c r="EB27" s="159"/>
      <c r="EC27" s="196"/>
      <c r="ED27" s="196"/>
      <c r="EE27" s="130" t="s">
        <v>15</v>
      </c>
      <c r="EF27" s="134" t="s">
        <v>423</v>
      </c>
      <c r="EG27" s="132">
        <v>7912507</v>
      </c>
      <c r="EH27" s="132" t="s">
        <v>318</v>
      </c>
      <c r="EI27" s="132" t="s">
        <v>240</v>
      </c>
      <c r="EJ27" s="132" t="s">
        <v>392</v>
      </c>
      <c r="EK27" s="132" t="s">
        <v>470</v>
      </c>
      <c r="EL27" s="159">
        <v>5957</v>
      </c>
      <c r="EM27" s="159">
        <v>5957</v>
      </c>
      <c r="EN27" s="159"/>
      <c r="EO27" s="159"/>
      <c r="EP27" s="159">
        <v>200</v>
      </c>
      <c r="EQ27" s="159">
        <v>200</v>
      </c>
      <c r="ER27" s="159">
        <f t="shared" si="75"/>
        <v>0</v>
      </c>
      <c r="ES27" s="159">
        <f t="shared" si="76"/>
        <v>200</v>
      </c>
      <c r="ET27" s="159">
        <v>200</v>
      </c>
      <c r="EU27" s="159"/>
      <c r="EV27" s="159"/>
      <c r="EW27" s="159"/>
      <c r="EX27" s="159"/>
      <c r="EY27" s="196"/>
      <c r="EZ27" s="196"/>
      <c r="FA27" s="132">
        <v>7912507</v>
      </c>
      <c r="FB27" s="132" t="s">
        <v>318</v>
      </c>
      <c r="FC27" s="132" t="s">
        <v>240</v>
      </c>
      <c r="FD27" s="132" t="s">
        <v>392</v>
      </c>
      <c r="FE27" s="132" t="s">
        <v>470</v>
      </c>
      <c r="FF27" s="159">
        <v>5957</v>
      </c>
      <c r="FG27" s="159">
        <v>5957</v>
      </c>
      <c r="FH27" s="159"/>
      <c r="FI27" s="159"/>
      <c r="FJ27" s="159">
        <v>200</v>
      </c>
      <c r="FK27" s="159">
        <v>200</v>
      </c>
      <c r="FL27" s="159">
        <f t="shared" si="77"/>
        <v>0</v>
      </c>
      <c r="FM27" s="159">
        <f t="shared" si="78"/>
        <v>200</v>
      </c>
      <c r="FN27" s="159">
        <v>200</v>
      </c>
      <c r="FO27" s="159"/>
      <c r="FP27" s="159"/>
      <c r="FQ27" s="159"/>
      <c r="FR27" s="159"/>
      <c r="FS27" s="196"/>
      <c r="FT27" s="196"/>
      <c r="FU27" s="132"/>
      <c r="FV27" s="132"/>
      <c r="FW27" s="132"/>
      <c r="FX27" s="200"/>
    </row>
    <row r="28" spans="1:180" ht="60" hidden="1" customHeight="1">
      <c r="A28" s="130" t="s">
        <v>15</v>
      </c>
      <c r="B28" s="134" t="s">
        <v>305</v>
      </c>
      <c r="C28" s="132"/>
      <c r="D28" s="132" t="s">
        <v>318</v>
      </c>
      <c r="E28" s="132" t="s">
        <v>240</v>
      </c>
      <c r="F28" s="130" t="s">
        <v>284</v>
      </c>
      <c r="G28" s="132" t="s">
        <v>471</v>
      </c>
      <c r="H28" s="159">
        <v>4230</v>
      </c>
      <c r="I28" s="159">
        <v>4230</v>
      </c>
      <c r="J28" s="159"/>
      <c r="K28" s="159"/>
      <c r="L28" s="159">
        <v>200</v>
      </c>
      <c r="M28" s="159">
        <v>200</v>
      </c>
      <c r="N28" s="196"/>
      <c r="O28" s="196"/>
      <c r="P28" s="132" t="s">
        <v>471</v>
      </c>
      <c r="Q28" s="159">
        <v>4230</v>
      </c>
      <c r="R28" s="159">
        <v>4230</v>
      </c>
      <c r="S28" s="159"/>
      <c r="T28" s="159"/>
      <c r="U28" s="159">
        <v>200</v>
      </c>
      <c r="V28" s="159">
        <v>200</v>
      </c>
      <c r="W28" s="196"/>
      <c r="X28" s="196"/>
      <c r="Y28" s="130" t="s">
        <v>15</v>
      </c>
      <c r="Z28" s="134" t="s">
        <v>305</v>
      </c>
      <c r="AA28" s="132">
        <v>7902732</v>
      </c>
      <c r="AB28" s="132" t="s">
        <v>318</v>
      </c>
      <c r="AC28" s="132" t="s">
        <v>240</v>
      </c>
      <c r="AD28" s="132" t="s">
        <v>392</v>
      </c>
      <c r="AE28" s="132" t="s">
        <v>471</v>
      </c>
      <c r="AF28" s="159">
        <v>4230</v>
      </c>
      <c r="AG28" s="159">
        <v>4230</v>
      </c>
      <c r="AH28" s="159"/>
      <c r="AI28" s="159"/>
      <c r="AJ28" s="159">
        <v>200</v>
      </c>
      <c r="AK28" s="159">
        <v>200</v>
      </c>
      <c r="AL28" s="159">
        <f t="shared" si="65"/>
        <v>0</v>
      </c>
      <c r="AM28" s="159">
        <f t="shared" si="66"/>
        <v>200</v>
      </c>
      <c r="AN28" s="159">
        <v>200</v>
      </c>
      <c r="AO28" s="159"/>
      <c r="AP28" s="159"/>
      <c r="AQ28" s="159"/>
      <c r="AR28" s="159"/>
      <c r="AS28" s="196"/>
      <c r="AT28" s="196"/>
      <c r="AU28" s="130" t="s">
        <v>15</v>
      </c>
      <c r="AV28" s="134" t="s">
        <v>305</v>
      </c>
      <c r="AW28" s="132">
        <v>7902732</v>
      </c>
      <c r="AX28" s="132" t="s">
        <v>318</v>
      </c>
      <c r="AY28" s="132" t="s">
        <v>240</v>
      </c>
      <c r="AZ28" s="132" t="s">
        <v>392</v>
      </c>
      <c r="BA28" s="132" t="s">
        <v>471</v>
      </c>
      <c r="BB28" s="159">
        <v>4230</v>
      </c>
      <c r="BC28" s="159">
        <v>4230</v>
      </c>
      <c r="BD28" s="159"/>
      <c r="BE28" s="159"/>
      <c r="BF28" s="159">
        <v>200</v>
      </c>
      <c r="BG28" s="159">
        <v>200</v>
      </c>
      <c r="BH28" s="159">
        <f t="shared" si="67"/>
        <v>0</v>
      </c>
      <c r="BI28" s="159">
        <f t="shared" si="68"/>
        <v>200</v>
      </c>
      <c r="BJ28" s="159">
        <v>200</v>
      </c>
      <c r="BK28" s="159"/>
      <c r="BL28" s="159"/>
      <c r="BM28" s="159"/>
      <c r="BN28" s="159"/>
      <c r="BO28" s="196"/>
      <c r="BP28" s="196"/>
      <c r="BQ28" s="130" t="s">
        <v>15</v>
      </c>
      <c r="BR28" s="134" t="s">
        <v>424</v>
      </c>
      <c r="BS28" s="132">
        <v>7902732</v>
      </c>
      <c r="BT28" s="132" t="s">
        <v>318</v>
      </c>
      <c r="BU28" s="132" t="s">
        <v>240</v>
      </c>
      <c r="BV28" s="132" t="s">
        <v>392</v>
      </c>
      <c r="BW28" s="132" t="s">
        <v>471</v>
      </c>
      <c r="BX28" s="159">
        <v>4230</v>
      </c>
      <c r="BY28" s="159">
        <v>4230</v>
      </c>
      <c r="BZ28" s="159"/>
      <c r="CA28" s="159"/>
      <c r="CB28" s="159">
        <v>200</v>
      </c>
      <c r="CC28" s="159">
        <v>200</v>
      </c>
      <c r="CD28" s="159">
        <f t="shared" si="69"/>
        <v>0</v>
      </c>
      <c r="CE28" s="159">
        <f t="shared" si="70"/>
        <v>200</v>
      </c>
      <c r="CF28" s="159">
        <v>200</v>
      </c>
      <c r="CG28" s="159"/>
      <c r="CH28" s="159"/>
      <c r="CI28" s="159"/>
      <c r="CJ28" s="159"/>
      <c r="CK28" s="196"/>
      <c r="CL28" s="196"/>
      <c r="CM28" s="130" t="s">
        <v>15</v>
      </c>
      <c r="CN28" s="134" t="s">
        <v>424</v>
      </c>
      <c r="CO28" s="132">
        <v>7902732</v>
      </c>
      <c r="CP28" s="132" t="s">
        <v>318</v>
      </c>
      <c r="CQ28" s="132" t="s">
        <v>240</v>
      </c>
      <c r="CR28" s="132" t="s">
        <v>392</v>
      </c>
      <c r="CS28" s="132" t="s">
        <v>471</v>
      </c>
      <c r="CT28" s="159">
        <v>4230</v>
      </c>
      <c r="CU28" s="159">
        <v>4230</v>
      </c>
      <c r="CV28" s="159"/>
      <c r="CW28" s="159"/>
      <c r="CX28" s="159">
        <v>200</v>
      </c>
      <c r="CY28" s="159">
        <v>200</v>
      </c>
      <c r="CZ28" s="159">
        <f t="shared" si="71"/>
        <v>0</v>
      </c>
      <c r="DA28" s="159">
        <f t="shared" si="72"/>
        <v>200</v>
      </c>
      <c r="DB28" s="159">
        <v>200</v>
      </c>
      <c r="DC28" s="159"/>
      <c r="DD28" s="159"/>
      <c r="DE28" s="159"/>
      <c r="DF28" s="159"/>
      <c r="DG28" s="196"/>
      <c r="DH28" s="246"/>
      <c r="DI28" s="130" t="s">
        <v>15</v>
      </c>
      <c r="DJ28" s="134" t="s">
        <v>424</v>
      </c>
      <c r="DK28" s="132">
        <v>7902732</v>
      </c>
      <c r="DL28" s="132" t="s">
        <v>318</v>
      </c>
      <c r="DM28" s="132" t="s">
        <v>240</v>
      </c>
      <c r="DN28" s="132" t="s">
        <v>392</v>
      </c>
      <c r="DO28" s="132" t="s">
        <v>471</v>
      </c>
      <c r="DP28" s="159">
        <v>4230</v>
      </c>
      <c r="DQ28" s="159">
        <v>4230</v>
      </c>
      <c r="DR28" s="159"/>
      <c r="DS28" s="159"/>
      <c r="DT28" s="159">
        <v>200</v>
      </c>
      <c r="DU28" s="159">
        <v>200</v>
      </c>
      <c r="DV28" s="159">
        <f t="shared" si="73"/>
        <v>0</v>
      </c>
      <c r="DW28" s="159">
        <f t="shared" si="74"/>
        <v>200</v>
      </c>
      <c r="DX28" s="159">
        <v>200</v>
      </c>
      <c r="DY28" s="159"/>
      <c r="DZ28" s="159"/>
      <c r="EA28" s="159"/>
      <c r="EB28" s="159"/>
      <c r="EC28" s="196"/>
      <c r="ED28" s="196"/>
      <c r="EE28" s="130" t="s">
        <v>15</v>
      </c>
      <c r="EF28" s="134" t="s">
        <v>424</v>
      </c>
      <c r="EG28" s="132">
        <v>7902732</v>
      </c>
      <c r="EH28" s="132" t="s">
        <v>318</v>
      </c>
      <c r="EI28" s="132" t="s">
        <v>240</v>
      </c>
      <c r="EJ28" s="132" t="s">
        <v>392</v>
      </c>
      <c r="EK28" s="132" t="s">
        <v>471</v>
      </c>
      <c r="EL28" s="159">
        <v>4230</v>
      </c>
      <c r="EM28" s="159">
        <v>4230</v>
      </c>
      <c r="EN28" s="159"/>
      <c r="EO28" s="159"/>
      <c r="EP28" s="159">
        <v>200</v>
      </c>
      <c r="EQ28" s="159">
        <v>200</v>
      </c>
      <c r="ER28" s="159">
        <f t="shared" si="75"/>
        <v>0</v>
      </c>
      <c r="ES28" s="159">
        <f t="shared" si="76"/>
        <v>200</v>
      </c>
      <c r="ET28" s="159">
        <v>200</v>
      </c>
      <c r="EU28" s="159"/>
      <c r="EV28" s="159"/>
      <c r="EW28" s="159"/>
      <c r="EX28" s="159"/>
      <c r="EY28" s="196"/>
      <c r="EZ28" s="196"/>
      <c r="FA28" s="132">
        <v>7902732</v>
      </c>
      <c r="FB28" s="132" t="s">
        <v>318</v>
      </c>
      <c r="FC28" s="132" t="s">
        <v>240</v>
      </c>
      <c r="FD28" s="132" t="s">
        <v>392</v>
      </c>
      <c r="FE28" s="132" t="s">
        <v>471</v>
      </c>
      <c r="FF28" s="159">
        <v>4230</v>
      </c>
      <c r="FG28" s="159">
        <v>4230</v>
      </c>
      <c r="FH28" s="159"/>
      <c r="FI28" s="159"/>
      <c r="FJ28" s="159">
        <v>200</v>
      </c>
      <c r="FK28" s="159">
        <v>200</v>
      </c>
      <c r="FL28" s="159">
        <f t="shared" si="77"/>
        <v>0</v>
      </c>
      <c r="FM28" s="159">
        <f t="shared" si="78"/>
        <v>200</v>
      </c>
      <c r="FN28" s="159">
        <v>200</v>
      </c>
      <c r="FO28" s="159"/>
      <c r="FP28" s="159"/>
      <c r="FQ28" s="159"/>
      <c r="FR28" s="159"/>
      <c r="FS28" s="196"/>
      <c r="FT28" s="196"/>
      <c r="FU28" s="132"/>
      <c r="FV28" s="132"/>
      <c r="FW28" s="132"/>
      <c r="FX28" s="200"/>
    </row>
    <row r="29" spans="1:180" ht="60" hidden="1" customHeight="1">
      <c r="A29" s="130" t="s">
        <v>15</v>
      </c>
      <c r="B29" s="134" t="s">
        <v>306</v>
      </c>
      <c r="C29" s="132"/>
      <c r="D29" s="132" t="s">
        <v>318</v>
      </c>
      <c r="E29" s="132" t="s">
        <v>240</v>
      </c>
      <c r="F29" s="130" t="s">
        <v>284</v>
      </c>
      <c r="G29" s="132" t="s">
        <v>472</v>
      </c>
      <c r="H29" s="159">
        <v>1968</v>
      </c>
      <c r="I29" s="159">
        <v>1968</v>
      </c>
      <c r="J29" s="159"/>
      <c r="K29" s="159"/>
      <c r="L29" s="159">
        <v>200</v>
      </c>
      <c r="M29" s="159">
        <v>200</v>
      </c>
      <c r="N29" s="196"/>
      <c r="O29" s="196"/>
      <c r="P29" s="132" t="s">
        <v>472</v>
      </c>
      <c r="Q29" s="159">
        <v>1968</v>
      </c>
      <c r="R29" s="159">
        <v>1968</v>
      </c>
      <c r="S29" s="159"/>
      <c r="T29" s="159"/>
      <c r="U29" s="159">
        <f>V29</f>
        <v>129</v>
      </c>
      <c r="V29" s="159">
        <f>200-71</f>
        <v>129</v>
      </c>
      <c r="W29" s="196"/>
      <c r="X29" s="196"/>
      <c r="Y29" s="130" t="s">
        <v>15</v>
      </c>
      <c r="Z29" s="134" t="s">
        <v>306</v>
      </c>
      <c r="AA29" s="132">
        <v>7902733</v>
      </c>
      <c r="AB29" s="132" t="s">
        <v>318</v>
      </c>
      <c r="AC29" s="132" t="s">
        <v>240</v>
      </c>
      <c r="AD29" s="132" t="s">
        <v>392</v>
      </c>
      <c r="AE29" s="132" t="s">
        <v>472</v>
      </c>
      <c r="AF29" s="159">
        <v>1968</v>
      </c>
      <c r="AG29" s="159">
        <v>1968</v>
      </c>
      <c r="AH29" s="159"/>
      <c r="AI29" s="159"/>
      <c r="AJ29" s="159">
        <f>AK29</f>
        <v>129</v>
      </c>
      <c r="AK29" s="159">
        <v>129</v>
      </c>
      <c r="AL29" s="159">
        <f t="shared" si="65"/>
        <v>0</v>
      </c>
      <c r="AM29" s="159">
        <f t="shared" si="66"/>
        <v>129</v>
      </c>
      <c r="AN29" s="159">
        <v>129</v>
      </c>
      <c r="AO29" s="159"/>
      <c r="AP29" s="159"/>
      <c r="AQ29" s="159"/>
      <c r="AR29" s="159"/>
      <c r="AS29" s="196"/>
      <c r="AT29" s="196"/>
      <c r="AU29" s="130" t="s">
        <v>15</v>
      </c>
      <c r="AV29" s="134" t="s">
        <v>306</v>
      </c>
      <c r="AW29" s="132">
        <v>7902733</v>
      </c>
      <c r="AX29" s="132" t="s">
        <v>318</v>
      </c>
      <c r="AY29" s="132" t="s">
        <v>240</v>
      </c>
      <c r="AZ29" s="132" t="s">
        <v>392</v>
      </c>
      <c r="BA29" s="132" t="s">
        <v>472</v>
      </c>
      <c r="BB29" s="159">
        <v>1968</v>
      </c>
      <c r="BC29" s="159">
        <v>1968</v>
      </c>
      <c r="BD29" s="159"/>
      <c r="BE29" s="159"/>
      <c r="BF29" s="159">
        <f>BG29</f>
        <v>129</v>
      </c>
      <c r="BG29" s="159">
        <v>129</v>
      </c>
      <c r="BH29" s="159">
        <f t="shared" si="67"/>
        <v>0</v>
      </c>
      <c r="BI29" s="159">
        <f t="shared" si="68"/>
        <v>129</v>
      </c>
      <c r="BJ29" s="159">
        <v>129</v>
      </c>
      <c r="BK29" s="159"/>
      <c r="BL29" s="159"/>
      <c r="BM29" s="159"/>
      <c r="BN29" s="159"/>
      <c r="BO29" s="196"/>
      <c r="BP29" s="196"/>
      <c r="BQ29" s="130" t="s">
        <v>15</v>
      </c>
      <c r="BR29" s="134" t="s">
        <v>425</v>
      </c>
      <c r="BS29" s="132">
        <v>7902733</v>
      </c>
      <c r="BT29" s="132" t="s">
        <v>318</v>
      </c>
      <c r="BU29" s="132" t="s">
        <v>240</v>
      </c>
      <c r="BV29" s="132" t="s">
        <v>392</v>
      </c>
      <c r="BW29" s="132" t="s">
        <v>472</v>
      </c>
      <c r="BX29" s="159">
        <v>1968</v>
      </c>
      <c r="BY29" s="159">
        <v>1968</v>
      </c>
      <c r="BZ29" s="159"/>
      <c r="CA29" s="159"/>
      <c r="CB29" s="159">
        <f>CC29</f>
        <v>129</v>
      </c>
      <c r="CC29" s="159">
        <v>129</v>
      </c>
      <c r="CD29" s="159">
        <f t="shared" si="69"/>
        <v>0</v>
      </c>
      <c r="CE29" s="159">
        <f t="shared" si="70"/>
        <v>129</v>
      </c>
      <c r="CF29" s="159">
        <v>129</v>
      </c>
      <c r="CG29" s="159"/>
      <c r="CH29" s="159"/>
      <c r="CI29" s="159"/>
      <c r="CJ29" s="159"/>
      <c r="CK29" s="196"/>
      <c r="CL29" s="196"/>
      <c r="CM29" s="130" t="s">
        <v>15</v>
      </c>
      <c r="CN29" s="134" t="s">
        <v>425</v>
      </c>
      <c r="CO29" s="132">
        <v>7902733</v>
      </c>
      <c r="CP29" s="132" t="s">
        <v>318</v>
      </c>
      <c r="CQ29" s="132" t="s">
        <v>240</v>
      </c>
      <c r="CR29" s="132" t="s">
        <v>392</v>
      </c>
      <c r="CS29" s="132" t="s">
        <v>472</v>
      </c>
      <c r="CT29" s="159">
        <v>1968</v>
      </c>
      <c r="CU29" s="159">
        <v>1968</v>
      </c>
      <c r="CV29" s="159"/>
      <c r="CW29" s="159"/>
      <c r="CX29" s="159">
        <f>CY29</f>
        <v>129</v>
      </c>
      <c r="CY29" s="159">
        <v>129</v>
      </c>
      <c r="CZ29" s="159">
        <f t="shared" si="71"/>
        <v>0</v>
      </c>
      <c r="DA29" s="159">
        <f t="shared" si="72"/>
        <v>129</v>
      </c>
      <c r="DB29" s="159">
        <v>129</v>
      </c>
      <c r="DC29" s="159"/>
      <c r="DD29" s="159"/>
      <c r="DE29" s="159"/>
      <c r="DF29" s="159"/>
      <c r="DG29" s="196"/>
      <c r="DH29" s="246"/>
      <c r="DI29" s="130" t="s">
        <v>15</v>
      </c>
      <c r="DJ29" s="134" t="s">
        <v>425</v>
      </c>
      <c r="DK29" s="132">
        <v>7902733</v>
      </c>
      <c r="DL29" s="132" t="s">
        <v>318</v>
      </c>
      <c r="DM29" s="132" t="s">
        <v>240</v>
      </c>
      <c r="DN29" s="132" t="s">
        <v>392</v>
      </c>
      <c r="DO29" s="132" t="s">
        <v>472</v>
      </c>
      <c r="DP29" s="159">
        <v>1968</v>
      </c>
      <c r="DQ29" s="159">
        <v>1968</v>
      </c>
      <c r="DR29" s="159"/>
      <c r="DS29" s="159"/>
      <c r="DT29" s="159">
        <f>DU29</f>
        <v>129</v>
      </c>
      <c r="DU29" s="159">
        <v>129</v>
      </c>
      <c r="DV29" s="159">
        <f t="shared" si="73"/>
        <v>0</v>
      </c>
      <c r="DW29" s="159">
        <f t="shared" si="74"/>
        <v>129</v>
      </c>
      <c r="DX29" s="159">
        <v>129</v>
      </c>
      <c r="DY29" s="159"/>
      <c r="DZ29" s="159"/>
      <c r="EA29" s="159"/>
      <c r="EB29" s="159"/>
      <c r="EC29" s="196"/>
      <c r="ED29" s="196"/>
      <c r="EE29" s="130" t="s">
        <v>15</v>
      </c>
      <c r="EF29" s="134" t="s">
        <v>425</v>
      </c>
      <c r="EG29" s="132">
        <v>7902733</v>
      </c>
      <c r="EH29" s="132" t="s">
        <v>318</v>
      </c>
      <c r="EI29" s="132" t="s">
        <v>240</v>
      </c>
      <c r="EJ29" s="132" t="s">
        <v>392</v>
      </c>
      <c r="EK29" s="132" t="s">
        <v>472</v>
      </c>
      <c r="EL29" s="159">
        <v>1968</v>
      </c>
      <c r="EM29" s="159">
        <v>1968</v>
      </c>
      <c r="EN29" s="159"/>
      <c r="EO29" s="159"/>
      <c r="EP29" s="159">
        <f>EQ29</f>
        <v>129</v>
      </c>
      <c r="EQ29" s="159">
        <v>129</v>
      </c>
      <c r="ER29" s="159">
        <f t="shared" si="75"/>
        <v>0</v>
      </c>
      <c r="ES29" s="159">
        <f t="shared" si="76"/>
        <v>129</v>
      </c>
      <c r="ET29" s="159">
        <v>129</v>
      </c>
      <c r="EU29" s="159"/>
      <c r="EV29" s="159"/>
      <c r="EW29" s="159"/>
      <c r="EX29" s="159"/>
      <c r="EY29" s="196"/>
      <c r="EZ29" s="196"/>
      <c r="FA29" s="132">
        <v>7902733</v>
      </c>
      <c r="FB29" s="132" t="s">
        <v>318</v>
      </c>
      <c r="FC29" s="132" t="s">
        <v>240</v>
      </c>
      <c r="FD29" s="132" t="s">
        <v>392</v>
      </c>
      <c r="FE29" s="132" t="s">
        <v>472</v>
      </c>
      <c r="FF29" s="159">
        <v>1968</v>
      </c>
      <c r="FG29" s="159">
        <v>1968</v>
      </c>
      <c r="FH29" s="159"/>
      <c r="FI29" s="159"/>
      <c r="FJ29" s="159">
        <f>FK29</f>
        <v>129</v>
      </c>
      <c r="FK29" s="159">
        <v>129</v>
      </c>
      <c r="FL29" s="159">
        <f t="shared" si="77"/>
        <v>0</v>
      </c>
      <c r="FM29" s="159">
        <f t="shared" si="78"/>
        <v>129</v>
      </c>
      <c r="FN29" s="159">
        <v>129</v>
      </c>
      <c r="FO29" s="159"/>
      <c r="FP29" s="159"/>
      <c r="FQ29" s="159"/>
      <c r="FR29" s="159"/>
      <c r="FS29" s="196"/>
      <c r="FT29" s="196"/>
      <c r="FU29" s="247"/>
      <c r="FV29" s="247"/>
      <c r="FW29" s="247"/>
      <c r="FX29" s="200"/>
    </row>
    <row r="30" spans="1:180" ht="60" hidden="1" customHeight="1">
      <c r="A30" s="130" t="s">
        <v>15</v>
      </c>
      <c r="B30" s="134" t="s">
        <v>316</v>
      </c>
      <c r="C30" s="132"/>
      <c r="D30" s="132" t="s">
        <v>318</v>
      </c>
      <c r="E30" s="132" t="s">
        <v>240</v>
      </c>
      <c r="F30" s="130" t="str">
        <f>F29</f>
        <v>2021-2025</v>
      </c>
      <c r="G30" s="132" t="s">
        <v>473</v>
      </c>
      <c r="H30" s="159">
        <v>1968</v>
      </c>
      <c r="I30" s="159">
        <v>1968</v>
      </c>
      <c r="J30" s="159"/>
      <c r="K30" s="159"/>
      <c r="L30" s="159">
        <v>200</v>
      </c>
      <c r="M30" s="159">
        <v>200</v>
      </c>
      <c r="N30" s="196"/>
      <c r="O30" s="196"/>
      <c r="P30" s="132" t="s">
        <v>473</v>
      </c>
      <c r="Q30" s="159">
        <v>1968</v>
      </c>
      <c r="R30" s="159">
        <v>1968</v>
      </c>
      <c r="S30" s="159"/>
      <c r="T30" s="159"/>
      <c r="U30" s="159">
        <f>V30</f>
        <v>127</v>
      </c>
      <c r="V30" s="159">
        <f>200-73</f>
        <v>127</v>
      </c>
      <c r="W30" s="196"/>
      <c r="X30" s="196"/>
      <c r="Y30" s="130" t="s">
        <v>15</v>
      </c>
      <c r="Z30" s="134" t="s">
        <v>316</v>
      </c>
      <c r="AA30" s="132">
        <v>7909590</v>
      </c>
      <c r="AB30" s="132" t="s">
        <v>318</v>
      </c>
      <c r="AC30" s="132" t="s">
        <v>240</v>
      </c>
      <c r="AD30" s="132" t="s">
        <v>392</v>
      </c>
      <c r="AE30" s="132" t="s">
        <v>473</v>
      </c>
      <c r="AF30" s="159">
        <v>1968</v>
      </c>
      <c r="AG30" s="159">
        <v>1968</v>
      </c>
      <c r="AH30" s="159"/>
      <c r="AI30" s="159"/>
      <c r="AJ30" s="159">
        <f>AK30</f>
        <v>127</v>
      </c>
      <c r="AK30" s="159">
        <v>127</v>
      </c>
      <c r="AL30" s="159">
        <f t="shared" si="65"/>
        <v>0</v>
      </c>
      <c r="AM30" s="159">
        <f t="shared" si="66"/>
        <v>127</v>
      </c>
      <c r="AN30" s="159">
        <v>127</v>
      </c>
      <c r="AO30" s="159"/>
      <c r="AP30" s="159"/>
      <c r="AQ30" s="159"/>
      <c r="AR30" s="159"/>
      <c r="AS30" s="196"/>
      <c r="AT30" s="196"/>
      <c r="AU30" s="130" t="s">
        <v>15</v>
      </c>
      <c r="AV30" s="134" t="s">
        <v>316</v>
      </c>
      <c r="AW30" s="132">
        <v>7909590</v>
      </c>
      <c r="AX30" s="132" t="s">
        <v>318</v>
      </c>
      <c r="AY30" s="132" t="s">
        <v>240</v>
      </c>
      <c r="AZ30" s="132" t="s">
        <v>392</v>
      </c>
      <c r="BA30" s="132" t="s">
        <v>473</v>
      </c>
      <c r="BB30" s="159">
        <v>1968</v>
      </c>
      <c r="BC30" s="159">
        <v>1968</v>
      </c>
      <c r="BD30" s="159"/>
      <c r="BE30" s="159"/>
      <c r="BF30" s="159">
        <f>BG30</f>
        <v>127</v>
      </c>
      <c r="BG30" s="159">
        <v>127</v>
      </c>
      <c r="BH30" s="159">
        <f t="shared" si="67"/>
        <v>0</v>
      </c>
      <c r="BI30" s="159">
        <f t="shared" si="68"/>
        <v>127</v>
      </c>
      <c r="BJ30" s="159">
        <v>127</v>
      </c>
      <c r="BK30" s="159"/>
      <c r="BL30" s="159"/>
      <c r="BM30" s="159"/>
      <c r="BN30" s="159"/>
      <c r="BO30" s="196"/>
      <c r="BP30" s="196"/>
      <c r="BQ30" s="130" t="s">
        <v>15</v>
      </c>
      <c r="BR30" s="134" t="s">
        <v>426</v>
      </c>
      <c r="BS30" s="132">
        <v>7909590</v>
      </c>
      <c r="BT30" s="132" t="s">
        <v>318</v>
      </c>
      <c r="BU30" s="132" t="s">
        <v>240</v>
      </c>
      <c r="BV30" s="132" t="s">
        <v>392</v>
      </c>
      <c r="BW30" s="132" t="s">
        <v>473</v>
      </c>
      <c r="BX30" s="159">
        <v>1968</v>
      </c>
      <c r="BY30" s="159">
        <v>1968</v>
      </c>
      <c r="BZ30" s="159"/>
      <c r="CA30" s="159"/>
      <c r="CB30" s="159">
        <f>CC30</f>
        <v>127</v>
      </c>
      <c r="CC30" s="159">
        <v>127</v>
      </c>
      <c r="CD30" s="159">
        <f t="shared" si="69"/>
        <v>0</v>
      </c>
      <c r="CE30" s="159">
        <f t="shared" si="70"/>
        <v>127</v>
      </c>
      <c r="CF30" s="159">
        <v>127</v>
      </c>
      <c r="CG30" s="159"/>
      <c r="CH30" s="159"/>
      <c r="CI30" s="159"/>
      <c r="CJ30" s="159"/>
      <c r="CK30" s="196"/>
      <c r="CL30" s="196"/>
      <c r="CM30" s="130" t="s">
        <v>15</v>
      </c>
      <c r="CN30" s="134" t="s">
        <v>426</v>
      </c>
      <c r="CO30" s="132">
        <v>7909590</v>
      </c>
      <c r="CP30" s="132" t="s">
        <v>318</v>
      </c>
      <c r="CQ30" s="132" t="s">
        <v>240</v>
      </c>
      <c r="CR30" s="132" t="s">
        <v>392</v>
      </c>
      <c r="CS30" s="132" t="s">
        <v>473</v>
      </c>
      <c r="CT30" s="159">
        <v>1968</v>
      </c>
      <c r="CU30" s="159">
        <v>1968</v>
      </c>
      <c r="CV30" s="159"/>
      <c r="CW30" s="159"/>
      <c r="CX30" s="159">
        <f>CY30</f>
        <v>127</v>
      </c>
      <c r="CY30" s="159">
        <v>127</v>
      </c>
      <c r="CZ30" s="159">
        <f t="shared" si="71"/>
        <v>0</v>
      </c>
      <c r="DA30" s="159">
        <f t="shared" si="72"/>
        <v>127</v>
      </c>
      <c r="DB30" s="159">
        <v>127</v>
      </c>
      <c r="DC30" s="159"/>
      <c r="DD30" s="159"/>
      <c r="DE30" s="159"/>
      <c r="DF30" s="159"/>
      <c r="DG30" s="196"/>
      <c r="DH30" s="246"/>
      <c r="DI30" s="130" t="s">
        <v>15</v>
      </c>
      <c r="DJ30" s="134" t="s">
        <v>426</v>
      </c>
      <c r="DK30" s="132">
        <v>7909590</v>
      </c>
      <c r="DL30" s="132" t="s">
        <v>318</v>
      </c>
      <c r="DM30" s="132" t="s">
        <v>240</v>
      </c>
      <c r="DN30" s="132" t="s">
        <v>392</v>
      </c>
      <c r="DO30" s="132" t="s">
        <v>473</v>
      </c>
      <c r="DP30" s="159">
        <v>1968</v>
      </c>
      <c r="DQ30" s="159">
        <v>1968</v>
      </c>
      <c r="DR30" s="159"/>
      <c r="DS30" s="159"/>
      <c r="DT30" s="159">
        <f>DU30</f>
        <v>127</v>
      </c>
      <c r="DU30" s="159">
        <v>127</v>
      </c>
      <c r="DV30" s="159">
        <f t="shared" si="73"/>
        <v>0</v>
      </c>
      <c r="DW30" s="159">
        <f t="shared" si="74"/>
        <v>127</v>
      </c>
      <c r="DX30" s="159">
        <v>127</v>
      </c>
      <c r="DY30" s="159"/>
      <c r="DZ30" s="159"/>
      <c r="EA30" s="159"/>
      <c r="EB30" s="159"/>
      <c r="EC30" s="196"/>
      <c r="ED30" s="196"/>
      <c r="EE30" s="130" t="s">
        <v>15</v>
      </c>
      <c r="EF30" s="134" t="s">
        <v>426</v>
      </c>
      <c r="EG30" s="132">
        <v>7909590</v>
      </c>
      <c r="EH30" s="132" t="s">
        <v>318</v>
      </c>
      <c r="EI30" s="132" t="s">
        <v>240</v>
      </c>
      <c r="EJ30" s="132" t="s">
        <v>392</v>
      </c>
      <c r="EK30" s="132" t="s">
        <v>473</v>
      </c>
      <c r="EL30" s="159">
        <v>1968</v>
      </c>
      <c r="EM30" s="159">
        <v>1968</v>
      </c>
      <c r="EN30" s="159"/>
      <c r="EO30" s="159"/>
      <c r="EP30" s="159">
        <f>EQ30</f>
        <v>127</v>
      </c>
      <c r="EQ30" s="159">
        <v>127</v>
      </c>
      <c r="ER30" s="159">
        <f t="shared" si="75"/>
        <v>0</v>
      </c>
      <c r="ES30" s="159">
        <f t="shared" si="76"/>
        <v>127</v>
      </c>
      <c r="ET30" s="159">
        <v>127</v>
      </c>
      <c r="EU30" s="159"/>
      <c r="EV30" s="159"/>
      <c r="EW30" s="159"/>
      <c r="EX30" s="159"/>
      <c r="EY30" s="196"/>
      <c r="EZ30" s="196"/>
      <c r="FA30" s="132">
        <v>7909590</v>
      </c>
      <c r="FB30" s="132" t="s">
        <v>318</v>
      </c>
      <c r="FC30" s="132" t="s">
        <v>240</v>
      </c>
      <c r="FD30" s="132" t="s">
        <v>392</v>
      </c>
      <c r="FE30" s="132" t="s">
        <v>473</v>
      </c>
      <c r="FF30" s="159">
        <v>1968</v>
      </c>
      <c r="FG30" s="159">
        <v>1968</v>
      </c>
      <c r="FH30" s="159"/>
      <c r="FI30" s="159"/>
      <c r="FJ30" s="159">
        <f>FK30</f>
        <v>127</v>
      </c>
      <c r="FK30" s="159">
        <v>127</v>
      </c>
      <c r="FL30" s="159">
        <f t="shared" si="77"/>
        <v>0</v>
      </c>
      <c r="FM30" s="159">
        <f t="shared" si="78"/>
        <v>127</v>
      </c>
      <c r="FN30" s="159">
        <v>127</v>
      </c>
      <c r="FO30" s="159"/>
      <c r="FP30" s="159"/>
      <c r="FQ30" s="159"/>
      <c r="FR30" s="159"/>
      <c r="FS30" s="196"/>
      <c r="FT30" s="196"/>
      <c r="FU30" s="247"/>
      <c r="FV30" s="247"/>
      <c r="FW30" s="247"/>
      <c r="FX30" s="200"/>
    </row>
    <row r="31" spans="1:180" ht="60" hidden="1" customHeight="1">
      <c r="A31" s="130" t="s">
        <v>15</v>
      </c>
      <c r="B31" s="134" t="s">
        <v>307</v>
      </c>
      <c r="C31" s="132"/>
      <c r="D31" s="132" t="s">
        <v>318</v>
      </c>
      <c r="E31" s="132" t="s">
        <v>240</v>
      </c>
      <c r="F31" s="130" t="str">
        <f>F30</f>
        <v>2021-2025</v>
      </c>
      <c r="G31" s="132" t="s">
        <v>474</v>
      </c>
      <c r="H31" s="159">
        <v>1968</v>
      </c>
      <c r="I31" s="159">
        <v>1968</v>
      </c>
      <c r="J31" s="159"/>
      <c r="K31" s="159"/>
      <c r="L31" s="159">
        <v>200</v>
      </c>
      <c r="M31" s="159">
        <v>200</v>
      </c>
      <c r="N31" s="196"/>
      <c r="O31" s="196"/>
      <c r="P31" s="132" t="s">
        <v>474</v>
      </c>
      <c r="Q31" s="159">
        <v>1968</v>
      </c>
      <c r="R31" s="159">
        <v>1968</v>
      </c>
      <c r="S31" s="159"/>
      <c r="T31" s="159"/>
      <c r="U31" s="159">
        <f>V31</f>
        <v>128</v>
      </c>
      <c r="V31" s="159">
        <f>200-72</f>
        <v>128</v>
      </c>
      <c r="W31" s="196"/>
      <c r="X31" s="196"/>
      <c r="Y31" s="130" t="s">
        <v>15</v>
      </c>
      <c r="Z31" s="134" t="s">
        <v>307</v>
      </c>
      <c r="AA31" s="132">
        <v>7909589</v>
      </c>
      <c r="AB31" s="132" t="s">
        <v>318</v>
      </c>
      <c r="AC31" s="132" t="s">
        <v>240</v>
      </c>
      <c r="AD31" s="132" t="s">
        <v>392</v>
      </c>
      <c r="AE31" s="132" t="s">
        <v>474</v>
      </c>
      <c r="AF31" s="159">
        <v>1968</v>
      </c>
      <c r="AG31" s="159">
        <v>1968</v>
      </c>
      <c r="AH31" s="159"/>
      <c r="AI31" s="159"/>
      <c r="AJ31" s="159">
        <f>AK31</f>
        <v>128</v>
      </c>
      <c r="AK31" s="159">
        <v>128</v>
      </c>
      <c r="AL31" s="159">
        <f t="shared" si="65"/>
        <v>0</v>
      </c>
      <c r="AM31" s="159">
        <f t="shared" si="66"/>
        <v>128</v>
      </c>
      <c r="AN31" s="159">
        <v>128</v>
      </c>
      <c r="AO31" s="159"/>
      <c r="AP31" s="159"/>
      <c r="AQ31" s="159"/>
      <c r="AR31" s="159"/>
      <c r="AS31" s="196"/>
      <c r="AT31" s="196"/>
      <c r="AU31" s="130" t="s">
        <v>15</v>
      </c>
      <c r="AV31" s="134" t="s">
        <v>307</v>
      </c>
      <c r="AW31" s="132">
        <v>7909589</v>
      </c>
      <c r="AX31" s="132" t="s">
        <v>318</v>
      </c>
      <c r="AY31" s="132" t="s">
        <v>240</v>
      </c>
      <c r="AZ31" s="132" t="s">
        <v>392</v>
      </c>
      <c r="BA31" s="132" t="s">
        <v>474</v>
      </c>
      <c r="BB31" s="159">
        <v>1968</v>
      </c>
      <c r="BC31" s="159">
        <v>1968</v>
      </c>
      <c r="BD31" s="159"/>
      <c r="BE31" s="159"/>
      <c r="BF31" s="159">
        <f>BG31</f>
        <v>128</v>
      </c>
      <c r="BG31" s="159">
        <v>128</v>
      </c>
      <c r="BH31" s="159">
        <f t="shared" si="67"/>
        <v>0</v>
      </c>
      <c r="BI31" s="159">
        <f t="shared" si="68"/>
        <v>128</v>
      </c>
      <c r="BJ31" s="159">
        <v>128</v>
      </c>
      <c r="BK31" s="159"/>
      <c r="BL31" s="159"/>
      <c r="BM31" s="159"/>
      <c r="BN31" s="159"/>
      <c r="BO31" s="196"/>
      <c r="BP31" s="196"/>
      <c r="BQ31" s="130" t="s">
        <v>15</v>
      </c>
      <c r="BR31" s="134" t="s">
        <v>427</v>
      </c>
      <c r="BS31" s="132">
        <v>7909589</v>
      </c>
      <c r="BT31" s="132" t="s">
        <v>318</v>
      </c>
      <c r="BU31" s="132" t="s">
        <v>240</v>
      </c>
      <c r="BV31" s="132" t="s">
        <v>392</v>
      </c>
      <c r="BW31" s="132" t="s">
        <v>474</v>
      </c>
      <c r="BX31" s="159">
        <v>1968</v>
      </c>
      <c r="BY31" s="159">
        <v>1968</v>
      </c>
      <c r="BZ31" s="159"/>
      <c r="CA31" s="159"/>
      <c r="CB31" s="159">
        <f>CC31</f>
        <v>128</v>
      </c>
      <c r="CC31" s="159">
        <v>128</v>
      </c>
      <c r="CD31" s="159">
        <f t="shared" si="69"/>
        <v>0</v>
      </c>
      <c r="CE31" s="159">
        <f t="shared" si="70"/>
        <v>128</v>
      </c>
      <c r="CF31" s="159">
        <v>128</v>
      </c>
      <c r="CG31" s="159"/>
      <c r="CH31" s="159"/>
      <c r="CI31" s="159"/>
      <c r="CJ31" s="159"/>
      <c r="CK31" s="196"/>
      <c r="CL31" s="196"/>
      <c r="CM31" s="130" t="s">
        <v>15</v>
      </c>
      <c r="CN31" s="134" t="s">
        <v>427</v>
      </c>
      <c r="CO31" s="132">
        <v>7909589</v>
      </c>
      <c r="CP31" s="132" t="s">
        <v>318</v>
      </c>
      <c r="CQ31" s="132" t="s">
        <v>240</v>
      </c>
      <c r="CR31" s="132" t="s">
        <v>392</v>
      </c>
      <c r="CS31" s="132" t="s">
        <v>474</v>
      </c>
      <c r="CT31" s="159">
        <v>1968</v>
      </c>
      <c r="CU31" s="159">
        <v>1968</v>
      </c>
      <c r="CV31" s="159"/>
      <c r="CW31" s="159"/>
      <c r="CX31" s="159">
        <f>CY31</f>
        <v>128</v>
      </c>
      <c r="CY31" s="159">
        <v>128</v>
      </c>
      <c r="CZ31" s="159">
        <f t="shared" si="71"/>
        <v>0</v>
      </c>
      <c r="DA31" s="159">
        <f t="shared" si="72"/>
        <v>128</v>
      </c>
      <c r="DB31" s="159">
        <v>128</v>
      </c>
      <c r="DC31" s="159"/>
      <c r="DD31" s="159"/>
      <c r="DE31" s="159"/>
      <c r="DF31" s="159"/>
      <c r="DG31" s="196"/>
      <c r="DH31" s="246"/>
      <c r="DI31" s="130" t="s">
        <v>15</v>
      </c>
      <c r="DJ31" s="134" t="s">
        <v>427</v>
      </c>
      <c r="DK31" s="132">
        <v>7909589</v>
      </c>
      <c r="DL31" s="132" t="s">
        <v>318</v>
      </c>
      <c r="DM31" s="132" t="s">
        <v>240</v>
      </c>
      <c r="DN31" s="132" t="s">
        <v>392</v>
      </c>
      <c r="DO31" s="132" t="s">
        <v>474</v>
      </c>
      <c r="DP31" s="159">
        <v>1968</v>
      </c>
      <c r="DQ31" s="159">
        <v>1968</v>
      </c>
      <c r="DR31" s="159"/>
      <c r="DS31" s="159"/>
      <c r="DT31" s="159">
        <f>DU31</f>
        <v>128</v>
      </c>
      <c r="DU31" s="159">
        <v>128</v>
      </c>
      <c r="DV31" s="159">
        <f t="shared" si="73"/>
        <v>0</v>
      </c>
      <c r="DW31" s="159">
        <f t="shared" si="74"/>
        <v>128</v>
      </c>
      <c r="DX31" s="159">
        <v>128</v>
      </c>
      <c r="DY31" s="159"/>
      <c r="DZ31" s="159"/>
      <c r="EA31" s="159"/>
      <c r="EB31" s="159"/>
      <c r="EC31" s="196"/>
      <c r="ED31" s="196"/>
      <c r="EE31" s="130" t="s">
        <v>15</v>
      </c>
      <c r="EF31" s="134" t="s">
        <v>427</v>
      </c>
      <c r="EG31" s="132">
        <v>7909589</v>
      </c>
      <c r="EH31" s="132" t="s">
        <v>318</v>
      </c>
      <c r="EI31" s="132" t="s">
        <v>240</v>
      </c>
      <c r="EJ31" s="132" t="s">
        <v>392</v>
      </c>
      <c r="EK31" s="132" t="s">
        <v>474</v>
      </c>
      <c r="EL31" s="159">
        <v>1968</v>
      </c>
      <c r="EM31" s="159">
        <v>1968</v>
      </c>
      <c r="EN31" s="159"/>
      <c r="EO31" s="159"/>
      <c r="EP31" s="159">
        <f>EQ31</f>
        <v>128</v>
      </c>
      <c r="EQ31" s="159">
        <v>128</v>
      </c>
      <c r="ER31" s="159">
        <f t="shared" si="75"/>
        <v>0</v>
      </c>
      <c r="ES31" s="159">
        <f t="shared" si="76"/>
        <v>128</v>
      </c>
      <c r="ET31" s="159">
        <v>128</v>
      </c>
      <c r="EU31" s="159"/>
      <c r="EV31" s="159"/>
      <c r="EW31" s="159"/>
      <c r="EX31" s="159"/>
      <c r="EY31" s="196"/>
      <c r="EZ31" s="196"/>
      <c r="FA31" s="132">
        <v>7909589</v>
      </c>
      <c r="FB31" s="132" t="s">
        <v>318</v>
      </c>
      <c r="FC31" s="132" t="s">
        <v>240</v>
      </c>
      <c r="FD31" s="132" t="s">
        <v>392</v>
      </c>
      <c r="FE31" s="132" t="s">
        <v>474</v>
      </c>
      <c r="FF31" s="159">
        <v>1968</v>
      </c>
      <c r="FG31" s="159">
        <v>1968</v>
      </c>
      <c r="FH31" s="159"/>
      <c r="FI31" s="159"/>
      <c r="FJ31" s="159">
        <f>FK31</f>
        <v>128</v>
      </c>
      <c r="FK31" s="159">
        <v>128</v>
      </c>
      <c r="FL31" s="159">
        <f t="shared" si="77"/>
        <v>0</v>
      </c>
      <c r="FM31" s="159">
        <f t="shared" si="78"/>
        <v>128</v>
      </c>
      <c r="FN31" s="159">
        <v>128</v>
      </c>
      <c r="FO31" s="159"/>
      <c r="FP31" s="159"/>
      <c r="FQ31" s="159"/>
      <c r="FR31" s="159"/>
      <c r="FS31" s="196"/>
      <c r="FT31" s="196"/>
      <c r="FU31" s="247"/>
      <c r="FV31" s="247"/>
      <c r="FW31" s="247"/>
      <c r="FX31" s="200"/>
    </row>
    <row r="32" spans="1:180" s="249" customFormat="1" ht="21" hidden="1" customHeight="1">
      <c r="A32" s="203">
        <v>2</v>
      </c>
      <c r="B32" s="203" t="s">
        <v>46</v>
      </c>
      <c r="C32" s="203"/>
      <c r="D32" s="203"/>
      <c r="E32" s="203"/>
      <c r="F32" s="203"/>
      <c r="G32" s="203"/>
      <c r="H32" s="158"/>
      <c r="I32" s="158"/>
      <c r="J32" s="158">
        <f t="shared" ref="J32:O32" si="79">SUM(J36:J41)</f>
        <v>0</v>
      </c>
      <c r="K32" s="158">
        <f t="shared" si="79"/>
        <v>0</v>
      </c>
      <c r="L32" s="158">
        <f t="shared" si="79"/>
        <v>18822</v>
      </c>
      <c r="M32" s="158">
        <f t="shared" si="79"/>
        <v>18822</v>
      </c>
      <c r="N32" s="138">
        <f t="shared" si="79"/>
        <v>0</v>
      </c>
      <c r="O32" s="138">
        <f t="shared" si="79"/>
        <v>0</v>
      </c>
      <c r="P32" s="203"/>
      <c r="Q32" s="158"/>
      <c r="R32" s="158"/>
      <c r="S32" s="158">
        <f>SUM(S36:S41)</f>
        <v>0</v>
      </c>
      <c r="T32" s="158">
        <f>SUM(T36:T41)</f>
        <v>0</v>
      </c>
      <c r="U32" s="158">
        <f>SUM(U33:U41)</f>
        <v>22214</v>
      </c>
      <c r="V32" s="158">
        <f>SUM(V33:V41)</f>
        <v>22214</v>
      </c>
      <c r="W32" s="138">
        <f>SUM(W36:W41)</f>
        <v>0</v>
      </c>
      <c r="X32" s="138">
        <f>SUM(X36:X41)</f>
        <v>0</v>
      </c>
      <c r="Y32" s="203">
        <v>2</v>
      </c>
      <c r="Z32" s="203" t="s">
        <v>46</v>
      </c>
      <c r="AA32" s="203"/>
      <c r="AB32" s="203"/>
      <c r="AC32" s="203"/>
      <c r="AD32" s="203"/>
      <c r="AE32" s="203"/>
      <c r="AF32" s="158"/>
      <c r="AG32" s="158"/>
      <c r="AH32" s="158">
        <f>SUM(AH36:AH41)</f>
        <v>0</v>
      </c>
      <c r="AI32" s="158">
        <f>SUM(AI36:AI41)</f>
        <v>0</v>
      </c>
      <c r="AJ32" s="158">
        <f>SUM(AJ33:AJ41)</f>
        <v>21869</v>
      </c>
      <c r="AK32" s="158">
        <f>SUM(AK33:AK41)</f>
        <v>21869</v>
      </c>
      <c r="AL32" s="159">
        <f t="shared" si="65"/>
        <v>328</v>
      </c>
      <c r="AM32" s="158">
        <f t="shared" ref="AM32:AR32" si="80">SUM(AM33:AM41)</f>
        <v>22197</v>
      </c>
      <c r="AN32" s="158">
        <f t="shared" si="80"/>
        <v>3404</v>
      </c>
      <c r="AO32" s="158">
        <f t="shared" si="80"/>
        <v>3108</v>
      </c>
      <c r="AP32" s="158">
        <f t="shared" si="80"/>
        <v>4155</v>
      </c>
      <c r="AQ32" s="158">
        <f t="shared" si="80"/>
        <v>5870</v>
      </c>
      <c r="AR32" s="158">
        <f t="shared" si="80"/>
        <v>5660</v>
      </c>
      <c r="AS32" s="138">
        <f>SUM(AS36:AS41)</f>
        <v>0</v>
      </c>
      <c r="AT32" s="138">
        <f>SUM(AT36:AT41)</f>
        <v>0</v>
      </c>
      <c r="AU32" s="203">
        <v>2</v>
      </c>
      <c r="AV32" s="203" t="s">
        <v>46</v>
      </c>
      <c r="AW32" s="203"/>
      <c r="AX32" s="203"/>
      <c r="AY32" s="203"/>
      <c r="AZ32" s="203"/>
      <c r="BA32" s="203"/>
      <c r="BB32" s="158"/>
      <c r="BC32" s="158"/>
      <c r="BD32" s="158">
        <f>SUM(BD33:BD41)</f>
        <v>0</v>
      </c>
      <c r="BE32" s="158">
        <f>SUM(BE33:BE41)</f>
        <v>0</v>
      </c>
      <c r="BF32" s="158">
        <f>SUM(BF33:BF42)</f>
        <v>18914</v>
      </c>
      <c r="BG32" s="158">
        <f>SUM(BG33:BG42)</f>
        <v>18914</v>
      </c>
      <c r="BH32" s="158">
        <f t="shared" ref="BH32:BP32" si="81">SUM(BH33:BH41)</f>
        <v>3451.4790000000003</v>
      </c>
      <c r="BI32" s="158">
        <f t="shared" si="81"/>
        <v>22197</v>
      </c>
      <c r="BJ32" s="158">
        <f t="shared" si="81"/>
        <v>3404</v>
      </c>
      <c r="BK32" s="158">
        <f t="shared" si="81"/>
        <v>3108</v>
      </c>
      <c r="BL32" s="158">
        <f t="shared" si="81"/>
        <v>4155</v>
      </c>
      <c r="BM32" s="158">
        <f t="shared" si="81"/>
        <v>5870</v>
      </c>
      <c r="BN32" s="158">
        <f t="shared" si="81"/>
        <v>5660</v>
      </c>
      <c r="BO32" s="158">
        <f t="shared" si="81"/>
        <v>0</v>
      </c>
      <c r="BP32" s="158">
        <f t="shared" si="81"/>
        <v>0</v>
      </c>
      <c r="BQ32" s="203">
        <v>2</v>
      </c>
      <c r="BR32" s="203" t="s">
        <v>46</v>
      </c>
      <c r="BS32" s="203"/>
      <c r="BT32" s="203"/>
      <c r="BU32" s="203"/>
      <c r="BV32" s="203"/>
      <c r="BW32" s="203"/>
      <c r="BX32" s="158"/>
      <c r="BY32" s="158"/>
      <c r="BZ32" s="158">
        <f>SUM(BZ33:BZ41)</f>
        <v>0</v>
      </c>
      <c r="CA32" s="158">
        <f>SUM(CA33:CA41)</f>
        <v>0</v>
      </c>
      <c r="CB32" s="158">
        <f>SUM(CB33:CB42)</f>
        <v>18914</v>
      </c>
      <c r="CC32" s="158">
        <f>SUM(CC33:CC42)</f>
        <v>18914</v>
      </c>
      <c r="CD32" s="158">
        <f t="shared" ref="CD32:CL32" si="82">SUM(CD33:CD41)</f>
        <v>3451.4790000000003</v>
      </c>
      <c r="CE32" s="158">
        <f t="shared" si="82"/>
        <v>22197</v>
      </c>
      <c r="CF32" s="158">
        <f t="shared" si="82"/>
        <v>3404</v>
      </c>
      <c r="CG32" s="158">
        <f t="shared" si="82"/>
        <v>3108</v>
      </c>
      <c r="CH32" s="158">
        <f t="shared" si="82"/>
        <v>4155</v>
      </c>
      <c r="CI32" s="158">
        <f t="shared" si="82"/>
        <v>5870</v>
      </c>
      <c r="CJ32" s="158">
        <f t="shared" si="82"/>
        <v>5660</v>
      </c>
      <c r="CK32" s="158">
        <f t="shared" si="82"/>
        <v>0</v>
      </c>
      <c r="CL32" s="158">
        <f t="shared" si="82"/>
        <v>0</v>
      </c>
      <c r="CM32" s="203">
        <v>2</v>
      </c>
      <c r="CN32" s="203" t="s">
        <v>46</v>
      </c>
      <c r="CO32" s="203"/>
      <c r="CP32" s="203"/>
      <c r="CQ32" s="203"/>
      <c r="CR32" s="203"/>
      <c r="CS32" s="203"/>
      <c r="CT32" s="158"/>
      <c r="CU32" s="158"/>
      <c r="CV32" s="158">
        <f>SUM(CV33:CV41)</f>
        <v>0</v>
      </c>
      <c r="CW32" s="158">
        <f>SUM(CW33:CW41)</f>
        <v>0</v>
      </c>
      <c r="CX32" s="158">
        <f>SUM(CX33:CX44)</f>
        <v>21950</v>
      </c>
      <c r="CY32" s="158">
        <f>SUM(CY33:CY44)</f>
        <v>21950</v>
      </c>
      <c r="CZ32" s="158">
        <f t="shared" ref="CZ32:DH32" si="83">SUM(CZ33:CZ41)</f>
        <v>3451.4790000000003</v>
      </c>
      <c r="DA32" s="158">
        <f t="shared" si="83"/>
        <v>22197</v>
      </c>
      <c r="DB32" s="158">
        <f t="shared" si="83"/>
        <v>3404</v>
      </c>
      <c r="DC32" s="158">
        <f t="shared" si="83"/>
        <v>3108</v>
      </c>
      <c r="DD32" s="158">
        <f t="shared" si="83"/>
        <v>4155</v>
      </c>
      <c r="DE32" s="158">
        <f t="shared" si="83"/>
        <v>5870</v>
      </c>
      <c r="DF32" s="158">
        <f t="shared" si="83"/>
        <v>5660</v>
      </c>
      <c r="DG32" s="158">
        <f t="shared" si="83"/>
        <v>0</v>
      </c>
      <c r="DH32" s="242">
        <f t="shared" si="83"/>
        <v>0</v>
      </c>
      <c r="DI32" s="203">
        <v>2</v>
      </c>
      <c r="DJ32" s="203" t="s">
        <v>46</v>
      </c>
      <c r="DK32" s="203"/>
      <c r="DL32" s="203"/>
      <c r="DM32" s="203"/>
      <c r="DN32" s="203"/>
      <c r="DO32" s="203"/>
      <c r="DP32" s="158"/>
      <c r="DQ32" s="158"/>
      <c r="DR32" s="158">
        <f>SUM(DR33:DR41)</f>
        <v>0</v>
      </c>
      <c r="DS32" s="158">
        <f>SUM(DS33:DS41)</f>
        <v>0</v>
      </c>
      <c r="DT32" s="158">
        <f>SUM(DT33:DT47)</f>
        <v>25073.361000000001</v>
      </c>
      <c r="DU32" s="158">
        <f>SUM(DU33:DU47)</f>
        <v>25073.361000000001</v>
      </c>
      <c r="DV32" s="158">
        <f t="shared" ref="DV32:ED32" si="84">SUM(DV33:DV41)</f>
        <v>12926.285029000001</v>
      </c>
      <c r="DW32" s="158">
        <f t="shared" si="84"/>
        <v>22197</v>
      </c>
      <c r="DX32" s="158">
        <f t="shared" si="84"/>
        <v>3404</v>
      </c>
      <c r="DY32" s="158">
        <f t="shared" si="84"/>
        <v>3108</v>
      </c>
      <c r="DZ32" s="158">
        <f t="shared" si="84"/>
        <v>4155</v>
      </c>
      <c r="EA32" s="158">
        <f t="shared" si="84"/>
        <v>5870</v>
      </c>
      <c r="EB32" s="158">
        <f t="shared" si="84"/>
        <v>5660</v>
      </c>
      <c r="EC32" s="158">
        <f t="shared" si="84"/>
        <v>0</v>
      </c>
      <c r="ED32" s="158">
        <f t="shared" si="84"/>
        <v>0</v>
      </c>
      <c r="EE32" s="203">
        <v>2</v>
      </c>
      <c r="EF32" s="203" t="s">
        <v>46</v>
      </c>
      <c r="EG32" s="203"/>
      <c r="EH32" s="203"/>
      <c r="EI32" s="203"/>
      <c r="EJ32" s="203"/>
      <c r="EK32" s="203"/>
      <c r="EL32" s="158"/>
      <c r="EM32" s="158"/>
      <c r="EN32" s="158">
        <f>SUM(EN33:EN41)</f>
        <v>0</v>
      </c>
      <c r="EO32" s="158">
        <f>SUM(EO33:EO41)</f>
        <v>0</v>
      </c>
      <c r="EP32" s="243">
        <f>SUM(EP33:EP48)</f>
        <v>27108</v>
      </c>
      <c r="EQ32" s="243">
        <f>SUM(EQ33:EQ48)</f>
        <v>27108</v>
      </c>
      <c r="ER32" s="158">
        <f t="shared" ref="ER32:EZ32" si="85">SUM(ER33:ER41)</f>
        <v>12926.285029000001</v>
      </c>
      <c r="ES32" s="158">
        <f t="shared" si="85"/>
        <v>22197</v>
      </c>
      <c r="ET32" s="158">
        <f t="shared" si="85"/>
        <v>3404</v>
      </c>
      <c r="EU32" s="158">
        <f t="shared" si="85"/>
        <v>3108</v>
      </c>
      <c r="EV32" s="158">
        <f t="shared" si="85"/>
        <v>4155</v>
      </c>
      <c r="EW32" s="158">
        <f t="shared" si="85"/>
        <v>5870</v>
      </c>
      <c r="EX32" s="158">
        <f t="shared" si="85"/>
        <v>5660</v>
      </c>
      <c r="EY32" s="158">
        <f t="shared" si="85"/>
        <v>0</v>
      </c>
      <c r="EZ32" s="158">
        <f t="shared" si="85"/>
        <v>0</v>
      </c>
      <c r="FA32" s="203"/>
      <c r="FB32" s="203"/>
      <c r="FC32" s="203"/>
      <c r="FD32" s="203"/>
      <c r="FE32" s="203"/>
      <c r="FF32" s="158"/>
      <c r="FG32" s="158"/>
      <c r="FH32" s="158">
        <f>SUM(FH33:FH41)</f>
        <v>0</v>
      </c>
      <c r="FI32" s="158">
        <f>SUM(FI33:FI41)</f>
        <v>0</v>
      </c>
      <c r="FJ32" s="243">
        <f>SUM(FJ33:FJ48)</f>
        <v>27108</v>
      </c>
      <c r="FK32" s="243">
        <f>SUM(FK33:FK48)</f>
        <v>27108</v>
      </c>
      <c r="FL32" s="158">
        <f t="shared" ref="FL32:FT32" si="86">SUM(FL33:FL41)</f>
        <v>12926.285029000001</v>
      </c>
      <c r="FM32" s="158">
        <f t="shared" si="86"/>
        <v>22197</v>
      </c>
      <c r="FN32" s="158">
        <f t="shared" si="86"/>
        <v>3404</v>
      </c>
      <c r="FO32" s="158">
        <f t="shared" si="86"/>
        <v>3108</v>
      </c>
      <c r="FP32" s="158">
        <f t="shared" si="86"/>
        <v>4155</v>
      </c>
      <c r="FQ32" s="158">
        <f t="shared" si="86"/>
        <v>5870</v>
      </c>
      <c r="FR32" s="158">
        <f t="shared" si="86"/>
        <v>5660</v>
      </c>
      <c r="FS32" s="158">
        <f t="shared" si="86"/>
        <v>0</v>
      </c>
      <c r="FT32" s="158">
        <f t="shared" si="86"/>
        <v>0</v>
      </c>
      <c r="FU32" s="203"/>
      <c r="FV32" s="203"/>
      <c r="FW32" s="203"/>
      <c r="FX32" s="248"/>
    </row>
    <row r="33" spans="1:183" ht="57" hidden="1" customHeight="1">
      <c r="A33" s="130" t="s">
        <v>15</v>
      </c>
      <c r="B33" s="134" t="s">
        <v>297</v>
      </c>
      <c r="C33" s="132"/>
      <c r="D33" s="132" t="s">
        <v>318</v>
      </c>
      <c r="E33" s="132" t="s">
        <v>240</v>
      </c>
      <c r="F33" s="130" t="str">
        <f>F36</f>
        <v>2021-2025</v>
      </c>
      <c r="G33" s="132" t="s">
        <v>457</v>
      </c>
      <c r="H33" s="159">
        <v>1628</v>
      </c>
      <c r="I33" s="159">
        <v>1628</v>
      </c>
      <c r="J33" s="159"/>
      <c r="K33" s="159"/>
      <c r="L33" s="159" t="e">
        <f>#REF!-#REF!</f>
        <v>#REF!</v>
      </c>
      <c r="M33" s="159" t="e">
        <f>L33</f>
        <v>#REF!</v>
      </c>
      <c r="N33" s="196"/>
      <c r="O33" s="196"/>
      <c r="P33" s="132" t="s">
        <v>457</v>
      </c>
      <c r="Q33" s="159">
        <v>1628</v>
      </c>
      <c r="R33" s="159">
        <v>1628</v>
      </c>
      <c r="S33" s="159"/>
      <c r="T33" s="159"/>
      <c r="U33" s="159">
        <v>1428</v>
      </c>
      <c r="V33" s="159">
        <v>1428</v>
      </c>
      <c r="W33" s="196"/>
      <c r="X33" s="196"/>
      <c r="Y33" s="130" t="s">
        <v>15</v>
      </c>
      <c r="Z33" s="134" t="s">
        <v>297</v>
      </c>
      <c r="AA33" s="132">
        <v>7898001</v>
      </c>
      <c r="AB33" s="132" t="s">
        <v>318</v>
      </c>
      <c r="AC33" s="132" t="s">
        <v>240</v>
      </c>
      <c r="AD33" s="132" t="s">
        <v>389</v>
      </c>
      <c r="AE33" s="132" t="s">
        <v>457</v>
      </c>
      <c r="AF33" s="159">
        <v>1628</v>
      </c>
      <c r="AG33" s="159">
        <v>1628</v>
      </c>
      <c r="AH33" s="159"/>
      <c r="AI33" s="159"/>
      <c r="AJ33" s="159">
        <f>AK33</f>
        <v>1428</v>
      </c>
      <c r="AK33" s="159">
        <v>1428</v>
      </c>
      <c r="AL33" s="159">
        <f t="shared" si="65"/>
        <v>0</v>
      </c>
      <c r="AM33" s="159">
        <f t="shared" si="66"/>
        <v>1428</v>
      </c>
      <c r="AN33" s="159">
        <v>1428</v>
      </c>
      <c r="AO33" s="159"/>
      <c r="AP33" s="159"/>
      <c r="AQ33" s="159"/>
      <c r="AR33" s="159"/>
      <c r="AS33" s="196"/>
      <c r="AT33" s="196"/>
      <c r="AU33" s="130" t="s">
        <v>15</v>
      </c>
      <c r="AV33" s="134" t="s">
        <v>297</v>
      </c>
      <c r="AW33" s="132">
        <v>7898001</v>
      </c>
      <c r="AX33" s="132" t="s">
        <v>318</v>
      </c>
      <c r="AY33" s="132" t="s">
        <v>240</v>
      </c>
      <c r="AZ33" s="132" t="s">
        <v>389</v>
      </c>
      <c r="BA33" s="132" t="s">
        <v>457</v>
      </c>
      <c r="BB33" s="159">
        <v>1628</v>
      </c>
      <c r="BC33" s="159">
        <v>1628</v>
      </c>
      <c r="BD33" s="159"/>
      <c r="BE33" s="159"/>
      <c r="BF33" s="159">
        <f>BG33</f>
        <v>1393.509</v>
      </c>
      <c r="BG33" s="159">
        <f>1428-34.491</f>
        <v>1393.509</v>
      </c>
      <c r="BH33" s="159">
        <f t="shared" si="67"/>
        <v>34.490999999999985</v>
      </c>
      <c r="BI33" s="159">
        <f t="shared" ref="BI33:BI41" si="87">BJ33+BK33+BL33+BM33+BN33</f>
        <v>1428</v>
      </c>
      <c r="BJ33" s="159">
        <v>1428</v>
      </c>
      <c r="BK33" s="159"/>
      <c r="BL33" s="159"/>
      <c r="BM33" s="159"/>
      <c r="BN33" s="159"/>
      <c r="BO33" s="196"/>
      <c r="BP33" s="196"/>
      <c r="BQ33" s="130" t="s">
        <v>15</v>
      </c>
      <c r="BR33" s="134" t="s">
        <v>417</v>
      </c>
      <c r="BS33" s="132">
        <v>7898001</v>
      </c>
      <c r="BT33" s="132" t="s">
        <v>318</v>
      </c>
      <c r="BU33" s="132" t="s">
        <v>240</v>
      </c>
      <c r="BV33" s="132" t="s">
        <v>389</v>
      </c>
      <c r="BW33" s="132" t="s">
        <v>457</v>
      </c>
      <c r="BX33" s="159">
        <v>1628</v>
      </c>
      <c r="BY33" s="159">
        <v>1628</v>
      </c>
      <c r="BZ33" s="159"/>
      <c r="CA33" s="159"/>
      <c r="CB33" s="159">
        <f>CC33</f>
        <v>1393.509</v>
      </c>
      <c r="CC33" s="159">
        <f>1428-34.491</f>
        <v>1393.509</v>
      </c>
      <c r="CD33" s="159">
        <f t="shared" ref="CD33:CD41" si="88">CE33-CC33</f>
        <v>34.490999999999985</v>
      </c>
      <c r="CE33" s="159">
        <f t="shared" ref="CE33:CE41" si="89">CF33+CG33+CH33+CI33+CJ33</f>
        <v>1428</v>
      </c>
      <c r="CF33" s="159">
        <v>1428</v>
      </c>
      <c r="CG33" s="159"/>
      <c r="CH33" s="159"/>
      <c r="CI33" s="159"/>
      <c r="CJ33" s="159"/>
      <c r="CK33" s="196"/>
      <c r="CL33" s="196"/>
      <c r="CM33" s="130" t="s">
        <v>15</v>
      </c>
      <c r="CN33" s="134" t="s">
        <v>417</v>
      </c>
      <c r="CO33" s="132">
        <v>7898001</v>
      </c>
      <c r="CP33" s="132" t="s">
        <v>318</v>
      </c>
      <c r="CQ33" s="132" t="s">
        <v>240</v>
      </c>
      <c r="CR33" s="132" t="s">
        <v>389</v>
      </c>
      <c r="CS33" s="132" t="s">
        <v>457</v>
      </c>
      <c r="CT33" s="159">
        <v>1628</v>
      </c>
      <c r="CU33" s="159">
        <v>1628</v>
      </c>
      <c r="CV33" s="159"/>
      <c r="CW33" s="159"/>
      <c r="CX33" s="159">
        <f>CY33</f>
        <v>1393.509</v>
      </c>
      <c r="CY33" s="159">
        <f>1428-34.491</f>
        <v>1393.509</v>
      </c>
      <c r="CZ33" s="159">
        <f t="shared" ref="CZ33:CZ41" si="90">DA33-CY33</f>
        <v>34.490999999999985</v>
      </c>
      <c r="DA33" s="159">
        <f t="shared" ref="DA33:DA41" si="91">DB33+DC33+DD33+DE33+DF33</f>
        <v>1428</v>
      </c>
      <c r="DB33" s="159">
        <v>1428</v>
      </c>
      <c r="DC33" s="159"/>
      <c r="DD33" s="159"/>
      <c r="DE33" s="159"/>
      <c r="DF33" s="159"/>
      <c r="DG33" s="196"/>
      <c r="DH33" s="246"/>
      <c r="DI33" s="130" t="s">
        <v>15</v>
      </c>
      <c r="DJ33" s="134" t="s">
        <v>417</v>
      </c>
      <c r="DK33" s="132">
        <v>7898001</v>
      </c>
      <c r="DL33" s="132" t="s">
        <v>318</v>
      </c>
      <c r="DM33" s="132" t="s">
        <v>240</v>
      </c>
      <c r="DN33" s="132" t="s">
        <v>389</v>
      </c>
      <c r="DO33" s="132" t="s">
        <v>457</v>
      </c>
      <c r="DP33" s="159">
        <v>1628</v>
      </c>
      <c r="DQ33" s="159">
        <v>1628</v>
      </c>
      <c r="DR33" s="159"/>
      <c r="DS33" s="159"/>
      <c r="DT33" s="159">
        <f>DU33</f>
        <v>1393.509</v>
      </c>
      <c r="DU33" s="159">
        <f>1428-34.491</f>
        <v>1393.509</v>
      </c>
      <c r="DV33" s="159">
        <f t="shared" ref="DV33:DV41" si="92">DW33-DU33</f>
        <v>34.490999999999985</v>
      </c>
      <c r="DW33" s="159">
        <f t="shared" ref="DW33:DW41" si="93">DX33+DY33+DZ33+EA33+EB33</f>
        <v>1428</v>
      </c>
      <c r="DX33" s="159">
        <v>1428</v>
      </c>
      <c r="DY33" s="159"/>
      <c r="DZ33" s="159"/>
      <c r="EA33" s="159"/>
      <c r="EB33" s="159"/>
      <c r="EC33" s="196"/>
      <c r="ED33" s="196"/>
      <c r="EE33" s="130" t="s">
        <v>15</v>
      </c>
      <c r="EF33" s="134" t="s">
        <v>417</v>
      </c>
      <c r="EG33" s="132">
        <v>7898001</v>
      </c>
      <c r="EH33" s="132" t="s">
        <v>318</v>
      </c>
      <c r="EI33" s="132" t="s">
        <v>240</v>
      </c>
      <c r="EJ33" s="132" t="s">
        <v>389</v>
      </c>
      <c r="EK33" s="132" t="s">
        <v>457</v>
      </c>
      <c r="EL33" s="159">
        <v>1628</v>
      </c>
      <c r="EM33" s="159">
        <v>1628</v>
      </c>
      <c r="EN33" s="159"/>
      <c r="EO33" s="159"/>
      <c r="EP33" s="159">
        <f>EQ33</f>
        <v>1393.509</v>
      </c>
      <c r="EQ33" s="159">
        <f>1428-34.491</f>
        <v>1393.509</v>
      </c>
      <c r="ER33" s="159">
        <f t="shared" ref="ER33:ER41" si="94">ES33-EQ33</f>
        <v>34.490999999999985</v>
      </c>
      <c r="ES33" s="159">
        <f t="shared" ref="ES33:ES41" si="95">ET33+EU33+EV33+EW33+EX33</f>
        <v>1428</v>
      </c>
      <c r="ET33" s="159">
        <v>1428</v>
      </c>
      <c r="EU33" s="159"/>
      <c r="EV33" s="159"/>
      <c r="EW33" s="159"/>
      <c r="EX33" s="159"/>
      <c r="EY33" s="196"/>
      <c r="EZ33" s="196"/>
      <c r="FA33" s="132">
        <v>7898001</v>
      </c>
      <c r="FB33" s="132" t="s">
        <v>318</v>
      </c>
      <c r="FC33" s="132" t="s">
        <v>240</v>
      </c>
      <c r="FD33" s="132" t="s">
        <v>389</v>
      </c>
      <c r="FE33" s="132" t="s">
        <v>457</v>
      </c>
      <c r="FF33" s="159">
        <v>1628</v>
      </c>
      <c r="FG33" s="159">
        <v>1628</v>
      </c>
      <c r="FH33" s="159"/>
      <c r="FI33" s="159"/>
      <c r="FJ33" s="159">
        <f>FK33</f>
        <v>1393.509</v>
      </c>
      <c r="FK33" s="159">
        <f>1428-34.491</f>
        <v>1393.509</v>
      </c>
      <c r="FL33" s="159">
        <f t="shared" ref="FL33:FL41" si="96">FM33-FK33</f>
        <v>34.490999999999985</v>
      </c>
      <c r="FM33" s="159">
        <f t="shared" ref="FM33:FM41" si="97">FN33+FO33+FP33+FQ33+FR33</f>
        <v>1428</v>
      </c>
      <c r="FN33" s="159">
        <v>1428</v>
      </c>
      <c r="FO33" s="159"/>
      <c r="FP33" s="159"/>
      <c r="FQ33" s="159"/>
      <c r="FR33" s="159"/>
      <c r="FS33" s="196"/>
      <c r="FT33" s="196"/>
      <c r="FU33" s="132"/>
      <c r="FV33" s="132"/>
      <c r="FW33" s="132"/>
      <c r="FX33" s="248"/>
      <c r="FZ33" s="193"/>
    </row>
    <row r="34" spans="1:183" ht="57" hidden="1" customHeight="1">
      <c r="A34" s="130" t="s">
        <v>15</v>
      </c>
      <c r="B34" s="134" t="s">
        <v>298</v>
      </c>
      <c r="C34" s="132"/>
      <c r="D34" s="132" t="s">
        <v>318</v>
      </c>
      <c r="E34" s="132" t="s">
        <v>240</v>
      </c>
      <c r="F34" s="130" t="e">
        <f>#REF!</f>
        <v>#REF!</v>
      </c>
      <c r="G34" s="132" t="s">
        <v>458</v>
      </c>
      <c r="H34" s="159">
        <v>1506.2180000000001</v>
      </c>
      <c r="I34" s="159">
        <v>1506.2180000000001</v>
      </c>
      <c r="J34" s="159"/>
      <c r="K34" s="159"/>
      <c r="L34" s="159">
        <f>M34</f>
        <v>1306</v>
      </c>
      <c r="M34" s="159">
        <v>1306</v>
      </c>
      <c r="N34" s="196"/>
      <c r="O34" s="196"/>
      <c r="P34" s="132" t="s">
        <v>458</v>
      </c>
      <c r="Q34" s="159">
        <v>1506.2180000000001</v>
      </c>
      <c r="R34" s="159">
        <v>1506.2180000000001</v>
      </c>
      <c r="S34" s="159"/>
      <c r="T34" s="159"/>
      <c r="U34" s="159">
        <v>1306</v>
      </c>
      <c r="V34" s="159">
        <v>1306</v>
      </c>
      <c r="W34" s="196"/>
      <c r="X34" s="196"/>
      <c r="Y34" s="130" t="s">
        <v>15</v>
      </c>
      <c r="Z34" s="134" t="s">
        <v>298</v>
      </c>
      <c r="AA34" s="132">
        <v>7897879</v>
      </c>
      <c r="AB34" s="132" t="s">
        <v>318</v>
      </c>
      <c r="AC34" s="132" t="s">
        <v>240</v>
      </c>
      <c r="AD34" s="132" t="s">
        <v>389</v>
      </c>
      <c r="AE34" s="132" t="s">
        <v>458</v>
      </c>
      <c r="AF34" s="159">
        <v>1506.2180000000001</v>
      </c>
      <c r="AG34" s="159">
        <v>1506.2180000000001</v>
      </c>
      <c r="AH34" s="159"/>
      <c r="AI34" s="159"/>
      <c r="AJ34" s="159">
        <f>AK34</f>
        <v>1306</v>
      </c>
      <c r="AK34" s="159">
        <v>1306</v>
      </c>
      <c r="AL34" s="159">
        <f t="shared" si="65"/>
        <v>0</v>
      </c>
      <c r="AM34" s="159">
        <f t="shared" si="66"/>
        <v>1306</v>
      </c>
      <c r="AN34" s="159">
        <v>1306</v>
      </c>
      <c r="AO34" s="159"/>
      <c r="AP34" s="159"/>
      <c r="AQ34" s="159"/>
      <c r="AR34" s="159"/>
      <c r="AS34" s="196"/>
      <c r="AT34" s="196"/>
      <c r="AU34" s="130" t="s">
        <v>15</v>
      </c>
      <c r="AV34" s="134" t="s">
        <v>298</v>
      </c>
      <c r="AW34" s="132">
        <v>7897879</v>
      </c>
      <c r="AX34" s="132" t="s">
        <v>318</v>
      </c>
      <c r="AY34" s="132" t="s">
        <v>240</v>
      </c>
      <c r="AZ34" s="132" t="s">
        <v>389</v>
      </c>
      <c r="BA34" s="132" t="s">
        <v>458</v>
      </c>
      <c r="BB34" s="159">
        <v>1506.2180000000001</v>
      </c>
      <c r="BC34" s="159">
        <v>1506.2180000000001</v>
      </c>
      <c r="BD34" s="159"/>
      <c r="BE34" s="159"/>
      <c r="BF34" s="159">
        <f>BG34</f>
        <v>1172.0119999999999</v>
      </c>
      <c r="BG34" s="159">
        <f>1306-133.988</f>
        <v>1172.0119999999999</v>
      </c>
      <c r="BH34" s="159">
        <f t="shared" si="67"/>
        <v>133.98800000000006</v>
      </c>
      <c r="BI34" s="159">
        <f t="shared" si="87"/>
        <v>1306</v>
      </c>
      <c r="BJ34" s="159">
        <v>1306</v>
      </c>
      <c r="BK34" s="159"/>
      <c r="BL34" s="159"/>
      <c r="BM34" s="159"/>
      <c r="BN34" s="159"/>
      <c r="BO34" s="196"/>
      <c r="BP34" s="196"/>
      <c r="BQ34" s="130" t="s">
        <v>15</v>
      </c>
      <c r="BR34" s="134" t="s">
        <v>418</v>
      </c>
      <c r="BS34" s="132">
        <v>7897879</v>
      </c>
      <c r="BT34" s="132" t="s">
        <v>318</v>
      </c>
      <c r="BU34" s="132" t="s">
        <v>240</v>
      </c>
      <c r="BV34" s="132" t="s">
        <v>389</v>
      </c>
      <c r="BW34" s="132" t="s">
        <v>458</v>
      </c>
      <c r="BX34" s="159">
        <v>1506.2180000000001</v>
      </c>
      <c r="BY34" s="159">
        <v>1506.2180000000001</v>
      </c>
      <c r="BZ34" s="159"/>
      <c r="CA34" s="159"/>
      <c r="CB34" s="159">
        <f>CC34</f>
        <v>1172.0119999999999</v>
      </c>
      <c r="CC34" s="159">
        <f>1306-133.988</f>
        <v>1172.0119999999999</v>
      </c>
      <c r="CD34" s="159">
        <f t="shared" si="88"/>
        <v>133.98800000000006</v>
      </c>
      <c r="CE34" s="159">
        <f t="shared" si="89"/>
        <v>1306</v>
      </c>
      <c r="CF34" s="159">
        <v>1306</v>
      </c>
      <c r="CG34" s="159"/>
      <c r="CH34" s="159"/>
      <c r="CI34" s="159"/>
      <c r="CJ34" s="159"/>
      <c r="CK34" s="196"/>
      <c r="CL34" s="196"/>
      <c r="CM34" s="130" t="s">
        <v>15</v>
      </c>
      <c r="CN34" s="134" t="s">
        <v>418</v>
      </c>
      <c r="CO34" s="132">
        <v>7897879</v>
      </c>
      <c r="CP34" s="132" t="s">
        <v>318</v>
      </c>
      <c r="CQ34" s="132" t="s">
        <v>240</v>
      </c>
      <c r="CR34" s="132" t="s">
        <v>389</v>
      </c>
      <c r="CS34" s="132" t="s">
        <v>458</v>
      </c>
      <c r="CT34" s="159">
        <v>1506.2180000000001</v>
      </c>
      <c r="CU34" s="159">
        <v>1506.2180000000001</v>
      </c>
      <c r="CV34" s="159"/>
      <c r="CW34" s="159"/>
      <c r="CX34" s="159">
        <f>CY34</f>
        <v>1172.0119999999999</v>
      </c>
      <c r="CY34" s="159">
        <f>1306-133.988</f>
        <v>1172.0119999999999</v>
      </c>
      <c r="CZ34" s="159">
        <f t="shared" si="90"/>
        <v>133.98800000000006</v>
      </c>
      <c r="DA34" s="159">
        <f t="shared" si="91"/>
        <v>1306</v>
      </c>
      <c r="DB34" s="159">
        <v>1306</v>
      </c>
      <c r="DC34" s="159"/>
      <c r="DD34" s="159"/>
      <c r="DE34" s="159"/>
      <c r="DF34" s="159"/>
      <c r="DG34" s="196"/>
      <c r="DH34" s="246"/>
      <c r="DI34" s="130" t="s">
        <v>15</v>
      </c>
      <c r="DJ34" s="134" t="s">
        <v>418</v>
      </c>
      <c r="DK34" s="132">
        <v>7897879</v>
      </c>
      <c r="DL34" s="132" t="s">
        <v>318</v>
      </c>
      <c r="DM34" s="132" t="s">
        <v>240</v>
      </c>
      <c r="DN34" s="132" t="s">
        <v>389</v>
      </c>
      <c r="DO34" s="132" t="s">
        <v>458</v>
      </c>
      <c r="DP34" s="159">
        <v>1506.2180000000001</v>
      </c>
      <c r="DQ34" s="159">
        <v>1506.2180000000001</v>
      </c>
      <c r="DR34" s="159"/>
      <c r="DS34" s="159"/>
      <c r="DT34" s="159">
        <f>DU34</f>
        <v>1172.0119999999999</v>
      </c>
      <c r="DU34" s="159">
        <f>1306-133.988</f>
        <v>1172.0119999999999</v>
      </c>
      <c r="DV34" s="159">
        <f t="shared" si="92"/>
        <v>133.98800000000006</v>
      </c>
      <c r="DW34" s="159">
        <f t="shared" si="93"/>
        <v>1306</v>
      </c>
      <c r="DX34" s="159">
        <v>1306</v>
      </c>
      <c r="DY34" s="159"/>
      <c r="DZ34" s="159"/>
      <c r="EA34" s="159"/>
      <c r="EB34" s="159"/>
      <c r="EC34" s="196"/>
      <c r="ED34" s="196"/>
      <c r="EE34" s="130" t="s">
        <v>15</v>
      </c>
      <c r="EF34" s="134" t="s">
        <v>418</v>
      </c>
      <c r="EG34" s="132">
        <v>7897879</v>
      </c>
      <c r="EH34" s="132" t="s">
        <v>318</v>
      </c>
      <c r="EI34" s="132" t="s">
        <v>240</v>
      </c>
      <c r="EJ34" s="132" t="s">
        <v>389</v>
      </c>
      <c r="EK34" s="132" t="s">
        <v>458</v>
      </c>
      <c r="EL34" s="159">
        <v>1506.2180000000001</v>
      </c>
      <c r="EM34" s="159">
        <v>1506.2180000000001</v>
      </c>
      <c r="EN34" s="159"/>
      <c r="EO34" s="159"/>
      <c r="EP34" s="159">
        <f>EQ34</f>
        <v>1172.0119999999999</v>
      </c>
      <c r="EQ34" s="159">
        <f>1306-133.988</f>
        <v>1172.0119999999999</v>
      </c>
      <c r="ER34" s="159">
        <f t="shared" si="94"/>
        <v>133.98800000000006</v>
      </c>
      <c r="ES34" s="159">
        <f t="shared" si="95"/>
        <v>1306</v>
      </c>
      <c r="ET34" s="159">
        <v>1306</v>
      </c>
      <c r="EU34" s="159"/>
      <c r="EV34" s="159"/>
      <c r="EW34" s="159"/>
      <c r="EX34" s="159"/>
      <c r="EY34" s="196"/>
      <c r="EZ34" s="196"/>
      <c r="FA34" s="132">
        <v>7897879</v>
      </c>
      <c r="FB34" s="132" t="s">
        <v>318</v>
      </c>
      <c r="FC34" s="132" t="s">
        <v>240</v>
      </c>
      <c r="FD34" s="132" t="s">
        <v>389</v>
      </c>
      <c r="FE34" s="132" t="s">
        <v>458</v>
      </c>
      <c r="FF34" s="159">
        <v>1506.2180000000001</v>
      </c>
      <c r="FG34" s="159">
        <v>1506.2180000000001</v>
      </c>
      <c r="FH34" s="159"/>
      <c r="FI34" s="159"/>
      <c r="FJ34" s="159">
        <f>FK34</f>
        <v>1172.0119999999999</v>
      </c>
      <c r="FK34" s="159">
        <f>1306-133.988</f>
        <v>1172.0119999999999</v>
      </c>
      <c r="FL34" s="159">
        <f t="shared" si="96"/>
        <v>133.98800000000006</v>
      </c>
      <c r="FM34" s="159">
        <f t="shared" si="97"/>
        <v>1306</v>
      </c>
      <c r="FN34" s="159">
        <v>1306</v>
      </c>
      <c r="FO34" s="159"/>
      <c r="FP34" s="159"/>
      <c r="FQ34" s="159"/>
      <c r="FR34" s="159"/>
      <c r="FS34" s="196"/>
      <c r="FT34" s="196"/>
      <c r="FU34" s="132"/>
      <c r="FV34" s="132"/>
      <c r="FW34" s="132"/>
      <c r="FX34" s="248"/>
      <c r="FZ34" s="193"/>
    </row>
    <row r="35" spans="1:183" ht="57" hidden="1" customHeight="1">
      <c r="A35" s="130" t="s">
        <v>15</v>
      </c>
      <c r="B35" s="134" t="s">
        <v>299</v>
      </c>
      <c r="C35" s="132"/>
      <c r="D35" s="132" t="s">
        <v>318</v>
      </c>
      <c r="E35" s="132" t="s">
        <v>240</v>
      </c>
      <c r="F35" s="130" t="e">
        <f>#REF!</f>
        <v>#REF!</v>
      </c>
      <c r="G35" s="132" t="s">
        <v>459</v>
      </c>
      <c r="H35" s="159">
        <v>4967.05</v>
      </c>
      <c r="I35" s="159">
        <v>4967.05</v>
      </c>
      <c r="J35" s="159"/>
      <c r="K35" s="159"/>
      <c r="L35" s="159">
        <v>442</v>
      </c>
      <c r="M35" s="159">
        <v>442</v>
      </c>
      <c r="N35" s="196"/>
      <c r="O35" s="196"/>
      <c r="P35" s="132" t="s">
        <v>459</v>
      </c>
      <c r="Q35" s="159">
        <v>4967.05</v>
      </c>
      <c r="R35" s="159">
        <v>4967.05</v>
      </c>
      <c r="S35" s="159"/>
      <c r="T35" s="159"/>
      <c r="U35" s="159">
        <v>670</v>
      </c>
      <c r="V35" s="159">
        <v>670</v>
      </c>
      <c r="W35" s="196"/>
      <c r="X35" s="196"/>
      <c r="Y35" s="130" t="s">
        <v>15</v>
      </c>
      <c r="Z35" s="134" t="s">
        <v>299</v>
      </c>
      <c r="AA35" s="132">
        <v>7902447</v>
      </c>
      <c r="AB35" s="132" t="s">
        <v>318</v>
      </c>
      <c r="AC35" s="132" t="s">
        <v>240</v>
      </c>
      <c r="AD35" s="132" t="s">
        <v>389</v>
      </c>
      <c r="AE35" s="132" t="s">
        <v>459</v>
      </c>
      <c r="AF35" s="159">
        <v>4967.05</v>
      </c>
      <c r="AG35" s="159">
        <v>4967.05</v>
      </c>
      <c r="AH35" s="159"/>
      <c r="AI35" s="159"/>
      <c r="AJ35" s="159">
        <f>AK35</f>
        <v>670</v>
      </c>
      <c r="AK35" s="159">
        <v>670</v>
      </c>
      <c r="AL35" s="159">
        <f t="shared" si="65"/>
        <v>0</v>
      </c>
      <c r="AM35" s="159">
        <f t="shared" si="66"/>
        <v>670</v>
      </c>
      <c r="AN35" s="159">
        <v>670</v>
      </c>
      <c r="AO35" s="159"/>
      <c r="AP35" s="159"/>
      <c r="AQ35" s="159"/>
      <c r="AR35" s="159"/>
      <c r="AS35" s="196"/>
      <c r="AT35" s="196"/>
      <c r="AU35" s="130" t="s">
        <v>15</v>
      </c>
      <c r="AV35" s="134" t="s">
        <v>299</v>
      </c>
      <c r="AW35" s="132">
        <v>7902447</v>
      </c>
      <c r="AX35" s="132" t="s">
        <v>318</v>
      </c>
      <c r="AY35" s="132" t="s">
        <v>240</v>
      </c>
      <c r="AZ35" s="132" t="s">
        <v>389</v>
      </c>
      <c r="BA35" s="132" t="s">
        <v>459</v>
      </c>
      <c r="BB35" s="159">
        <v>4967.05</v>
      </c>
      <c r="BC35" s="159">
        <v>4967.05</v>
      </c>
      <c r="BD35" s="159"/>
      <c r="BE35" s="159"/>
      <c r="BF35" s="159">
        <f>BG35</f>
        <v>670</v>
      </c>
      <c r="BG35" s="159">
        <v>670</v>
      </c>
      <c r="BH35" s="159">
        <f t="shared" si="67"/>
        <v>0</v>
      </c>
      <c r="BI35" s="159">
        <f t="shared" si="87"/>
        <v>670</v>
      </c>
      <c r="BJ35" s="159">
        <v>670</v>
      </c>
      <c r="BK35" s="159"/>
      <c r="BL35" s="159"/>
      <c r="BM35" s="159"/>
      <c r="BN35" s="159"/>
      <c r="BO35" s="196"/>
      <c r="BP35" s="196"/>
      <c r="BQ35" s="130" t="s">
        <v>15</v>
      </c>
      <c r="BR35" s="134" t="s">
        <v>419</v>
      </c>
      <c r="BS35" s="132">
        <v>7902447</v>
      </c>
      <c r="BT35" s="132" t="s">
        <v>318</v>
      </c>
      <c r="BU35" s="132" t="s">
        <v>240</v>
      </c>
      <c r="BV35" s="132" t="s">
        <v>389</v>
      </c>
      <c r="BW35" s="132" t="s">
        <v>459</v>
      </c>
      <c r="BX35" s="159">
        <v>4967.05</v>
      </c>
      <c r="BY35" s="159">
        <v>4967.05</v>
      </c>
      <c r="BZ35" s="159"/>
      <c r="CA35" s="159"/>
      <c r="CB35" s="159">
        <f>CC35</f>
        <v>670</v>
      </c>
      <c r="CC35" s="159">
        <v>670</v>
      </c>
      <c r="CD35" s="159">
        <f t="shared" si="88"/>
        <v>0</v>
      </c>
      <c r="CE35" s="159">
        <f t="shared" si="89"/>
        <v>670</v>
      </c>
      <c r="CF35" s="159">
        <v>670</v>
      </c>
      <c r="CG35" s="159"/>
      <c r="CH35" s="159"/>
      <c r="CI35" s="159"/>
      <c r="CJ35" s="159"/>
      <c r="CK35" s="196"/>
      <c r="CL35" s="196"/>
      <c r="CM35" s="130" t="s">
        <v>15</v>
      </c>
      <c r="CN35" s="134" t="s">
        <v>419</v>
      </c>
      <c r="CO35" s="132">
        <v>7902447</v>
      </c>
      <c r="CP35" s="132" t="s">
        <v>318</v>
      </c>
      <c r="CQ35" s="132" t="s">
        <v>240</v>
      </c>
      <c r="CR35" s="132" t="s">
        <v>389</v>
      </c>
      <c r="CS35" s="132" t="s">
        <v>459</v>
      </c>
      <c r="CT35" s="159">
        <v>4967.05</v>
      </c>
      <c r="CU35" s="159">
        <v>4967.05</v>
      </c>
      <c r="CV35" s="159"/>
      <c r="CW35" s="159"/>
      <c r="CX35" s="159">
        <f>CY35</f>
        <v>670</v>
      </c>
      <c r="CY35" s="159">
        <v>670</v>
      </c>
      <c r="CZ35" s="159">
        <f t="shared" si="90"/>
        <v>0</v>
      </c>
      <c r="DA35" s="159">
        <f t="shared" si="91"/>
        <v>670</v>
      </c>
      <c r="DB35" s="159">
        <v>670</v>
      </c>
      <c r="DC35" s="159"/>
      <c r="DD35" s="159"/>
      <c r="DE35" s="159"/>
      <c r="DF35" s="159"/>
      <c r="DG35" s="196"/>
      <c r="DH35" s="246"/>
      <c r="DI35" s="130" t="s">
        <v>15</v>
      </c>
      <c r="DJ35" s="134" t="s">
        <v>419</v>
      </c>
      <c r="DK35" s="132">
        <v>7902447</v>
      </c>
      <c r="DL35" s="132" t="s">
        <v>318</v>
      </c>
      <c r="DM35" s="132" t="s">
        <v>240</v>
      </c>
      <c r="DN35" s="132" t="s">
        <v>389</v>
      </c>
      <c r="DO35" s="132" t="s">
        <v>459</v>
      </c>
      <c r="DP35" s="159">
        <v>4967.05</v>
      </c>
      <c r="DQ35" s="159">
        <v>4967.05</v>
      </c>
      <c r="DR35" s="159"/>
      <c r="DS35" s="159"/>
      <c r="DT35" s="159">
        <f>DU35</f>
        <v>670</v>
      </c>
      <c r="DU35" s="159">
        <v>670</v>
      </c>
      <c r="DV35" s="159">
        <f t="shared" si="92"/>
        <v>0</v>
      </c>
      <c r="DW35" s="159">
        <f t="shared" si="93"/>
        <v>670</v>
      </c>
      <c r="DX35" s="159">
        <v>670</v>
      </c>
      <c r="DY35" s="159"/>
      <c r="DZ35" s="159"/>
      <c r="EA35" s="159"/>
      <c r="EB35" s="159"/>
      <c r="EC35" s="196"/>
      <c r="ED35" s="196"/>
      <c r="EE35" s="130" t="s">
        <v>15</v>
      </c>
      <c r="EF35" s="134" t="s">
        <v>419</v>
      </c>
      <c r="EG35" s="132">
        <v>7902447</v>
      </c>
      <c r="EH35" s="132" t="s">
        <v>318</v>
      </c>
      <c r="EI35" s="132" t="s">
        <v>240</v>
      </c>
      <c r="EJ35" s="132" t="s">
        <v>389</v>
      </c>
      <c r="EK35" s="132" t="s">
        <v>459</v>
      </c>
      <c r="EL35" s="159">
        <v>4967.05</v>
      </c>
      <c r="EM35" s="159">
        <v>4967.05</v>
      </c>
      <c r="EN35" s="159"/>
      <c r="EO35" s="159"/>
      <c r="EP35" s="159">
        <f>EQ35</f>
        <v>670</v>
      </c>
      <c r="EQ35" s="159">
        <v>670</v>
      </c>
      <c r="ER35" s="159">
        <f t="shared" si="94"/>
        <v>0</v>
      </c>
      <c r="ES35" s="159">
        <f t="shared" si="95"/>
        <v>670</v>
      </c>
      <c r="ET35" s="159">
        <v>670</v>
      </c>
      <c r="EU35" s="159"/>
      <c r="EV35" s="159"/>
      <c r="EW35" s="159"/>
      <c r="EX35" s="159"/>
      <c r="EY35" s="196"/>
      <c r="EZ35" s="196"/>
      <c r="FA35" s="132">
        <v>7902447</v>
      </c>
      <c r="FB35" s="132" t="s">
        <v>318</v>
      </c>
      <c r="FC35" s="132" t="s">
        <v>240</v>
      </c>
      <c r="FD35" s="132" t="s">
        <v>389</v>
      </c>
      <c r="FE35" s="132" t="s">
        <v>459</v>
      </c>
      <c r="FF35" s="159">
        <v>4967.05</v>
      </c>
      <c r="FG35" s="159">
        <v>4967.05</v>
      </c>
      <c r="FH35" s="159"/>
      <c r="FI35" s="159"/>
      <c r="FJ35" s="159">
        <f>FK35</f>
        <v>670</v>
      </c>
      <c r="FK35" s="159">
        <v>670</v>
      </c>
      <c r="FL35" s="159">
        <f t="shared" si="96"/>
        <v>0</v>
      </c>
      <c r="FM35" s="159">
        <f t="shared" si="97"/>
        <v>670</v>
      </c>
      <c r="FN35" s="159">
        <v>670</v>
      </c>
      <c r="FO35" s="159"/>
      <c r="FP35" s="159"/>
      <c r="FQ35" s="159"/>
      <c r="FR35" s="159"/>
      <c r="FS35" s="196"/>
      <c r="FT35" s="196"/>
      <c r="FU35" s="132"/>
      <c r="FV35" s="132"/>
      <c r="FW35" s="132"/>
      <c r="FX35" s="248"/>
      <c r="FZ35" s="193"/>
    </row>
    <row r="36" spans="1:183" ht="57" hidden="1" customHeight="1">
      <c r="A36" s="130" t="s">
        <v>15</v>
      </c>
      <c r="B36" s="134" t="s">
        <v>285</v>
      </c>
      <c r="C36" s="132"/>
      <c r="D36" s="132" t="s">
        <v>318</v>
      </c>
      <c r="E36" s="132" t="s">
        <v>240</v>
      </c>
      <c r="F36" s="130" t="str">
        <f>F30</f>
        <v>2021-2025</v>
      </c>
      <c r="G36" s="132" t="s">
        <v>460</v>
      </c>
      <c r="H36" s="159">
        <v>4500</v>
      </c>
      <c r="I36" s="159">
        <v>4500</v>
      </c>
      <c r="J36" s="159"/>
      <c r="K36" s="159"/>
      <c r="L36" s="159">
        <f>I20-L20</f>
        <v>4300</v>
      </c>
      <c r="M36" s="159">
        <f>L36</f>
        <v>4300</v>
      </c>
      <c r="N36" s="196"/>
      <c r="O36" s="196"/>
      <c r="P36" s="132" t="s">
        <v>460</v>
      </c>
      <c r="Q36" s="159">
        <v>4500</v>
      </c>
      <c r="R36" s="159">
        <v>4500</v>
      </c>
      <c r="S36" s="159"/>
      <c r="T36" s="159"/>
      <c r="U36" s="159">
        <v>4300</v>
      </c>
      <c r="V36" s="159">
        <v>4300</v>
      </c>
      <c r="W36" s="196"/>
      <c r="X36" s="196"/>
      <c r="Y36" s="130" t="s">
        <v>15</v>
      </c>
      <c r="Z36" s="134" t="s">
        <v>285</v>
      </c>
      <c r="AA36" s="132">
        <v>7897882</v>
      </c>
      <c r="AB36" s="132" t="s">
        <v>318</v>
      </c>
      <c r="AC36" s="132" t="s">
        <v>240</v>
      </c>
      <c r="AD36" s="132" t="s">
        <v>388</v>
      </c>
      <c r="AE36" s="132" t="s">
        <v>461</v>
      </c>
      <c r="AF36" s="159">
        <v>4154.7037659999996</v>
      </c>
      <c r="AG36" s="159">
        <v>4154.7037659999996</v>
      </c>
      <c r="AH36" s="159"/>
      <c r="AI36" s="159"/>
      <c r="AJ36" s="159">
        <f>AK36</f>
        <v>3955</v>
      </c>
      <c r="AK36" s="159">
        <v>3955</v>
      </c>
      <c r="AL36" s="159">
        <f t="shared" si="65"/>
        <v>200</v>
      </c>
      <c r="AM36" s="159">
        <f t="shared" si="66"/>
        <v>4155</v>
      </c>
      <c r="AN36" s="159"/>
      <c r="AO36" s="159">
        <v>1000</v>
      </c>
      <c r="AP36" s="159">
        <v>2155</v>
      </c>
      <c r="AQ36" s="159">
        <v>1000</v>
      </c>
      <c r="AR36" s="159"/>
      <c r="AS36" s="196"/>
      <c r="AT36" s="196"/>
      <c r="AU36" s="130" t="s">
        <v>15</v>
      </c>
      <c r="AV36" s="134" t="s">
        <v>285</v>
      </c>
      <c r="AW36" s="132">
        <v>7897882</v>
      </c>
      <c r="AX36" s="132" t="s">
        <v>318</v>
      </c>
      <c r="AY36" s="132" t="s">
        <v>240</v>
      </c>
      <c r="AZ36" s="132" t="s">
        <v>388</v>
      </c>
      <c r="BA36" s="132" t="s">
        <v>461</v>
      </c>
      <c r="BB36" s="159">
        <v>4154.7037659999996</v>
      </c>
      <c r="BC36" s="159">
        <v>4154.7037659999996</v>
      </c>
      <c r="BD36" s="159"/>
      <c r="BE36" s="159"/>
      <c r="BF36" s="159">
        <v>1000</v>
      </c>
      <c r="BG36" s="159">
        <v>1000</v>
      </c>
      <c r="BH36" s="159">
        <f t="shared" si="67"/>
        <v>3155</v>
      </c>
      <c r="BI36" s="159">
        <f t="shared" si="87"/>
        <v>4155</v>
      </c>
      <c r="BJ36" s="159"/>
      <c r="BK36" s="159">
        <v>1000</v>
      </c>
      <c r="BL36" s="159">
        <v>2155</v>
      </c>
      <c r="BM36" s="159">
        <v>1000</v>
      </c>
      <c r="BN36" s="159"/>
      <c r="BO36" s="196"/>
      <c r="BP36" s="196"/>
      <c r="BQ36" s="130" t="s">
        <v>15</v>
      </c>
      <c r="BR36" s="134" t="s">
        <v>285</v>
      </c>
      <c r="BS36" s="132">
        <v>7897882</v>
      </c>
      <c r="BT36" s="132" t="s">
        <v>318</v>
      </c>
      <c r="BU36" s="132" t="s">
        <v>240</v>
      </c>
      <c r="BV36" s="132" t="s">
        <v>388</v>
      </c>
      <c r="BW36" s="132" t="s">
        <v>461</v>
      </c>
      <c r="BX36" s="159">
        <v>4154.7037659999996</v>
      </c>
      <c r="BY36" s="159">
        <v>4154.7037659999996</v>
      </c>
      <c r="BZ36" s="159"/>
      <c r="CA36" s="159"/>
      <c r="CB36" s="159">
        <v>1000</v>
      </c>
      <c r="CC36" s="159">
        <v>1000</v>
      </c>
      <c r="CD36" s="159">
        <f t="shared" si="88"/>
        <v>3155</v>
      </c>
      <c r="CE36" s="159">
        <f t="shared" si="89"/>
        <v>4155</v>
      </c>
      <c r="CF36" s="159"/>
      <c r="CG36" s="159">
        <v>1000</v>
      </c>
      <c r="CH36" s="159">
        <v>2155</v>
      </c>
      <c r="CI36" s="159">
        <v>1000</v>
      </c>
      <c r="CJ36" s="159"/>
      <c r="CK36" s="196"/>
      <c r="CL36" s="196"/>
      <c r="CM36" s="130" t="s">
        <v>15</v>
      </c>
      <c r="CN36" s="134" t="s">
        <v>285</v>
      </c>
      <c r="CO36" s="132">
        <v>7897882</v>
      </c>
      <c r="CP36" s="132" t="s">
        <v>318</v>
      </c>
      <c r="CQ36" s="132" t="s">
        <v>240</v>
      </c>
      <c r="CR36" s="132" t="s">
        <v>388</v>
      </c>
      <c r="CS36" s="132" t="s">
        <v>461</v>
      </c>
      <c r="CT36" s="159">
        <v>4154.7037659999996</v>
      </c>
      <c r="CU36" s="159">
        <v>4154.7037659999996</v>
      </c>
      <c r="CV36" s="159"/>
      <c r="CW36" s="159"/>
      <c r="CX36" s="159">
        <v>1000</v>
      </c>
      <c r="CY36" s="159">
        <v>1000</v>
      </c>
      <c r="CZ36" s="159">
        <f t="shared" si="90"/>
        <v>3155</v>
      </c>
      <c r="DA36" s="159">
        <f t="shared" si="91"/>
        <v>4155</v>
      </c>
      <c r="DB36" s="159"/>
      <c r="DC36" s="159">
        <v>1000</v>
      </c>
      <c r="DD36" s="159">
        <v>2155</v>
      </c>
      <c r="DE36" s="159">
        <v>1000</v>
      </c>
      <c r="DF36" s="159"/>
      <c r="DG36" s="196"/>
      <c r="DH36" s="246"/>
      <c r="DI36" s="130" t="s">
        <v>15</v>
      </c>
      <c r="DJ36" s="134" t="s">
        <v>285</v>
      </c>
      <c r="DK36" s="132">
        <v>7897882</v>
      </c>
      <c r="DL36" s="132" t="s">
        <v>318</v>
      </c>
      <c r="DM36" s="132" t="s">
        <v>240</v>
      </c>
      <c r="DN36" s="132" t="s">
        <v>388</v>
      </c>
      <c r="DO36" s="132" t="s">
        <v>461</v>
      </c>
      <c r="DP36" s="159">
        <v>4154.7037659999996</v>
      </c>
      <c r="DQ36" s="159">
        <v>4154.7037659999996</v>
      </c>
      <c r="DR36" s="159"/>
      <c r="DS36" s="159"/>
      <c r="DT36" s="159">
        <v>1000</v>
      </c>
      <c r="DU36" s="159">
        <v>1000</v>
      </c>
      <c r="DV36" s="159">
        <f t="shared" si="92"/>
        <v>3155</v>
      </c>
      <c r="DW36" s="159">
        <f t="shared" si="93"/>
        <v>4155</v>
      </c>
      <c r="DX36" s="159"/>
      <c r="DY36" s="159">
        <v>1000</v>
      </c>
      <c r="DZ36" s="159">
        <v>2155</v>
      </c>
      <c r="EA36" s="159">
        <v>1000</v>
      </c>
      <c r="EB36" s="159"/>
      <c r="EC36" s="196"/>
      <c r="ED36" s="196"/>
      <c r="EE36" s="130" t="s">
        <v>15</v>
      </c>
      <c r="EF36" s="134" t="s">
        <v>285</v>
      </c>
      <c r="EG36" s="132">
        <v>7897882</v>
      </c>
      <c r="EH36" s="132" t="s">
        <v>318</v>
      </c>
      <c r="EI36" s="132" t="s">
        <v>240</v>
      </c>
      <c r="EJ36" s="132" t="s">
        <v>388</v>
      </c>
      <c r="EK36" s="132" t="s">
        <v>461</v>
      </c>
      <c r="EL36" s="159">
        <v>4154.7037659999996</v>
      </c>
      <c r="EM36" s="159">
        <v>4154.7037659999996</v>
      </c>
      <c r="EN36" s="159"/>
      <c r="EO36" s="159"/>
      <c r="EP36" s="159">
        <v>1000</v>
      </c>
      <c r="EQ36" s="159">
        <v>1000</v>
      </c>
      <c r="ER36" s="159">
        <f t="shared" si="94"/>
        <v>3155</v>
      </c>
      <c r="ES36" s="159">
        <f t="shared" si="95"/>
        <v>4155</v>
      </c>
      <c r="ET36" s="159"/>
      <c r="EU36" s="159">
        <v>1000</v>
      </c>
      <c r="EV36" s="159">
        <v>2155</v>
      </c>
      <c r="EW36" s="159">
        <v>1000</v>
      </c>
      <c r="EX36" s="159"/>
      <c r="EY36" s="196"/>
      <c r="EZ36" s="196"/>
      <c r="FA36" s="132">
        <v>7897882</v>
      </c>
      <c r="FB36" s="132" t="s">
        <v>318</v>
      </c>
      <c r="FC36" s="132" t="s">
        <v>240</v>
      </c>
      <c r="FD36" s="132" t="s">
        <v>388</v>
      </c>
      <c r="FE36" s="132" t="s">
        <v>461</v>
      </c>
      <c r="FF36" s="159">
        <v>4154.7037659999996</v>
      </c>
      <c r="FG36" s="159">
        <v>4154.7037659999996</v>
      </c>
      <c r="FH36" s="159"/>
      <c r="FI36" s="159"/>
      <c r="FJ36" s="159">
        <v>1000</v>
      </c>
      <c r="FK36" s="159">
        <v>1000</v>
      </c>
      <c r="FL36" s="159">
        <f t="shared" si="96"/>
        <v>3155</v>
      </c>
      <c r="FM36" s="159">
        <f t="shared" si="97"/>
        <v>4155</v>
      </c>
      <c r="FN36" s="159"/>
      <c r="FO36" s="159">
        <v>1000</v>
      </c>
      <c r="FP36" s="159">
        <v>2155</v>
      </c>
      <c r="FQ36" s="159">
        <v>1000</v>
      </c>
      <c r="FR36" s="159"/>
      <c r="FS36" s="196"/>
      <c r="FT36" s="196"/>
      <c r="FU36" s="132"/>
      <c r="FV36" s="132"/>
      <c r="FW36" s="132"/>
      <c r="FX36" s="248"/>
      <c r="FZ36" s="193"/>
    </row>
    <row r="37" spans="1:183" ht="57" hidden="1" customHeight="1">
      <c r="A37" s="130" t="s">
        <v>15</v>
      </c>
      <c r="B37" s="134" t="s">
        <v>300</v>
      </c>
      <c r="C37" s="132"/>
      <c r="D37" s="132" t="s">
        <v>318</v>
      </c>
      <c r="E37" s="132" t="s">
        <v>240</v>
      </c>
      <c r="F37" s="130" t="str">
        <f>F33</f>
        <v>2021-2025</v>
      </c>
      <c r="G37" s="132" t="s">
        <v>462</v>
      </c>
      <c r="H37" s="159">
        <v>5388.1019999999999</v>
      </c>
      <c r="I37" s="159">
        <v>5388.1019999999999</v>
      </c>
      <c r="J37" s="159"/>
      <c r="K37" s="159"/>
      <c r="L37" s="159">
        <f>M37</f>
        <v>5188</v>
      </c>
      <c r="M37" s="159">
        <f>I37-200-0.102</f>
        <v>5188</v>
      </c>
      <c r="N37" s="196"/>
      <c r="O37" s="196"/>
      <c r="P37" s="132" t="s">
        <v>462</v>
      </c>
      <c r="Q37" s="159">
        <v>5388.1019999999999</v>
      </c>
      <c r="R37" s="159">
        <v>5388.1019999999999</v>
      </c>
      <c r="S37" s="159"/>
      <c r="T37" s="159"/>
      <c r="U37" s="159">
        <v>5188</v>
      </c>
      <c r="V37" s="159">
        <v>5188</v>
      </c>
      <c r="W37" s="196"/>
      <c r="X37" s="196"/>
      <c r="Y37" s="130" t="s">
        <v>15</v>
      </c>
      <c r="Z37" s="134" t="s">
        <v>300</v>
      </c>
      <c r="AA37" s="132">
        <v>7912506</v>
      </c>
      <c r="AB37" s="132" t="s">
        <v>318</v>
      </c>
      <c r="AC37" s="132" t="s">
        <v>240</v>
      </c>
      <c r="AD37" s="132" t="s">
        <v>388</v>
      </c>
      <c r="AE37" s="132" t="s">
        <v>462</v>
      </c>
      <c r="AF37" s="159">
        <v>5388.1019999999999</v>
      </c>
      <c r="AG37" s="159">
        <v>5388.1019999999999</v>
      </c>
      <c r="AH37" s="159"/>
      <c r="AI37" s="159"/>
      <c r="AJ37" s="159">
        <f>AK37</f>
        <v>5188</v>
      </c>
      <c r="AK37" s="159">
        <v>5188</v>
      </c>
      <c r="AL37" s="159">
        <f t="shared" si="65"/>
        <v>-190</v>
      </c>
      <c r="AM37" s="159">
        <f t="shared" si="66"/>
        <v>4998</v>
      </c>
      <c r="AN37" s="159"/>
      <c r="AO37" s="159">
        <v>2108</v>
      </c>
      <c r="AP37" s="159">
        <v>2000</v>
      </c>
      <c r="AQ37" s="159">
        <v>890</v>
      </c>
      <c r="AR37" s="159"/>
      <c r="AS37" s="196"/>
      <c r="AT37" s="196"/>
      <c r="AU37" s="130" t="s">
        <v>15</v>
      </c>
      <c r="AV37" s="134" t="s">
        <v>300</v>
      </c>
      <c r="AW37" s="132">
        <v>7912506</v>
      </c>
      <c r="AX37" s="132" t="s">
        <v>318</v>
      </c>
      <c r="AY37" s="132" t="s">
        <v>240</v>
      </c>
      <c r="AZ37" s="132" t="s">
        <v>388</v>
      </c>
      <c r="BA37" s="132" t="s">
        <v>462</v>
      </c>
      <c r="BB37" s="159">
        <v>5388.1019999999999</v>
      </c>
      <c r="BC37" s="159">
        <v>5388.1019999999999</v>
      </c>
      <c r="BD37" s="159"/>
      <c r="BE37" s="159"/>
      <c r="BF37" s="159">
        <f>BG37</f>
        <v>5188</v>
      </c>
      <c r="BG37" s="159">
        <v>5188</v>
      </c>
      <c r="BH37" s="159">
        <f t="shared" si="67"/>
        <v>-190</v>
      </c>
      <c r="BI37" s="159">
        <f t="shared" si="87"/>
        <v>4998</v>
      </c>
      <c r="BJ37" s="159"/>
      <c r="BK37" s="159">
        <v>2108</v>
      </c>
      <c r="BL37" s="159">
        <v>2000</v>
      </c>
      <c r="BM37" s="159">
        <v>890</v>
      </c>
      <c r="BN37" s="159"/>
      <c r="BO37" s="196"/>
      <c r="BP37" s="196"/>
      <c r="BQ37" s="130" t="s">
        <v>15</v>
      </c>
      <c r="BR37" s="134" t="s">
        <v>428</v>
      </c>
      <c r="BS37" s="132">
        <v>7912506</v>
      </c>
      <c r="BT37" s="132" t="s">
        <v>318</v>
      </c>
      <c r="BU37" s="132" t="s">
        <v>240</v>
      </c>
      <c r="BV37" s="132" t="s">
        <v>388</v>
      </c>
      <c r="BW37" s="132" t="s">
        <v>462</v>
      </c>
      <c r="BX37" s="159">
        <v>5388.1019999999999</v>
      </c>
      <c r="BY37" s="159">
        <v>5388.1019999999999</v>
      </c>
      <c r="BZ37" s="159"/>
      <c r="CA37" s="159"/>
      <c r="CB37" s="159">
        <f>CC37</f>
        <v>5188</v>
      </c>
      <c r="CC37" s="159">
        <v>5188</v>
      </c>
      <c r="CD37" s="159">
        <f t="shared" si="88"/>
        <v>-190</v>
      </c>
      <c r="CE37" s="159">
        <f t="shared" si="89"/>
        <v>4998</v>
      </c>
      <c r="CF37" s="159"/>
      <c r="CG37" s="159">
        <v>2108</v>
      </c>
      <c r="CH37" s="159">
        <v>2000</v>
      </c>
      <c r="CI37" s="159">
        <v>890</v>
      </c>
      <c r="CJ37" s="159"/>
      <c r="CK37" s="196"/>
      <c r="CL37" s="196"/>
      <c r="CM37" s="130" t="s">
        <v>15</v>
      </c>
      <c r="CN37" s="134" t="s">
        <v>428</v>
      </c>
      <c r="CO37" s="132">
        <v>7912506</v>
      </c>
      <c r="CP37" s="132" t="s">
        <v>318</v>
      </c>
      <c r="CQ37" s="132" t="s">
        <v>240</v>
      </c>
      <c r="CR37" s="132" t="s">
        <v>388</v>
      </c>
      <c r="CS37" s="132" t="s">
        <v>462</v>
      </c>
      <c r="CT37" s="159">
        <v>5388.1019999999999</v>
      </c>
      <c r="CU37" s="159">
        <v>5388.1019999999999</v>
      </c>
      <c r="CV37" s="159"/>
      <c r="CW37" s="159"/>
      <c r="CX37" s="159">
        <f>CY37</f>
        <v>5188</v>
      </c>
      <c r="CY37" s="159">
        <v>5188</v>
      </c>
      <c r="CZ37" s="159">
        <f t="shared" si="90"/>
        <v>-190</v>
      </c>
      <c r="DA37" s="159">
        <f t="shared" si="91"/>
        <v>4998</v>
      </c>
      <c r="DB37" s="159"/>
      <c r="DC37" s="159">
        <v>2108</v>
      </c>
      <c r="DD37" s="159">
        <v>2000</v>
      </c>
      <c r="DE37" s="159">
        <v>890</v>
      </c>
      <c r="DF37" s="159"/>
      <c r="DG37" s="196"/>
      <c r="DH37" s="246"/>
      <c r="DI37" s="130" t="s">
        <v>15</v>
      </c>
      <c r="DJ37" s="134" t="s">
        <v>428</v>
      </c>
      <c r="DK37" s="132">
        <v>7912506</v>
      </c>
      <c r="DL37" s="132" t="s">
        <v>318</v>
      </c>
      <c r="DM37" s="132" t="s">
        <v>240</v>
      </c>
      <c r="DN37" s="132" t="s">
        <v>388</v>
      </c>
      <c r="DO37" s="132" t="s">
        <v>462</v>
      </c>
      <c r="DP37" s="159">
        <v>5388.1019999999999</v>
      </c>
      <c r="DQ37" s="159">
        <v>5388.1019999999999</v>
      </c>
      <c r="DR37" s="159"/>
      <c r="DS37" s="159"/>
      <c r="DT37" s="159">
        <f>DU37</f>
        <v>5035.1939709999997</v>
      </c>
      <c r="DU37" s="159">
        <f>5188-152.806029</f>
        <v>5035.1939709999997</v>
      </c>
      <c r="DV37" s="159">
        <f t="shared" si="92"/>
        <v>-37.193970999999692</v>
      </c>
      <c r="DW37" s="159">
        <f t="shared" si="93"/>
        <v>4998</v>
      </c>
      <c r="DX37" s="159"/>
      <c r="DY37" s="159">
        <v>2108</v>
      </c>
      <c r="DZ37" s="159">
        <v>2000</v>
      </c>
      <c r="EA37" s="159">
        <v>890</v>
      </c>
      <c r="EB37" s="159"/>
      <c r="EC37" s="196"/>
      <c r="ED37" s="196"/>
      <c r="EE37" s="130" t="s">
        <v>15</v>
      </c>
      <c r="EF37" s="134" t="s">
        <v>428</v>
      </c>
      <c r="EG37" s="132">
        <v>7912506</v>
      </c>
      <c r="EH37" s="132" t="s">
        <v>318</v>
      </c>
      <c r="EI37" s="132" t="s">
        <v>240</v>
      </c>
      <c r="EJ37" s="132" t="s">
        <v>388</v>
      </c>
      <c r="EK37" s="132" t="s">
        <v>462</v>
      </c>
      <c r="EL37" s="159">
        <v>5388.1019999999999</v>
      </c>
      <c r="EM37" s="159">
        <v>5388.1019999999999</v>
      </c>
      <c r="EN37" s="159"/>
      <c r="EO37" s="159"/>
      <c r="EP37" s="159">
        <f>EQ37</f>
        <v>5035.1939709999997</v>
      </c>
      <c r="EQ37" s="159">
        <f>5188-152.806029</f>
        <v>5035.1939709999997</v>
      </c>
      <c r="ER37" s="159">
        <f t="shared" si="94"/>
        <v>-37.193970999999692</v>
      </c>
      <c r="ES37" s="159">
        <f t="shared" si="95"/>
        <v>4998</v>
      </c>
      <c r="ET37" s="159"/>
      <c r="EU37" s="159">
        <v>2108</v>
      </c>
      <c r="EV37" s="159">
        <v>2000</v>
      </c>
      <c r="EW37" s="159">
        <v>890</v>
      </c>
      <c r="EX37" s="159"/>
      <c r="EY37" s="196"/>
      <c r="EZ37" s="196"/>
      <c r="FA37" s="132">
        <v>7912506</v>
      </c>
      <c r="FB37" s="132" t="s">
        <v>318</v>
      </c>
      <c r="FC37" s="132" t="s">
        <v>240</v>
      </c>
      <c r="FD37" s="132" t="s">
        <v>388</v>
      </c>
      <c r="FE37" s="132" t="s">
        <v>462</v>
      </c>
      <c r="FF37" s="159">
        <v>5388.1019999999999</v>
      </c>
      <c r="FG37" s="159">
        <v>5388.1019999999999</v>
      </c>
      <c r="FH37" s="159"/>
      <c r="FI37" s="159"/>
      <c r="FJ37" s="159">
        <f>FK37</f>
        <v>5035.1939709999997</v>
      </c>
      <c r="FK37" s="159">
        <f>5188-152.806029</f>
        <v>5035.1939709999997</v>
      </c>
      <c r="FL37" s="159">
        <f t="shared" si="96"/>
        <v>-37.193970999999692</v>
      </c>
      <c r="FM37" s="159">
        <f t="shared" si="97"/>
        <v>4998</v>
      </c>
      <c r="FN37" s="159"/>
      <c r="FO37" s="159">
        <v>2108</v>
      </c>
      <c r="FP37" s="159">
        <v>2000</v>
      </c>
      <c r="FQ37" s="159">
        <v>890</v>
      </c>
      <c r="FR37" s="159"/>
      <c r="FS37" s="196"/>
      <c r="FT37" s="196"/>
      <c r="FU37" s="132"/>
      <c r="FV37" s="132"/>
      <c r="FW37" s="132"/>
      <c r="FX37" s="248"/>
      <c r="FZ37" s="193"/>
    </row>
    <row r="38" spans="1:183" ht="57" hidden="1" customHeight="1">
      <c r="A38" s="130" t="s">
        <v>15</v>
      </c>
      <c r="B38" s="134" t="s">
        <v>305</v>
      </c>
      <c r="C38" s="132"/>
      <c r="D38" s="132" t="s">
        <v>318</v>
      </c>
      <c r="E38" s="132" t="s">
        <v>240</v>
      </c>
      <c r="F38" s="130" t="e">
        <f>#REF!</f>
        <v>#REF!</v>
      </c>
      <c r="G38" s="132" t="s">
        <v>471</v>
      </c>
      <c r="H38" s="159">
        <v>4230</v>
      </c>
      <c r="I38" s="159">
        <v>4230</v>
      </c>
      <c r="J38" s="159"/>
      <c r="K38" s="159"/>
      <c r="L38" s="159">
        <f t="shared" ref="L38:L41" si="98">I28-L28</f>
        <v>4030</v>
      </c>
      <c r="M38" s="159">
        <f t="shared" ref="M38:M41" si="99">L38</f>
        <v>4030</v>
      </c>
      <c r="N38" s="196"/>
      <c r="O38" s="196"/>
      <c r="P38" s="132" t="s">
        <v>471</v>
      </c>
      <c r="Q38" s="159">
        <v>4230</v>
      </c>
      <c r="R38" s="159">
        <v>4230</v>
      </c>
      <c r="S38" s="159"/>
      <c r="T38" s="159"/>
      <c r="U38" s="159">
        <v>4030</v>
      </c>
      <c r="V38" s="159">
        <v>4030</v>
      </c>
      <c r="W38" s="196"/>
      <c r="X38" s="196"/>
      <c r="Y38" s="130" t="s">
        <v>15</v>
      </c>
      <c r="Z38" s="134" t="s">
        <v>305</v>
      </c>
      <c r="AA38" s="132">
        <v>7902732</v>
      </c>
      <c r="AB38" s="132" t="s">
        <v>318</v>
      </c>
      <c r="AC38" s="132" t="s">
        <v>240</v>
      </c>
      <c r="AD38" s="132" t="s">
        <v>392</v>
      </c>
      <c r="AE38" s="132" t="s">
        <v>471</v>
      </c>
      <c r="AF38" s="159">
        <v>4230</v>
      </c>
      <c r="AG38" s="159">
        <v>4230</v>
      </c>
      <c r="AH38" s="159"/>
      <c r="AI38" s="159"/>
      <c r="AJ38" s="159">
        <f t="shared" ref="AJ38" si="100">AG28-AJ28</f>
        <v>4030</v>
      </c>
      <c r="AK38" s="159">
        <v>4030</v>
      </c>
      <c r="AL38" s="159">
        <f t="shared" si="65"/>
        <v>-38</v>
      </c>
      <c r="AM38" s="159">
        <f t="shared" si="66"/>
        <v>3992</v>
      </c>
      <c r="AN38" s="159"/>
      <c r="AO38" s="159"/>
      <c r="AP38" s="159"/>
      <c r="AQ38" s="159">
        <v>1630</v>
      </c>
      <c r="AR38" s="159">
        <v>2362</v>
      </c>
      <c r="AS38" s="196"/>
      <c r="AT38" s="196"/>
      <c r="AU38" s="130" t="s">
        <v>15</v>
      </c>
      <c r="AV38" s="134" t="s">
        <v>305</v>
      </c>
      <c r="AW38" s="132">
        <v>7902732</v>
      </c>
      <c r="AX38" s="132" t="s">
        <v>318</v>
      </c>
      <c r="AY38" s="132" t="s">
        <v>240</v>
      </c>
      <c r="AZ38" s="132" t="s">
        <v>392</v>
      </c>
      <c r="BA38" s="132" t="s">
        <v>471</v>
      </c>
      <c r="BB38" s="159">
        <v>4230</v>
      </c>
      <c r="BC38" s="159">
        <v>4230</v>
      </c>
      <c r="BD38" s="159"/>
      <c r="BE38" s="159"/>
      <c r="BF38" s="159">
        <f t="shared" ref="BF38" si="101">BC28-BF28</f>
        <v>4030</v>
      </c>
      <c r="BG38" s="159">
        <v>4030</v>
      </c>
      <c r="BH38" s="159">
        <f t="shared" si="67"/>
        <v>-38</v>
      </c>
      <c r="BI38" s="159">
        <f t="shared" si="87"/>
        <v>3992</v>
      </c>
      <c r="BJ38" s="159"/>
      <c r="BK38" s="159"/>
      <c r="BL38" s="159"/>
      <c r="BM38" s="159">
        <v>1630</v>
      </c>
      <c r="BN38" s="159">
        <v>2362</v>
      </c>
      <c r="BO38" s="196"/>
      <c r="BP38" s="196"/>
      <c r="BQ38" s="130" t="s">
        <v>15</v>
      </c>
      <c r="BR38" s="134" t="s">
        <v>424</v>
      </c>
      <c r="BS38" s="132">
        <v>7902732</v>
      </c>
      <c r="BT38" s="132" t="s">
        <v>318</v>
      </c>
      <c r="BU38" s="132" t="s">
        <v>240</v>
      </c>
      <c r="BV38" s="132" t="s">
        <v>392</v>
      </c>
      <c r="BW38" s="132" t="s">
        <v>471</v>
      </c>
      <c r="BX38" s="159">
        <v>4230</v>
      </c>
      <c r="BY38" s="159">
        <v>4230</v>
      </c>
      <c r="BZ38" s="159"/>
      <c r="CA38" s="159"/>
      <c r="CB38" s="159">
        <f t="shared" ref="CB38" si="102">BY28-CB28</f>
        <v>4030</v>
      </c>
      <c r="CC38" s="159">
        <v>4030</v>
      </c>
      <c r="CD38" s="159">
        <f t="shared" si="88"/>
        <v>-38</v>
      </c>
      <c r="CE38" s="159">
        <f t="shared" si="89"/>
        <v>3992</v>
      </c>
      <c r="CF38" s="159"/>
      <c r="CG38" s="159"/>
      <c r="CH38" s="159"/>
      <c r="CI38" s="159">
        <v>1630</v>
      </c>
      <c r="CJ38" s="159">
        <v>2362</v>
      </c>
      <c r="CK38" s="196"/>
      <c r="CL38" s="196"/>
      <c r="CM38" s="130" t="s">
        <v>15</v>
      </c>
      <c r="CN38" s="134" t="s">
        <v>424</v>
      </c>
      <c r="CO38" s="132">
        <v>7902732</v>
      </c>
      <c r="CP38" s="132" t="s">
        <v>318</v>
      </c>
      <c r="CQ38" s="132" t="s">
        <v>240</v>
      </c>
      <c r="CR38" s="132" t="s">
        <v>392</v>
      </c>
      <c r="CS38" s="132" t="s">
        <v>471</v>
      </c>
      <c r="CT38" s="159">
        <v>4230</v>
      </c>
      <c r="CU38" s="159">
        <v>4230</v>
      </c>
      <c r="CV38" s="159"/>
      <c r="CW38" s="159"/>
      <c r="CX38" s="159">
        <f t="shared" ref="CX38" si="103">CU28-CX28</f>
        <v>4030</v>
      </c>
      <c r="CY38" s="159">
        <v>4030</v>
      </c>
      <c r="CZ38" s="159">
        <f t="shared" si="90"/>
        <v>-38</v>
      </c>
      <c r="DA38" s="159">
        <f t="shared" si="91"/>
        <v>3992</v>
      </c>
      <c r="DB38" s="159"/>
      <c r="DC38" s="159"/>
      <c r="DD38" s="159"/>
      <c r="DE38" s="159">
        <v>1630</v>
      </c>
      <c r="DF38" s="159">
        <v>2362</v>
      </c>
      <c r="DG38" s="196"/>
      <c r="DH38" s="246"/>
      <c r="DI38" s="130" t="s">
        <v>15</v>
      </c>
      <c r="DJ38" s="134" t="s">
        <v>424</v>
      </c>
      <c r="DK38" s="132">
        <v>7902732</v>
      </c>
      <c r="DL38" s="132" t="s">
        <v>318</v>
      </c>
      <c r="DM38" s="132" t="s">
        <v>240</v>
      </c>
      <c r="DN38" s="132" t="s">
        <v>392</v>
      </c>
      <c r="DO38" s="132" t="s">
        <v>471</v>
      </c>
      <c r="DP38" s="159">
        <v>4230</v>
      </c>
      <c r="DQ38" s="159">
        <v>4230</v>
      </c>
      <c r="DR38" s="159"/>
      <c r="DS38" s="159"/>
      <c r="DT38" s="159"/>
      <c r="DU38" s="159"/>
      <c r="DV38" s="159">
        <f t="shared" si="92"/>
        <v>3992</v>
      </c>
      <c r="DW38" s="159">
        <f t="shared" si="93"/>
        <v>3992</v>
      </c>
      <c r="DX38" s="159"/>
      <c r="DY38" s="159"/>
      <c r="DZ38" s="159"/>
      <c r="EA38" s="159">
        <v>1630</v>
      </c>
      <c r="EB38" s="159">
        <v>2362</v>
      </c>
      <c r="EC38" s="196"/>
      <c r="ED38" s="196"/>
      <c r="EE38" s="130" t="s">
        <v>15</v>
      </c>
      <c r="EF38" s="134" t="s">
        <v>424</v>
      </c>
      <c r="EG38" s="132">
        <v>7902732</v>
      </c>
      <c r="EH38" s="132" t="s">
        <v>318</v>
      </c>
      <c r="EI38" s="132" t="s">
        <v>240</v>
      </c>
      <c r="EJ38" s="132" t="s">
        <v>392</v>
      </c>
      <c r="EK38" s="132" t="s">
        <v>471</v>
      </c>
      <c r="EL38" s="159">
        <v>4230</v>
      </c>
      <c r="EM38" s="159">
        <v>4230</v>
      </c>
      <c r="EN38" s="159"/>
      <c r="EO38" s="159"/>
      <c r="EP38" s="159"/>
      <c r="EQ38" s="159"/>
      <c r="ER38" s="159">
        <f t="shared" si="94"/>
        <v>3992</v>
      </c>
      <c r="ES38" s="159">
        <f t="shared" si="95"/>
        <v>3992</v>
      </c>
      <c r="ET38" s="159"/>
      <c r="EU38" s="159"/>
      <c r="EV38" s="159"/>
      <c r="EW38" s="159">
        <v>1630</v>
      </c>
      <c r="EX38" s="159">
        <v>2362</v>
      </c>
      <c r="EY38" s="196"/>
      <c r="EZ38" s="196"/>
      <c r="FA38" s="132">
        <v>7902732</v>
      </c>
      <c r="FB38" s="132" t="s">
        <v>318</v>
      </c>
      <c r="FC38" s="132" t="s">
        <v>240</v>
      </c>
      <c r="FD38" s="132" t="s">
        <v>392</v>
      </c>
      <c r="FE38" s="132" t="s">
        <v>471</v>
      </c>
      <c r="FF38" s="159">
        <v>4230</v>
      </c>
      <c r="FG38" s="159">
        <v>4230</v>
      </c>
      <c r="FH38" s="159"/>
      <c r="FI38" s="159"/>
      <c r="FJ38" s="159"/>
      <c r="FK38" s="159"/>
      <c r="FL38" s="159">
        <f t="shared" si="96"/>
        <v>3992</v>
      </c>
      <c r="FM38" s="159">
        <f t="shared" si="97"/>
        <v>3992</v>
      </c>
      <c r="FN38" s="159"/>
      <c r="FO38" s="159"/>
      <c r="FP38" s="159"/>
      <c r="FQ38" s="159">
        <v>1630</v>
      </c>
      <c r="FR38" s="159">
        <v>2362</v>
      </c>
      <c r="FS38" s="196"/>
      <c r="FT38" s="196"/>
      <c r="FU38" s="354" t="s">
        <v>514</v>
      </c>
      <c r="FV38" s="354" t="s">
        <v>514</v>
      </c>
      <c r="FW38" s="354" t="s">
        <v>514</v>
      </c>
      <c r="FX38" s="248"/>
      <c r="FZ38" s="193"/>
    </row>
    <row r="39" spans="1:183" ht="57" hidden="1" customHeight="1">
      <c r="A39" s="130" t="s">
        <v>15</v>
      </c>
      <c r="B39" s="134" t="s">
        <v>306</v>
      </c>
      <c r="C39" s="132"/>
      <c r="D39" s="132" t="s">
        <v>318</v>
      </c>
      <c r="E39" s="132" t="s">
        <v>240</v>
      </c>
      <c r="F39" s="130" t="e">
        <f t="shared" ref="F39:F41" si="104">F38</f>
        <v>#REF!</v>
      </c>
      <c r="G39" s="132" t="s">
        <v>472</v>
      </c>
      <c r="H39" s="159">
        <v>1968</v>
      </c>
      <c r="I39" s="159">
        <v>1968</v>
      </c>
      <c r="J39" s="159"/>
      <c r="K39" s="159"/>
      <c r="L39" s="159">
        <f t="shared" si="98"/>
        <v>1768</v>
      </c>
      <c r="M39" s="159">
        <f t="shared" si="99"/>
        <v>1768</v>
      </c>
      <c r="N39" s="196"/>
      <c r="O39" s="196"/>
      <c r="P39" s="132" t="s">
        <v>472</v>
      </c>
      <c r="Q39" s="159">
        <v>1968</v>
      </c>
      <c r="R39" s="159">
        <v>1968</v>
      </c>
      <c r="S39" s="159"/>
      <c r="T39" s="159"/>
      <c r="U39" s="159">
        <v>1779</v>
      </c>
      <c r="V39" s="159">
        <v>1779</v>
      </c>
      <c r="W39" s="196"/>
      <c r="X39" s="196"/>
      <c r="Y39" s="130" t="s">
        <v>15</v>
      </c>
      <c r="Z39" s="134" t="s">
        <v>306</v>
      </c>
      <c r="AA39" s="132">
        <v>7902733</v>
      </c>
      <c r="AB39" s="132" t="s">
        <v>318</v>
      </c>
      <c r="AC39" s="132" t="s">
        <v>240</v>
      </c>
      <c r="AD39" s="132" t="s">
        <v>392</v>
      </c>
      <c r="AE39" s="132" t="s">
        <v>472</v>
      </c>
      <c r="AF39" s="159">
        <v>1968</v>
      </c>
      <c r="AG39" s="159">
        <v>1968</v>
      </c>
      <c r="AH39" s="159"/>
      <c r="AI39" s="159"/>
      <c r="AJ39" s="159">
        <f>AG29-AJ29-60</f>
        <v>1779</v>
      </c>
      <c r="AK39" s="159">
        <v>1779</v>
      </c>
      <c r="AL39" s="159">
        <f t="shared" si="65"/>
        <v>120</v>
      </c>
      <c r="AM39" s="159">
        <f t="shared" si="66"/>
        <v>1899</v>
      </c>
      <c r="AN39" s="159"/>
      <c r="AO39" s="159"/>
      <c r="AP39" s="159"/>
      <c r="AQ39" s="159">
        <v>800</v>
      </c>
      <c r="AR39" s="159">
        <v>1099</v>
      </c>
      <c r="AS39" s="196"/>
      <c r="AT39" s="196"/>
      <c r="AU39" s="130" t="s">
        <v>15</v>
      </c>
      <c r="AV39" s="134" t="s">
        <v>306</v>
      </c>
      <c r="AW39" s="132">
        <v>7902733</v>
      </c>
      <c r="AX39" s="132" t="s">
        <v>318</v>
      </c>
      <c r="AY39" s="132" t="s">
        <v>240</v>
      </c>
      <c r="AZ39" s="132" t="s">
        <v>392</v>
      </c>
      <c r="BA39" s="132" t="s">
        <v>472</v>
      </c>
      <c r="BB39" s="159">
        <v>1968</v>
      </c>
      <c r="BC39" s="159">
        <v>1968</v>
      </c>
      <c r="BD39" s="159"/>
      <c r="BE39" s="159"/>
      <c r="BF39" s="159">
        <f>BC29-BF29-60</f>
        <v>1779</v>
      </c>
      <c r="BG39" s="159">
        <v>1779</v>
      </c>
      <c r="BH39" s="159">
        <f t="shared" si="67"/>
        <v>120</v>
      </c>
      <c r="BI39" s="159">
        <f t="shared" si="87"/>
        <v>1899</v>
      </c>
      <c r="BJ39" s="159"/>
      <c r="BK39" s="159"/>
      <c r="BL39" s="159"/>
      <c r="BM39" s="159">
        <v>800</v>
      </c>
      <c r="BN39" s="159">
        <v>1099</v>
      </c>
      <c r="BO39" s="196"/>
      <c r="BP39" s="196"/>
      <c r="BQ39" s="130" t="s">
        <v>15</v>
      </c>
      <c r="BR39" s="134" t="s">
        <v>425</v>
      </c>
      <c r="BS39" s="132">
        <v>7902733</v>
      </c>
      <c r="BT39" s="132" t="s">
        <v>318</v>
      </c>
      <c r="BU39" s="132" t="s">
        <v>240</v>
      </c>
      <c r="BV39" s="132" t="s">
        <v>392</v>
      </c>
      <c r="BW39" s="132" t="s">
        <v>472</v>
      </c>
      <c r="BX39" s="159">
        <v>1968</v>
      </c>
      <c r="BY39" s="159">
        <v>1968</v>
      </c>
      <c r="BZ39" s="159"/>
      <c r="CA39" s="159"/>
      <c r="CB39" s="159">
        <f>BY29-CB29-60</f>
        <v>1779</v>
      </c>
      <c r="CC39" s="159">
        <v>1779</v>
      </c>
      <c r="CD39" s="159">
        <f t="shared" si="88"/>
        <v>120</v>
      </c>
      <c r="CE39" s="159">
        <f t="shared" si="89"/>
        <v>1899</v>
      </c>
      <c r="CF39" s="159"/>
      <c r="CG39" s="159"/>
      <c r="CH39" s="159"/>
      <c r="CI39" s="159">
        <v>800</v>
      </c>
      <c r="CJ39" s="159">
        <v>1099</v>
      </c>
      <c r="CK39" s="196"/>
      <c r="CL39" s="196"/>
      <c r="CM39" s="130" t="s">
        <v>15</v>
      </c>
      <c r="CN39" s="134" t="s">
        <v>425</v>
      </c>
      <c r="CO39" s="132">
        <v>7902733</v>
      </c>
      <c r="CP39" s="132" t="s">
        <v>318</v>
      </c>
      <c r="CQ39" s="132" t="s">
        <v>240</v>
      </c>
      <c r="CR39" s="132" t="s">
        <v>392</v>
      </c>
      <c r="CS39" s="132" t="s">
        <v>472</v>
      </c>
      <c r="CT39" s="159">
        <v>1968</v>
      </c>
      <c r="CU39" s="159">
        <v>1968</v>
      </c>
      <c r="CV39" s="159"/>
      <c r="CW39" s="159"/>
      <c r="CX39" s="159">
        <f>CU29-CX29-60</f>
        <v>1779</v>
      </c>
      <c r="CY39" s="159">
        <v>1779</v>
      </c>
      <c r="CZ39" s="159">
        <f t="shared" si="90"/>
        <v>120</v>
      </c>
      <c r="DA39" s="159">
        <f t="shared" si="91"/>
        <v>1899</v>
      </c>
      <c r="DB39" s="159"/>
      <c r="DC39" s="159"/>
      <c r="DD39" s="159"/>
      <c r="DE39" s="159">
        <v>800</v>
      </c>
      <c r="DF39" s="159">
        <v>1099</v>
      </c>
      <c r="DG39" s="196"/>
      <c r="DH39" s="246"/>
      <c r="DI39" s="130" t="s">
        <v>15</v>
      </c>
      <c r="DJ39" s="134" t="s">
        <v>425</v>
      </c>
      <c r="DK39" s="132">
        <v>7902733</v>
      </c>
      <c r="DL39" s="132" t="s">
        <v>318</v>
      </c>
      <c r="DM39" s="132" t="s">
        <v>240</v>
      </c>
      <c r="DN39" s="132" t="s">
        <v>392</v>
      </c>
      <c r="DO39" s="132" t="s">
        <v>472</v>
      </c>
      <c r="DP39" s="159">
        <v>1968</v>
      </c>
      <c r="DQ39" s="159">
        <v>1968</v>
      </c>
      <c r="DR39" s="159"/>
      <c r="DS39" s="159"/>
      <c r="DT39" s="159"/>
      <c r="DU39" s="159"/>
      <c r="DV39" s="159">
        <f t="shared" si="92"/>
        <v>1899</v>
      </c>
      <c r="DW39" s="159">
        <f t="shared" si="93"/>
        <v>1899</v>
      </c>
      <c r="DX39" s="159"/>
      <c r="DY39" s="159"/>
      <c r="DZ39" s="159"/>
      <c r="EA39" s="159">
        <v>800</v>
      </c>
      <c r="EB39" s="159">
        <v>1099</v>
      </c>
      <c r="EC39" s="196"/>
      <c r="ED39" s="196"/>
      <c r="EE39" s="130" t="s">
        <v>15</v>
      </c>
      <c r="EF39" s="134" t="s">
        <v>425</v>
      </c>
      <c r="EG39" s="132">
        <v>7902733</v>
      </c>
      <c r="EH39" s="132" t="s">
        <v>318</v>
      </c>
      <c r="EI39" s="132" t="s">
        <v>240</v>
      </c>
      <c r="EJ39" s="132" t="s">
        <v>392</v>
      </c>
      <c r="EK39" s="132" t="s">
        <v>472</v>
      </c>
      <c r="EL39" s="159">
        <v>1968</v>
      </c>
      <c r="EM39" s="159">
        <v>1968</v>
      </c>
      <c r="EN39" s="159"/>
      <c r="EO39" s="159"/>
      <c r="EP39" s="159"/>
      <c r="EQ39" s="159"/>
      <c r="ER39" s="159">
        <f t="shared" si="94"/>
        <v>1899</v>
      </c>
      <c r="ES39" s="159">
        <f t="shared" si="95"/>
        <v>1899</v>
      </c>
      <c r="ET39" s="159"/>
      <c r="EU39" s="159"/>
      <c r="EV39" s="159"/>
      <c r="EW39" s="159">
        <v>800</v>
      </c>
      <c r="EX39" s="159">
        <v>1099</v>
      </c>
      <c r="EY39" s="196"/>
      <c r="EZ39" s="196"/>
      <c r="FA39" s="132">
        <v>7902733</v>
      </c>
      <c r="FB39" s="132" t="s">
        <v>318</v>
      </c>
      <c r="FC39" s="132" t="s">
        <v>240</v>
      </c>
      <c r="FD39" s="132" t="s">
        <v>392</v>
      </c>
      <c r="FE39" s="132" t="s">
        <v>472</v>
      </c>
      <c r="FF39" s="159">
        <v>1968</v>
      </c>
      <c r="FG39" s="159">
        <v>1968</v>
      </c>
      <c r="FH39" s="159"/>
      <c r="FI39" s="159"/>
      <c r="FJ39" s="159"/>
      <c r="FK39" s="159"/>
      <c r="FL39" s="159">
        <f t="shared" si="96"/>
        <v>1899</v>
      </c>
      <c r="FM39" s="159">
        <f t="shared" si="97"/>
        <v>1899</v>
      </c>
      <c r="FN39" s="159"/>
      <c r="FO39" s="159"/>
      <c r="FP39" s="159"/>
      <c r="FQ39" s="159">
        <v>800</v>
      </c>
      <c r="FR39" s="159">
        <v>1099</v>
      </c>
      <c r="FS39" s="196"/>
      <c r="FT39" s="196"/>
      <c r="FU39" s="354"/>
      <c r="FV39" s="354"/>
      <c r="FW39" s="354"/>
      <c r="FX39" s="248"/>
      <c r="FZ39" s="193"/>
    </row>
    <row r="40" spans="1:183" ht="57" hidden="1" customHeight="1">
      <c r="A40" s="130" t="s">
        <v>15</v>
      </c>
      <c r="B40" s="134" t="s">
        <v>316</v>
      </c>
      <c r="C40" s="132"/>
      <c r="D40" s="132" t="s">
        <v>318</v>
      </c>
      <c r="E40" s="132" t="s">
        <v>240</v>
      </c>
      <c r="F40" s="130" t="e">
        <f t="shared" si="104"/>
        <v>#REF!</v>
      </c>
      <c r="G40" s="132" t="s">
        <v>473</v>
      </c>
      <c r="H40" s="159">
        <v>1968</v>
      </c>
      <c r="I40" s="159">
        <v>1968</v>
      </c>
      <c r="J40" s="159"/>
      <c r="K40" s="159"/>
      <c r="L40" s="159">
        <f t="shared" si="98"/>
        <v>1768</v>
      </c>
      <c r="M40" s="159">
        <f t="shared" si="99"/>
        <v>1768</v>
      </c>
      <c r="N40" s="196"/>
      <c r="O40" s="196"/>
      <c r="P40" s="132" t="s">
        <v>473</v>
      </c>
      <c r="Q40" s="159">
        <v>1968</v>
      </c>
      <c r="R40" s="159">
        <v>1968</v>
      </c>
      <c r="S40" s="159"/>
      <c r="T40" s="159"/>
      <c r="U40" s="159">
        <v>1741</v>
      </c>
      <c r="V40" s="159">
        <v>1741</v>
      </c>
      <c r="W40" s="196"/>
      <c r="X40" s="196"/>
      <c r="Y40" s="130" t="s">
        <v>15</v>
      </c>
      <c r="Z40" s="134" t="s">
        <v>316</v>
      </c>
      <c r="AA40" s="132">
        <v>7909590</v>
      </c>
      <c r="AB40" s="132" t="s">
        <v>318</v>
      </c>
      <c r="AC40" s="132" t="s">
        <v>240</v>
      </c>
      <c r="AD40" s="132" t="s">
        <v>392</v>
      </c>
      <c r="AE40" s="132" t="s">
        <v>473</v>
      </c>
      <c r="AF40" s="159">
        <v>1968</v>
      </c>
      <c r="AG40" s="159">
        <v>1968</v>
      </c>
      <c r="AH40" s="159"/>
      <c r="AI40" s="159"/>
      <c r="AJ40" s="159">
        <f>AG30-AJ30-100</f>
        <v>1741</v>
      </c>
      <c r="AK40" s="159">
        <v>1741</v>
      </c>
      <c r="AL40" s="159">
        <f t="shared" si="65"/>
        <v>115</v>
      </c>
      <c r="AM40" s="159">
        <f t="shared" si="66"/>
        <v>1856</v>
      </c>
      <c r="AN40" s="159"/>
      <c r="AO40" s="159"/>
      <c r="AP40" s="159"/>
      <c r="AQ40" s="159">
        <v>750</v>
      </c>
      <c r="AR40" s="159">
        <v>1106</v>
      </c>
      <c r="AS40" s="196"/>
      <c r="AT40" s="196"/>
      <c r="AU40" s="130" t="s">
        <v>15</v>
      </c>
      <c r="AV40" s="134" t="s">
        <v>316</v>
      </c>
      <c r="AW40" s="132">
        <v>7909590</v>
      </c>
      <c r="AX40" s="132" t="s">
        <v>318</v>
      </c>
      <c r="AY40" s="132" t="s">
        <v>240</v>
      </c>
      <c r="AZ40" s="132" t="s">
        <v>392</v>
      </c>
      <c r="BA40" s="132" t="s">
        <v>473</v>
      </c>
      <c r="BB40" s="159">
        <v>1968</v>
      </c>
      <c r="BC40" s="159">
        <v>1968</v>
      </c>
      <c r="BD40" s="159"/>
      <c r="BE40" s="159"/>
      <c r="BF40" s="159">
        <f>BC30-BF30-100</f>
        <v>1741</v>
      </c>
      <c r="BG40" s="159">
        <v>1741</v>
      </c>
      <c r="BH40" s="159">
        <f t="shared" si="67"/>
        <v>115</v>
      </c>
      <c r="BI40" s="159">
        <f t="shared" si="87"/>
        <v>1856</v>
      </c>
      <c r="BJ40" s="159"/>
      <c r="BK40" s="159"/>
      <c r="BL40" s="159"/>
      <c r="BM40" s="159">
        <v>750</v>
      </c>
      <c r="BN40" s="159">
        <v>1106</v>
      </c>
      <c r="BO40" s="196"/>
      <c r="BP40" s="196"/>
      <c r="BQ40" s="130" t="s">
        <v>15</v>
      </c>
      <c r="BR40" s="134" t="s">
        <v>426</v>
      </c>
      <c r="BS40" s="132">
        <v>7909590</v>
      </c>
      <c r="BT40" s="132" t="s">
        <v>318</v>
      </c>
      <c r="BU40" s="132" t="s">
        <v>240</v>
      </c>
      <c r="BV40" s="132" t="s">
        <v>392</v>
      </c>
      <c r="BW40" s="132" t="s">
        <v>473</v>
      </c>
      <c r="BX40" s="159">
        <v>1968</v>
      </c>
      <c r="BY40" s="159">
        <v>1968</v>
      </c>
      <c r="BZ40" s="159"/>
      <c r="CA40" s="159"/>
      <c r="CB40" s="159">
        <f>BY30-CB30-100</f>
        <v>1741</v>
      </c>
      <c r="CC40" s="159">
        <v>1741</v>
      </c>
      <c r="CD40" s="159">
        <f t="shared" si="88"/>
        <v>115</v>
      </c>
      <c r="CE40" s="159">
        <f t="shared" si="89"/>
        <v>1856</v>
      </c>
      <c r="CF40" s="159"/>
      <c r="CG40" s="159"/>
      <c r="CH40" s="159"/>
      <c r="CI40" s="159">
        <v>750</v>
      </c>
      <c r="CJ40" s="159">
        <v>1106</v>
      </c>
      <c r="CK40" s="196"/>
      <c r="CL40" s="196"/>
      <c r="CM40" s="130" t="s">
        <v>15</v>
      </c>
      <c r="CN40" s="134" t="s">
        <v>426</v>
      </c>
      <c r="CO40" s="132">
        <v>7909590</v>
      </c>
      <c r="CP40" s="132" t="s">
        <v>318</v>
      </c>
      <c r="CQ40" s="132" t="s">
        <v>240</v>
      </c>
      <c r="CR40" s="132" t="s">
        <v>392</v>
      </c>
      <c r="CS40" s="132" t="s">
        <v>473</v>
      </c>
      <c r="CT40" s="159">
        <v>1968</v>
      </c>
      <c r="CU40" s="159">
        <v>1968</v>
      </c>
      <c r="CV40" s="159"/>
      <c r="CW40" s="159"/>
      <c r="CX40" s="159">
        <f>CU30-CX30-100</f>
        <v>1741</v>
      </c>
      <c r="CY40" s="159">
        <v>1741</v>
      </c>
      <c r="CZ40" s="159">
        <f t="shared" si="90"/>
        <v>115</v>
      </c>
      <c r="DA40" s="159">
        <f t="shared" si="91"/>
        <v>1856</v>
      </c>
      <c r="DB40" s="159"/>
      <c r="DC40" s="159"/>
      <c r="DD40" s="159"/>
      <c r="DE40" s="159">
        <v>750</v>
      </c>
      <c r="DF40" s="159">
        <v>1106</v>
      </c>
      <c r="DG40" s="196"/>
      <c r="DH40" s="246"/>
      <c r="DI40" s="130" t="s">
        <v>15</v>
      </c>
      <c r="DJ40" s="134" t="s">
        <v>426</v>
      </c>
      <c r="DK40" s="132">
        <v>7909590</v>
      </c>
      <c r="DL40" s="132" t="s">
        <v>318</v>
      </c>
      <c r="DM40" s="132" t="s">
        <v>240</v>
      </c>
      <c r="DN40" s="132" t="s">
        <v>392</v>
      </c>
      <c r="DO40" s="132" t="s">
        <v>473</v>
      </c>
      <c r="DP40" s="159">
        <v>1968</v>
      </c>
      <c r="DQ40" s="159">
        <v>1968</v>
      </c>
      <c r="DR40" s="159"/>
      <c r="DS40" s="159"/>
      <c r="DT40" s="159"/>
      <c r="DU40" s="159"/>
      <c r="DV40" s="159">
        <f t="shared" si="92"/>
        <v>1856</v>
      </c>
      <c r="DW40" s="159">
        <f t="shared" si="93"/>
        <v>1856</v>
      </c>
      <c r="DX40" s="159"/>
      <c r="DY40" s="159"/>
      <c r="DZ40" s="159"/>
      <c r="EA40" s="159">
        <v>750</v>
      </c>
      <c r="EB40" s="159">
        <v>1106</v>
      </c>
      <c r="EC40" s="196"/>
      <c r="ED40" s="196"/>
      <c r="EE40" s="130" t="s">
        <v>15</v>
      </c>
      <c r="EF40" s="134" t="s">
        <v>426</v>
      </c>
      <c r="EG40" s="132">
        <v>7909590</v>
      </c>
      <c r="EH40" s="132" t="s">
        <v>318</v>
      </c>
      <c r="EI40" s="132" t="s">
        <v>240</v>
      </c>
      <c r="EJ40" s="132" t="s">
        <v>392</v>
      </c>
      <c r="EK40" s="132" t="s">
        <v>473</v>
      </c>
      <c r="EL40" s="159">
        <v>1968</v>
      </c>
      <c r="EM40" s="159">
        <v>1968</v>
      </c>
      <c r="EN40" s="159"/>
      <c r="EO40" s="159"/>
      <c r="EP40" s="159"/>
      <c r="EQ40" s="159"/>
      <c r="ER40" s="159">
        <f t="shared" si="94"/>
        <v>1856</v>
      </c>
      <c r="ES40" s="159">
        <f t="shared" si="95"/>
        <v>1856</v>
      </c>
      <c r="ET40" s="159"/>
      <c r="EU40" s="159"/>
      <c r="EV40" s="159"/>
      <c r="EW40" s="159">
        <v>750</v>
      </c>
      <c r="EX40" s="159">
        <v>1106</v>
      </c>
      <c r="EY40" s="196"/>
      <c r="EZ40" s="196"/>
      <c r="FA40" s="132">
        <v>7909590</v>
      </c>
      <c r="FB40" s="132" t="s">
        <v>318</v>
      </c>
      <c r="FC40" s="132" t="s">
        <v>240</v>
      </c>
      <c r="FD40" s="132" t="s">
        <v>392</v>
      </c>
      <c r="FE40" s="132" t="s">
        <v>473</v>
      </c>
      <c r="FF40" s="159">
        <v>1968</v>
      </c>
      <c r="FG40" s="159">
        <v>1968</v>
      </c>
      <c r="FH40" s="159"/>
      <c r="FI40" s="159"/>
      <c r="FJ40" s="159"/>
      <c r="FK40" s="159"/>
      <c r="FL40" s="159">
        <f t="shared" si="96"/>
        <v>1856</v>
      </c>
      <c r="FM40" s="159">
        <f t="shared" si="97"/>
        <v>1856</v>
      </c>
      <c r="FN40" s="159"/>
      <c r="FO40" s="159"/>
      <c r="FP40" s="159"/>
      <c r="FQ40" s="159">
        <v>750</v>
      </c>
      <c r="FR40" s="159">
        <v>1106</v>
      </c>
      <c r="FS40" s="196"/>
      <c r="FT40" s="196"/>
      <c r="FU40" s="354"/>
      <c r="FV40" s="354"/>
      <c r="FW40" s="354"/>
      <c r="FX40" s="248"/>
      <c r="FZ40" s="193"/>
    </row>
    <row r="41" spans="1:183" ht="57" hidden="1" customHeight="1">
      <c r="A41" s="130" t="s">
        <v>15</v>
      </c>
      <c r="B41" s="134" t="s">
        <v>307</v>
      </c>
      <c r="C41" s="132"/>
      <c r="D41" s="132" t="s">
        <v>318</v>
      </c>
      <c r="E41" s="132" t="s">
        <v>240</v>
      </c>
      <c r="F41" s="130" t="e">
        <f t="shared" si="104"/>
        <v>#REF!</v>
      </c>
      <c r="G41" s="132" t="s">
        <v>474</v>
      </c>
      <c r="H41" s="159">
        <v>1968</v>
      </c>
      <c r="I41" s="159">
        <v>1968</v>
      </c>
      <c r="J41" s="159"/>
      <c r="K41" s="159"/>
      <c r="L41" s="159">
        <f t="shared" si="98"/>
        <v>1768</v>
      </c>
      <c r="M41" s="159">
        <f t="shared" si="99"/>
        <v>1768</v>
      </c>
      <c r="N41" s="196"/>
      <c r="O41" s="196"/>
      <c r="P41" s="132" t="s">
        <v>474</v>
      </c>
      <c r="Q41" s="159">
        <v>1968</v>
      </c>
      <c r="R41" s="159">
        <v>1968</v>
      </c>
      <c r="S41" s="159"/>
      <c r="T41" s="159"/>
      <c r="U41" s="159">
        <v>1772</v>
      </c>
      <c r="V41" s="159">
        <v>1772</v>
      </c>
      <c r="W41" s="196"/>
      <c r="X41" s="196"/>
      <c r="Y41" s="130" t="s">
        <v>15</v>
      </c>
      <c r="Z41" s="134" t="s">
        <v>307</v>
      </c>
      <c r="AA41" s="132">
        <v>7909589</v>
      </c>
      <c r="AB41" s="132" t="s">
        <v>318</v>
      </c>
      <c r="AC41" s="132" t="s">
        <v>240</v>
      </c>
      <c r="AD41" s="132" t="s">
        <v>392</v>
      </c>
      <c r="AE41" s="132" t="s">
        <v>474</v>
      </c>
      <c r="AF41" s="159">
        <v>1968</v>
      </c>
      <c r="AG41" s="159">
        <v>1968</v>
      </c>
      <c r="AH41" s="159"/>
      <c r="AI41" s="159"/>
      <c r="AJ41" s="159">
        <f>AG31-AJ31-68</f>
        <v>1772</v>
      </c>
      <c r="AK41" s="159">
        <v>1772</v>
      </c>
      <c r="AL41" s="159">
        <f t="shared" si="65"/>
        <v>121</v>
      </c>
      <c r="AM41" s="159">
        <f t="shared" si="66"/>
        <v>1893</v>
      </c>
      <c r="AN41" s="159"/>
      <c r="AO41" s="159"/>
      <c r="AP41" s="159"/>
      <c r="AQ41" s="159">
        <v>800</v>
      </c>
      <c r="AR41" s="159">
        <v>1093</v>
      </c>
      <c r="AS41" s="196"/>
      <c r="AT41" s="196"/>
      <c r="AU41" s="130" t="s">
        <v>15</v>
      </c>
      <c r="AV41" s="134" t="s">
        <v>307</v>
      </c>
      <c r="AW41" s="132">
        <v>7909589</v>
      </c>
      <c r="AX41" s="132" t="s">
        <v>318</v>
      </c>
      <c r="AY41" s="132" t="s">
        <v>240</v>
      </c>
      <c r="AZ41" s="132" t="s">
        <v>392</v>
      </c>
      <c r="BA41" s="132" t="s">
        <v>474</v>
      </c>
      <c r="BB41" s="159">
        <v>1968</v>
      </c>
      <c r="BC41" s="159">
        <v>1968</v>
      </c>
      <c r="BD41" s="159"/>
      <c r="BE41" s="159"/>
      <c r="BF41" s="159">
        <f>BC31-BF31-68</f>
        <v>1772</v>
      </c>
      <c r="BG41" s="159">
        <v>1772</v>
      </c>
      <c r="BH41" s="159">
        <f t="shared" si="67"/>
        <v>121</v>
      </c>
      <c r="BI41" s="159">
        <f t="shared" si="87"/>
        <v>1893</v>
      </c>
      <c r="BJ41" s="159"/>
      <c r="BK41" s="159"/>
      <c r="BL41" s="159"/>
      <c r="BM41" s="159">
        <v>800</v>
      </c>
      <c r="BN41" s="159">
        <v>1093</v>
      </c>
      <c r="BO41" s="196"/>
      <c r="BP41" s="196"/>
      <c r="BQ41" s="130" t="s">
        <v>15</v>
      </c>
      <c r="BR41" s="134" t="s">
        <v>427</v>
      </c>
      <c r="BS41" s="132">
        <v>7909589</v>
      </c>
      <c r="BT41" s="132" t="s">
        <v>318</v>
      </c>
      <c r="BU41" s="132" t="s">
        <v>240</v>
      </c>
      <c r="BV41" s="132" t="s">
        <v>392</v>
      </c>
      <c r="BW41" s="132" t="s">
        <v>474</v>
      </c>
      <c r="BX41" s="159">
        <v>1968</v>
      </c>
      <c r="BY41" s="159">
        <v>1968</v>
      </c>
      <c r="BZ41" s="159"/>
      <c r="CA41" s="159"/>
      <c r="CB41" s="159">
        <f>BY31-CB31-68</f>
        <v>1772</v>
      </c>
      <c r="CC41" s="159">
        <v>1772</v>
      </c>
      <c r="CD41" s="159">
        <f t="shared" si="88"/>
        <v>121</v>
      </c>
      <c r="CE41" s="159">
        <f t="shared" si="89"/>
        <v>1893</v>
      </c>
      <c r="CF41" s="159"/>
      <c r="CG41" s="159"/>
      <c r="CH41" s="159"/>
      <c r="CI41" s="159">
        <v>800</v>
      </c>
      <c r="CJ41" s="159">
        <v>1093</v>
      </c>
      <c r="CK41" s="196"/>
      <c r="CL41" s="196"/>
      <c r="CM41" s="130" t="s">
        <v>15</v>
      </c>
      <c r="CN41" s="134" t="s">
        <v>427</v>
      </c>
      <c r="CO41" s="132">
        <v>7909589</v>
      </c>
      <c r="CP41" s="132" t="s">
        <v>318</v>
      </c>
      <c r="CQ41" s="132" t="s">
        <v>240</v>
      </c>
      <c r="CR41" s="132" t="s">
        <v>392</v>
      </c>
      <c r="CS41" s="132" t="s">
        <v>474</v>
      </c>
      <c r="CT41" s="159">
        <v>1968</v>
      </c>
      <c r="CU41" s="159">
        <v>1968</v>
      </c>
      <c r="CV41" s="159"/>
      <c r="CW41" s="159"/>
      <c r="CX41" s="159">
        <f>CU31-CX31-68</f>
        <v>1772</v>
      </c>
      <c r="CY41" s="159">
        <v>1772</v>
      </c>
      <c r="CZ41" s="159">
        <f t="shared" si="90"/>
        <v>121</v>
      </c>
      <c r="DA41" s="159">
        <f t="shared" si="91"/>
        <v>1893</v>
      </c>
      <c r="DB41" s="159"/>
      <c r="DC41" s="159"/>
      <c r="DD41" s="159"/>
      <c r="DE41" s="159">
        <v>800</v>
      </c>
      <c r="DF41" s="159">
        <v>1093</v>
      </c>
      <c r="DG41" s="196"/>
      <c r="DH41" s="246"/>
      <c r="DI41" s="130" t="s">
        <v>15</v>
      </c>
      <c r="DJ41" s="134" t="s">
        <v>427</v>
      </c>
      <c r="DK41" s="132">
        <v>7909589</v>
      </c>
      <c r="DL41" s="132" t="s">
        <v>318</v>
      </c>
      <c r="DM41" s="132" t="s">
        <v>240</v>
      </c>
      <c r="DN41" s="132" t="s">
        <v>392</v>
      </c>
      <c r="DO41" s="132" t="s">
        <v>474</v>
      </c>
      <c r="DP41" s="159">
        <v>1968</v>
      </c>
      <c r="DQ41" s="159">
        <v>1968</v>
      </c>
      <c r="DR41" s="159"/>
      <c r="DS41" s="159"/>
      <c r="DT41" s="159"/>
      <c r="DU41" s="159"/>
      <c r="DV41" s="159">
        <f t="shared" si="92"/>
        <v>1893</v>
      </c>
      <c r="DW41" s="159">
        <f t="shared" si="93"/>
        <v>1893</v>
      </c>
      <c r="DX41" s="159"/>
      <c r="DY41" s="159"/>
      <c r="DZ41" s="159"/>
      <c r="EA41" s="159">
        <v>800</v>
      </c>
      <c r="EB41" s="159">
        <v>1093</v>
      </c>
      <c r="EC41" s="196"/>
      <c r="ED41" s="196"/>
      <c r="EE41" s="130" t="s">
        <v>15</v>
      </c>
      <c r="EF41" s="134" t="s">
        <v>427</v>
      </c>
      <c r="EG41" s="132">
        <v>7909589</v>
      </c>
      <c r="EH41" s="132" t="s">
        <v>318</v>
      </c>
      <c r="EI41" s="132" t="s">
        <v>240</v>
      </c>
      <c r="EJ41" s="132" t="s">
        <v>392</v>
      </c>
      <c r="EK41" s="132" t="s">
        <v>474</v>
      </c>
      <c r="EL41" s="159">
        <v>1968</v>
      </c>
      <c r="EM41" s="159">
        <v>1968</v>
      </c>
      <c r="EN41" s="159"/>
      <c r="EO41" s="159"/>
      <c r="EP41" s="159"/>
      <c r="EQ41" s="159"/>
      <c r="ER41" s="159">
        <f t="shared" si="94"/>
        <v>1893</v>
      </c>
      <c r="ES41" s="159">
        <f t="shared" si="95"/>
        <v>1893</v>
      </c>
      <c r="ET41" s="159"/>
      <c r="EU41" s="159"/>
      <c r="EV41" s="159"/>
      <c r="EW41" s="159">
        <v>800</v>
      </c>
      <c r="EX41" s="159">
        <v>1093</v>
      </c>
      <c r="EY41" s="196"/>
      <c r="EZ41" s="196"/>
      <c r="FA41" s="132">
        <v>7909589</v>
      </c>
      <c r="FB41" s="132" t="s">
        <v>318</v>
      </c>
      <c r="FC41" s="132" t="s">
        <v>240</v>
      </c>
      <c r="FD41" s="132" t="s">
        <v>392</v>
      </c>
      <c r="FE41" s="132" t="s">
        <v>474</v>
      </c>
      <c r="FF41" s="159">
        <v>1968</v>
      </c>
      <c r="FG41" s="159">
        <v>1968</v>
      </c>
      <c r="FH41" s="159"/>
      <c r="FI41" s="159"/>
      <c r="FJ41" s="159"/>
      <c r="FK41" s="159"/>
      <c r="FL41" s="159">
        <f t="shared" si="96"/>
        <v>1893</v>
      </c>
      <c r="FM41" s="159">
        <f t="shared" si="97"/>
        <v>1893</v>
      </c>
      <c r="FN41" s="159"/>
      <c r="FO41" s="159"/>
      <c r="FP41" s="159"/>
      <c r="FQ41" s="159">
        <v>800</v>
      </c>
      <c r="FR41" s="159">
        <v>1093</v>
      </c>
      <c r="FS41" s="196"/>
      <c r="FT41" s="196"/>
      <c r="FU41" s="354"/>
      <c r="FV41" s="354"/>
      <c r="FW41" s="354"/>
      <c r="FX41" s="248"/>
      <c r="FZ41" s="193"/>
    </row>
    <row r="42" spans="1:183" ht="57.75" hidden="1" customHeight="1">
      <c r="A42" s="130"/>
      <c r="B42" s="134"/>
      <c r="C42" s="132"/>
      <c r="D42" s="132"/>
      <c r="E42" s="132"/>
      <c r="F42" s="130"/>
      <c r="G42" s="132"/>
      <c r="H42" s="159"/>
      <c r="I42" s="159"/>
      <c r="J42" s="159"/>
      <c r="K42" s="159"/>
      <c r="L42" s="159"/>
      <c r="M42" s="159"/>
      <c r="N42" s="196"/>
      <c r="O42" s="196"/>
      <c r="P42" s="132"/>
      <c r="Q42" s="159"/>
      <c r="R42" s="159"/>
      <c r="S42" s="159"/>
      <c r="T42" s="159"/>
      <c r="U42" s="159"/>
      <c r="V42" s="159"/>
      <c r="W42" s="196"/>
      <c r="X42" s="196"/>
      <c r="Y42" s="130"/>
      <c r="Z42" s="134"/>
      <c r="AA42" s="132"/>
      <c r="AB42" s="132"/>
      <c r="AC42" s="132"/>
      <c r="AD42" s="132"/>
      <c r="AE42" s="132"/>
      <c r="AF42" s="159"/>
      <c r="AG42" s="159"/>
      <c r="AH42" s="159"/>
      <c r="AI42" s="159"/>
      <c r="AJ42" s="159"/>
      <c r="AK42" s="159"/>
      <c r="AL42" s="159"/>
      <c r="AM42" s="159"/>
      <c r="AN42" s="159"/>
      <c r="AO42" s="159"/>
      <c r="AP42" s="159"/>
      <c r="AQ42" s="159"/>
      <c r="AR42" s="159"/>
      <c r="AS42" s="196"/>
      <c r="AT42" s="196"/>
      <c r="AU42" s="130" t="s">
        <v>15</v>
      </c>
      <c r="AV42" s="134" t="s">
        <v>301</v>
      </c>
      <c r="AW42" s="132">
        <v>7910488</v>
      </c>
      <c r="AX42" s="132" t="s">
        <v>318</v>
      </c>
      <c r="AY42" s="132" t="s">
        <v>240</v>
      </c>
      <c r="AZ42" s="132" t="s">
        <v>388</v>
      </c>
      <c r="BA42" s="132" t="s">
        <v>467</v>
      </c>
      <c r="BB42" s="159">
        <v>4842</v>
      </c>
      <c r="BC42" s="159">
        <v>4842</v>
      </c>
      <c r="BD42" s="159"/>
      <c r="BE42" s="159"/>
      <c r="BF42" s="159">
        <f>BG42</f>
        <v>168.47900000000001</v>
      </c>
      <c r="BG42" s="159">
        <v>168.47900000000001</v>
      </c>
      <c r="BH42" s="159"/>
      <c r="BI42" s="159"/>
      <c r="BJ42" s="159"/>
      <c r="BK42" s="159"/>
      <c r="BL42" s="159"/>
      <c r="BM42" s="159"/>
      <c r="BN42" s="159"/>
      <c r="BO42" s="196"/>
      <c r="BP42" s="196"/>
      <c r="BQ42" s="130" t="s">
        <v>15</v>
      </c>
      <c r="BR42" s="134" t="s">
        <v>421</v>
      </c>
      <c r="BS42" s="132">
        <v>7910488</v>
      </c>
      <c r="BT42" s="132" t="s">
        <v>318</v>
      </c>
      <c r="BU42" s="132" t="s">
        <v>240</v>
      </c>
      <c r="BV42" s="132" t="s">
        <v>388</v>
      </c>
      <c r="BW42" s="132" t="s">
        <v>467</v>
      </c>
      <c r="BX42" s="159">
        <v>4842</v>
      </c>
      <c r="BY42" s="159">
        <v>4842</v>
      </c>
      <c r="BZ42" s="159"/>
      <c r="CA42" s="159"/>
      <c r="CB42" s="159">
        <f>CC42</f>
        <v>168.47900000000001</v>
      </c>
      <c r="CC42" s="159">
        <v>168.47900000000001</v>
      </c>
      <c r="CD42" s="159"/>
      <c r="CE42" s="159"/>
      <c r="CF42" s="159"/>
      <c r="CG42" s="159"/>
      <c r="CH42" s="159"/>
      <c r="CI42" s="159"/>
      <c r="CJ42" s="159"/>
      <c r="CK42" s="196"/>
      <c r="CL42" s="196"/>
      <c r="CM42" s="130" t="s">
        <v>15</v>
      </c>
      <c r="CN42" s="134" t="s">
        <v>421</v>
      </c>
      <c r="CO42" s="132">
        <v>7910488</v>
      </c>
      <c r="CP42" s="132" t="s">
        <v>318</v>
      </c>
      <c r="CQ42" s="132" t="s">
        <v>240</v>
      </c>
      <c r="CR42" s="132" t="s">
        <v>388</v>
      </c>
      <c r="CS42" s="132" t="s">
        <v>467</v>
      </c>
      <c r="CT42" s="159">
        <v>4842</v>
      </c>
      <c r="CU42" s="159">
        <v>4842</v>
      </c>
      <c r="CV42" s="159"/>
      <c r="CW42" s="159"/>
      <c r="CX42" s="159">
        <f>CY42</f>
        <v>2481.4789999999998</v>
      </c>
      <c r="CY42" s="159">
        <f>168.479+2313</f>
        <v>2481.4789999999998</v>
      </c>
      <c r="CZ42" s="159"/>
      <c r="DA42" s="159"/>
      <c r="DB42" s="159"/>
      <c r="DC42" s="159"/>
      <c r="DD42" s="159"/>
      <c r="DE42" s="159"/>
      <c r="DF42" s="159"/>
      <c r="DG42" s="196"/>
      <c r="DH42" s="246"/>
      <c r="DI42" s="130" t="s">
        <v>15</v>
      </c>
      <c r="DJ42" s="134" t="s">
        <v>421</v>
      </c>
      <c r="DK42" s="132">
        <v>7910488</v>
      </c>
      <c r="DL42" s="132" t="s">
        <v>318</v>
      </c>
      <c r="DM42" s="132" t="s">
        <v>240</v>
      </c>
      <c r="DN42" s="132" t="s">
        <v>388</v>
      </c>
      <c r="DO42" s="132" t="s">
        <v>467</v>
      </c>
      <c r="DP42" s="159">
        <v>4842</v>
      </c>
      <c r="DQ42" s="159">
        <v>4842</v>
      </c>
      <c r="DR42" s="159"/>
      <c r="DS42" s="159"/>
      <c r="DT42" s="159">
        <f>DU42</f>
        <v>2354.1806979999997</v>
      </c>
      <c r="DU42" s="159">
        <f>168.479+2313-127.298302</f>
        <v>2354.1806979999997</v>
      </c>
      <c r="DV42" s="159"/>
      <c r="DW42" s="159"/>
      <c r="DX42" s="159"/>
      <c r="DY42" s="159"/>
      <c r="DZ42" s="159"/>
      <c r="EA42" s="159"/>
      <c r="EB42" s="159"/>
      <c r="EC42" s="196"/>
      <c r="ED42" s="196"/>
      <c r="EE42" s="130" t="s">
        <v>15</v>
      </c>
      <c r="EF42" s="134" t="s">
        <v>421</v>
      </c>
      <c r="EG42" s="132">
        <v>7910488</v>
      </c>
      <c r="EH42" s="132" t="s">
        <v>318</v>
      </c>
      <c r="EI42" s="132" t="s">
        <v>240</v>
      </c>
      <c r="EJ42" s="132" t="s">
        <v>388</v>
      </c>
      <c r="EK42" s="132" t="s">
        <v>467</v>
      </c>
      <c r="EL42" s="159">
        <v>4842</v>
      </c>
      <c r="EM42" s="159">
        <v>4842</v>
      </c>
      <c r="EN42" s="159"/>
      <c r="EO42" s="159"/>
      <c r="EP42" s="159">
        <f>EQ42</f>
        <v>2354.1806979999997</v>
      </c>
      <c r="EQ42" s="159">
        <f>168.479+2313-127.298302</f>
        <v>2354.1806979999997</v>
      </c>
      <c r="ER42" s="159"/>
      <c r="ES42" s="159"/>
      <c r="ET42" s="159"/>
      <c r="EU42" s="159"/>
      <c r="EV42" s="159"/>
      <c r="EW42" s="159"/>
      <c r="EX42" s="159"/>
      <c r="EY42" s="196"/>
      <c r="EZ42" s="196"/>
      <c r="FA42" s="132">
        <v>7910488</v>
      </c>
      <c r="FB42" s="132" t="s">
        <v>318</v>
      </c>
      <c r="FC42" s="132" t="s">
        <v>240</v>
      </c>
      <c r="FD42" s="132" t="s">
        <v>388</v>
      </c>
      <c r="FE42" s="132" t="s">
        <v>467</v>
      </c>
      <c r="FF42" s="159">
        <v>4842</v>
      </c>
      <c r="FG42" s="159">
        <v>4842</v>
      </c>
      <c r="FH42" s="159"/>
      <c r="FI42" s="159"/>
      <c r="FJ42" s="159">
        <f>FK42</f>
        <v>2354.1806979999997</v>
      </c>
      <c r="FK42" s="159">
        <f>168.479+2313-127.298302</f>
        <v>2354.1806979999997</v>
      </c>
      <c r="FL42" s="159"/>
      <c r="FM42" s="159"/>
      <c r="FN42" s="159"/>
      <c r="FO42" s="159"/>
      <c r="FP42" s="159"/>
      <c r="FQ42" s="159"/>
      <c r="FR42" s="159"/>
      <c r="FS42" s="196"/>
      <c r="FT42" s="196"/>
      <c r="FU42" s="132"/>
      <c r="FV42" s="132"/>
      <c r="FW42" s="132"/>
      <c r="FX42" s="248"/>
    </row>
    <row r="43" spans="1:183" ht="57.75" hidden="1" customHeight="1">
      <c r="A43" s="130" t="s">
        <v>15</v>
      </c>
      <c r="B43" s="134" t="s">
        <v>303</v>
      </c>
      <c r="C43" s="132"/>
      <c r="D43" s="132" t="s">
        <v>318</v>
      </c>
      <c r="E43" s="132" t="s">
        <v>240</v>
      </c>
      <c r="F43" s="130" t="e">
        <f>F41</f>
        <v>#REF!</v>
      </c>
      <c r="G43" s="132" t="s">
        <v>463</v>
      </c>
      <c r="H43" s="159">
        <v>3808</v>
      </c>
      <c r="I43" s="159">
        <v>3808</v>
      </c>
      <c r="J43" s="159"/>
      <c r="K43" s="159"/>
      <c r="L43" s="159">
        <v>611</v>
      </c>
      <c r="M43" s="159">
        <v>611</v>
      </c>
      <c r="N43" s="196"/>
      <c r="O43" s="196"/>
      <c r="P43" s="132" t="s">
        <v>463</v>
      </c>
      <c r="Q43" s="159">
        <v>3808</v>
      </c>
      <c r="R43" s="159">
        <v>3808</v>
      </c>
      <c r="S43" s="159"/>
      <c r="T43" s="159"/>
      <c r="U43" s="159">
        <v>611</v>
      </c>
      <c r="V43" s="159">
        <v>611</v>
      </c>
      <c r="W43" s="196"/>
      <c r="X43" s="196"/>
      <c r="Y43" s="130" t="s">
        <v>15</v>
      </c>
      <c r="Z43" s="134" t="s">
        <v>303</v>
      </c>
      <c r="AA43" s="132">
        <v>7909588</v>
      </c>
      <c r="AB43" s="132" t="s">
        <v>318</v>
      </c>
      <c r="AC43" s="132" t="s">
        <v>240</v>
      </c>
      <c r="AD43" s="132" t="s">
        <v>388</v>
      </c>
      <c r="AE43" s="132" t="s">
        <v>463</v>
      </c>
      <c r="AF43" s="159">
        <v>3808</v>
      </c>
      <c r="AG43" s="159">
        <v>3808</v>
      </c>
      <c r="AH43" s="159"/>
      <c r="AI43" s="159"/>
      <c r="AJ43" s="159">
        <v>611</v>
      </c>
      <c r="AK43" s="159">
        <v>611</v>
      </c>
      <c r="AL43" s="159">
        <f t="shared" ref="AL43" si="105">AM43-AK43</f>
        <v>0</v>
      </c>
      <c r="AM43" s="159">
        <f t="shared" ref="AM43" si="106">AN43+AO43+AP43+AQ43+AR43</f>
        <v>611</v>
      </c>
      <c r="AN43" s="159"/>
      <c r="AO43" s="159">
        <v>611</v>
      </c>
      <c r="AP43" s="159"/>
      <c r="AQ43" s="159"/>
      <c r="AR43" s="159"/>
      <c r="AS43" s="196"/>
      <c r="AT43" s="196"/>
      <c r="AU43" s="130" t="s">
        <v>15</v>
      </c>
      <c r="AV43" s="134" t="s">
        <v>303</v>
      </c>
      <c r="AW43" s="132">
        <v>7909588</v>
      </c>
      <c r="AX43" s="132" t="s">
        <v>318</v>
      </c>
      <c r="AY43" s="132" t="s">
        <v>240</v>
      </c>
      <c r="AZ43" s="132" t="s">
        <v>388</v>
      </c>
      <c r="BA43" s="132" t="s">
        <v>463</v>
      </c>
      <c r="BB43" s="159">
        <v>3808</v>
      </c>
      <c r="BC43" s="159">
        <v>3808</v>
      </c>
      <c r="BD43" s="159"/>
      <c r="BE43" s="159"/>
      <c r="BF43" s="159">
        <v>611</v>
      </c>
      <c r="BG43" s="159">
        <v>611</v>
      </c>
      <c r="BH43" s="159">
        <f t="shared" ref="BH43" si="107">BI43-BG43</f>
        <v>0</v>
      </c>
      <c r="BI43" s="159">
        <f t="shared" ref="BI43" si="108">BJ43+BK43+BL43+BM43+BN43</f>
        <v>611</v>
      </c>
      <c r="BJ43" s="159"/>
      <c r="BK43" s="159">
        <v>611</v>
      </c>
      <c r="BL43" s="159"/>
      <c r="BM43" s="159"/>
      <c r="BN43" s="159"/>
      <c r="BO43" s="196"/>
      <c r="BP43" s="196"/>
      <c r="BQ43" s="130"/>
      <c r="BR43" s="134"/>
      <c r="BS43" s="132"/>
      <c r="BT43" s="132"/>
      <c r="BU43" s="132"/>
      <c r="BV43" s="132"/>
      <c r="BW43" s="132"/>
      <c r="BX43" s="159"/>
      <c r="BY43" s="159"/>
      <c r="BZ43" s="159"/>
      <c r="CA43" s="159"/>
      <c r="CB43" s="159"/>
      <c r="CC43" s="159"/>
      <c r="CD43" s="159"/>
      <c r="CE43" s="159"/>
      <c r="CF43" s="159"/>
      <c r="CG43" s="159"/>
      <c r="CH43" s="159"/>
      <c r="CI43" s="159"/>
      <c r="CJ43" s="159"/>
      <c r="CK43" s="196"/>
      <c r="CL43" s="196"/>
      <c r="CM43" s="130" t="s">
        <v>15</v>
      </c>
      <c r="CN43" s="134" t="s">
        <v>420</v>
      </c>
      <c r="CO43" s="132">
        <v>7909588</v>
      </c>
      <c r="CP43" s="132" t="s">
        <v>318</v>
      </c>
      <c r="CQ43" s="132" t="s">
        <v>240</v>
      </c>
      <c r="CR43" s="132" t="s">
        <v>388</v>
      </c>
      <c r="CS43" s="132" t="s">
        <v>463</v>
      </c>
      <c r="CT43" s="159">
        <v>3808</v>
      </c>
      <c r="CU43" s="159">
        <v>3808</v>
      </c>
      <c r="CV43" s="159"/>
      <c r="CW43" s="159"/>
      <c r="CX43" s="159">
        <f>CY43</f>
        <v>673</v>
      </c>
      <c r="CY43" s="159">
        <v>673</v>
      </c>
      <c r="CZ43" s="159">
        <f t="shared" ref="CZ43" si="109">DA43-CY43</f>
        <v>-62</v>
      </c>
      <c r="DA43" s="159">
        <f t="shared" ref="DA43" si="110">DB43+DC43+DD43+DE43+DF43</f>
        <v>611</v>
      </c>
      <c r="DB43" s="159"/>
      <c r="DC43" s="159">
        <v>611</v>
      </c>
      <c r="DD43" s="159"/>
      <c r="DE43" s="159"/>
      <c r="DF43" s="159"/>
      <c r="DG43" s="196"/>
      <c r="DH43" s="246"/>
      <c r="DI43" s="130" t="s">
        <v>15</v>
      </c>
      <c r="DJ43" s="134" t="s">
        <v>420</v>
      </c>
      <c r="DK43" s="132">
        <v>7909588</v>
      </c>
      <c r="DL43" s="132" t="s">
        <v>318</v>
      </c>
      <c r="DM43" s="132" t="s">
        <v>240</v>
      </c>
      <c r="DN43" s="132" t="s">
        <v>388</v>
      </c>
      <c r="DO43" s="132" t="s">
        <v>463</v>
      </c>
      <c r="DP43" s="159">
        <v>3808</v>
      </c>
      <c r="DQ43" s="159">
        <v>3808</v>
      </c>
      <c r="DR43" s="159"/>
      <c r="DS43" s="159"/>
      <c r="DT43" s="159">
        <f>DU43</f>
        <v>3596.0642269999998</v>
      </c>
      <c r="DU43" s="159">
        <f>673+2997-73.935773</f>
        <v>3596.0642269999998</v>
      </c>
      <c r="DV43" s="159">
        <f t="shared" ref="DV43:DV45" si="111">DW43-DU43</f>
        <v>-2985.0642269999998</v>
      </c>
      <c r="DW43" s="159">
        <f t="shared" ref="DW43:DW45" si="112">DX43+DY43+DZ43+EA43+EB43</f>
        <v>611</v>
      </c>
      <c r="DX43" s="159"/>
      <c r="DY43" s="159">
        <v>611</v>
      </c>
      <c r="DZ43" s="159"/>
      <c r="EA43" s="159"/>
      <c r="EB43" s="159"/>
      <c r="EC43" s="196"/>
      <c r="ED43" s="196"/>
      <c r="EE43" s="130" t="s">
        <v>15</v>
      </c>
      <c r="EF43" s="134" t="s">
        <v>420</v>
      </c>
      <c r="EG43" s="132">
        <v>7909588</v>
      </c>
      <c r="EH43" s="132" t="s">
        <v>318</v>
      </c>
      <c r="EI43" s="132" t="s">
        <v>240</v>
      </c>
      <c r="EJ43" s="132" t="s">
        <v>388</v>
      </c>
      <c r="EK43" s="132" t="s">
        <v>463</v>
      </c>
      <c r="EL43" s="159">
        <v>3808</v>
      </c>
      <c r="EM43" s="159">
        <v>3808</v>
      </c>
      <c r="EN43" s="159"/>
      <c r="EO43" s="159"/>
      <c r="EP43" s="159">
        <f>EQ43</f>
        <v>3596.0642269999998</v>
      </c>
      <c r="EQ43" s="159">
        <f>673+2997-73.935773</f>
        <v>3596.0642269999998</v>
      </c>
      <c r="ER43" s="159">
        <f t="shared" ref="ER43:ER45" si="113">ES43-EQ43</f>
        <v>-2985.0642269999998</v>
      </c>
      <c r="ES43" s="159">
        <f t="shared" ref="ES43:ES45" si="114">ET43+EU43+EV43+EW43+EX43</f>
        <v>611</v>
      </c>
      <c r="ET43" s="159"/>
      <c r="EU43" s="159">
        <v>611</v>
      </c>
      <c r="EV43" s="159"/>
      <c r="EW43" s="159"/>
      <c r="EX43" s="159"/>
      <c r="EY43" s="196"/>
      <c r="EZ43" s="196"/>
      <c r="FA43" s="132">
        <v>7909588</v>
      </c>
      <c r="FB43" s="132" t="s">
        <v>318</v>
      </c>
      <c r="FC43" s="132" t="s">
        <v>240</v>
      </c>
      <c r="FD43" s="132" t="s">
        <v>388</v>
      </c>
      <c r="FE43" s="132" t="s">
        <v>463</v>
      </c>
      <c r="FF43" s="159">
        <v>3808</v>
      </c>
      <c r="FG43" s="159">
        <v>3808</v>
      </c>
      <c r="FH43" s="159"/>
      <c r="FI43" s="159"/>
      <c r="FJ43" s="159">
        <f>FK43</f>
        <v>3596.0642269999998</v>
      </c>
      <c r="FK43" s="159">
        <f>673+2997-73.935773</f>
        <v>3596.0642269999998</v>
      </c>
      <c r="FL43" s="159">
        <f t="shared" ref="FL43:FL45" si="115">FM43-FK43</f>
        <v>-2985.0642269999998</v>
      </c>
      <c r="FM43" s="159">
        <f t="shared" ref="FM43:FM45" si="116">FN43+FO43+FP43+FQ43+FR43</f>
        <v>611</v>
      </c>
      <c r="FN43" s="159"/>
      <c r="FO43" s="159">
        <v>611</v>
      </c>
      <c r="FP43" s="159"/>
      <c r="FQ43" s="159"/>
      <c r="FR43" s="159"/>
      <c r="FS43" s="196"/>
      <c r="FT43" s="196"/>
      <c r="FU43" s="132"/>
      <c r="FV43" s="132"/>
      <c r="FW43" s="132"/>
      <c r="FX43" s="200"/>
      <c r="FZ43" s="193"/>
    </row>
    <row r="44" spans="1:183" ht="115.5" hidden="1" customHeight="1">
      <c r="A44" s="130" t="s">
        <v>15</v>
      </c>
      <c r="B44" s="134" t="s">
        <v>302</v>
      </c>
      <c r="C44" s="132"/>
      <c r="D44" s="132" t="s">
        <v>318</v>
      </c>
      <c r="E44" s="132" t="s">
        <v>240</v>
      </c>
      <c r="F44" s="130" t="e">
        <f>#REF!</f>
        <v>#REF!</v>
      </c>
      <c r="G44" s="132" t="s">
        <v>468</v>
      </c>
      <c r="H44" s="159">
        <v>6851</v>
      </c>
      <c r="I44" s="159">
        <v>6851</v>
      </c>
      <c r="J44" s="159"/>
      <c r="K44" s="159"/>
      <c r="L44" s="159">
        <v>6651</v>
      </c>
      <c r="M44" s="159">
        <v>6651</v>
      </c>
      <c r="N44" s="196"/>
      <c r="O44" s="196"/>
      <c r="P44" s="132" t="s">
        <v>468</v>
      </c>
      <c r="Q44" s="159">
        <v>6851</v>
      </c>
      <c r="R44" s="159">
        <v>6851</v>
      </c>
      <c r="S44" s="159"/>
      <c r="T44" s="159"/>
      <c r="U44" s="159">
        <v>6651</v>
      </c>
      <c r="V44" s="159">
        <v>6651</v>
      </c>
      <c r="W44" s="196"/>
      <c r="X44" s="196"/>
      <c r="Y44" s="130" t="s">
        <v>15</v>
      </c>
      <c r="Z44" s="134" t="s">
        <v>302</v>
      </c>
      <c r="AA44" s="132">
        <v>7913666</v>
      </c>
      <c r="AB44" s="132" t="s">
        <v>318</v>
      </c>
      <c r="AC44" s="132" t="s">
        <v>240</v>
      </c>
      <c r="AD44" s="132" t="s">
        <v>392</v>
      </c>
      <c r="AE44" s="132" t="s">
        <v>468</v>
      </c>
      <c r="AF44" s="159">
        <v>6851</v>
      </c>
      <c r="AG44" s="159">
        <v>6851</v>
      </c>
      <c r="AH44" s="159"/>
      <c r="AI44" s="159"/>
      <c r="AJ44" s="159">
        <f>AK44</f>
        <v>3311</v>
      </c>
      <c r="AK44" s="159">
        <f>1000+1500+811</f>
        <v>3311</v>
      </c>
      <c r="AL44" s="159">
        <f t="shared" ref="AL44:AL45" si="117">AM44-AK44</f>
        <v>-3311</v>
      </c>
      <c r="AM44" s="159">
        <f t="shared" ref="AM44:AM45" si="118">AN44+AO44+AP44+AQ44+AR44</f>
        <v>0</v>
      </c>
      <c r="AN44" s="159"/>
      <c r="AO44" s="159"/>
      <c r="AP44" s="159"/>
      <c r="AQ44" s="159"/>
      <c r="AR44" s="159"/>
      <c r="AS44" s="196"/>
      <c r="AT44" s="196"/>
      <c r="AU44" s="130" t="s">
        <v>15</v>
      </c>
      <c r="AV44" s="134" t="s">
        <v>302</v>
      </c>
      <c r="AW44" s="132">
        <v>7913666</v>
      </c>
      <c r="AX44" s="132" t="s">
        <v>318</v>
      </c>
      <c r="AY44" s="132" t="s">
        <v>240</v>
      </c>
      <c r="AZ44" s="132" t="s">
        <v>388</v>
      </c>
      <c r="BA44" s="132" t="s">
        <v>411</v>
      </c>
      <c r="BB44" s="159">
        <f>BC44</f>
        <v>7947.1080000000002</v>
      </c>
      <c r="BC44" s="159">
        <v>7947.1080000000002</v>
      </c>
      <c r="BD44" s="159"/>
      <c r="BE44" s="159"/>
      <c r="BF44" s="159">
        <f>BG44</f>
        <v>7591.2830000000004</v>
      </c>
      <c r="BG44" s="159">
        <v>7591.2830000000004</v>
      </c>
      <c r="BH44" s="159">
        <f t="shared" ref="BH44:BH45" si="119">BI44-BG44</f>
        <v>-7591.2830000000004</v>
      </c>
      <c r="BI44" s="159">
        <f t="shared" ref="BI44:BI45" si="120">BJ44+BK44+BL44+BM44+BN44</f>
        <v>0</v>
      </c>
      <c r="BJ44" s="159"/>
      <c r="BK44" s="159"/>
      <c r="BL44" s="159"/>
      <c r="BM44" s="159"/>
      <c r="BN44" s="159"/>
      <c r="BO44" s="196"/>
      <c r="BP44" s="196"/>
      <c r="BQ44" s="130"/>
      <c r="BR44" s="134"/>
      <c r="BS44" s="132"/>
      <c r="BT44" s="132"/>
      <c r="BU44" s="132"/>
      <c r="BV44" s="132"/>
      <c r="BW44" s="172"/>
      <c r="BX44" s="159"/>
      <c r="BY44" s="159"/>
      <c r="BZ44" s="159"/>
      <c r="CA44" s="159"/>
      <c r="CB44" s="159"/>
      <c r="CC44" s="159"/>
      <c r="CD44" s="159"/>
      <c r="CE44" s="159"/>
      <c r="CF44" s="159"/>
      <c r="CG44" s="159"/>
      <c r="CH44" s="159"/>
      <c r="CI44" s="159"/>
      <c r="CJ44" s="159"/>
      <c r="CK44" s="196"/>
      <c r="CL44" s="196"/>
      <c r="CM44" s="130" t="s">
        <v>15</v>
      </c>
      <c r="CN44" s="134" t="s">
        <v>422</v>
      </c>
      <c r="CO44" s="132">
        <v>7913666</v>
      </c>
      <c r="CP44" s="132" t="s">
        <v>318</v>
      </c>
      <c r="CQ44" s="132" t="s">
        <v>240</v>
      </c>
      <c r="CR44" s="132" t="s">
        <v>388</v>
      </c>
      <c r="CS44" s="172" t="s">
        <v>469</v>
      </c>
      <c r="CT44" s="159">
        <f>CU44</f>
        <v>7947.1080000000002</v>
      </c>
      <c r="CU44" s="159">
        <v>7947.1080000000002</v>
      </c>
      <c r="CV44" s="159"/>
      <c r="CW44" s="159"/>
      <c r="CX44" s="159">
        <f>CY44</f>
        <v>50</v>
      </c>
      <c r="CY44" s="159">
        <v>50</v>
      </c>
      <c r="CZ44" s="159">
        <f t="shared" ref="CZ44:CZ45" si="121">DA44-CY44</f>
        <v>-50</v>
      </c>
      <c r="DA44" s="159">
        <f t="shared" ref="DA44:DA45" si="122">DB44+DC44+DD44+DE44+DF44</f>
        <v>0</v>
      </c>
      <c r="DB44" s="159"/>
      <c r="DC44" s="159"/>
      <c r="DD44" s="159"/>
      <c r="DE44" s="159"/>
      <c r="DF44" s="159"/>
      <c r="DG44" s="196"/>
      <c r="DH44" s="246"/>
      <c r="DI44" s="130" t="s">
        <v>15</v>
      </c>
      <c r="DJ44" s="134" t="s">
        <v>422</v>
      </c>
      <c r="DK44" s="132">
        <v>7913666</v>
      </c>
      <c r="DL44" s="132" t="s">
        <v>318</v>
      </c>
      <c r="DM44" s="132" t="s">
        <v>240</v>
      </c>
      <c r="DN44" s="132" t="s">
        <v>388</v>
      </c>
      <c r="DO44" s="132" t="s">
        <v>469</v>
      </c>
      <c r="DP44" s="159">
        <f>DQ44</f>
        <v>7947.1080000000002</v>
      </c>
      <c r="DQ44" s="159">
        <v>7947.1080000000002</v>
      </c>
      <c r="DR44" s="159"/>
      <c r="DS44" s="159"/>
      <c r="DT44" s="159">
        <f>DU44</f>
        <v>404.04010399999999</v>
      </c>
      <c r="DU44" s="159">
        <f>50+354.040104</f>
        <v>404.04010399999999</v>
      </c>
      <c r="DV44" s="159">
        <f t="shared" si="111"/>
        <v>-404.04010399999999</v>
      </c>
      <c r="DW44" s="159">
        <f t="shared" si="112"/>
        <v>0</v>
      </c>
      <c r="DX44" s="159"/>
      <c r="DY44" s="159"/>
      <c r="DZ44" s="159"/>
      <c r="EA44" s="159"/>
      <c r="EB44" s="159"/>
      <c r="EC44" s="196"/>
      <c r="ED44" s="196"/>
      <c r="EE44" s="130" t="s">
        <v>15</v>
      </c>
      <c r="EF44" s="134" t="s">
        <v>422</v>
      </c>
      <c r="EG44" s="132">
        <v>7913666</v>
      </c>
      <c r="EH44" s="132" t="s">
        <v>318</v>
      </c>
      <c r="EI44" s="132" t="s">
        <v>240</v>
      </c>
      <c r="EJ44" s="132" t="s">
        <v>388</v>
      </c>
      <c r="EK44" s="132" t="s">
        <v>469</v>
      </c>
      <c r="EL44" s="159">
        <f>EM44</f>
        <v>7947.1080000000002</v>
      </c>
      <c r="EM44" s="159">
        <v>7947.1080000000002</v>
      </c>
      <c r="EN44" s="159"/>
      <c r="EO44" s="159"/>
      <c r="EP44" s="159">
        <f>EQ44</f>
        <v>404.04010399999999</v>
      </c>
      <c r="EQ44" s="159">
        <f>50+354.040104</f>
        <v>404.04010399999999</v>
      </c>
      <c r="ER44" s="159">
        <f t="shared" si="113"/>
        <v>-404.04010399999999</v>
      </c>
      <c r="ES44" s="159">
        <f t="shared" si="114"/>
        <v>0</v>
      </c>
      <c r="ET44" s="159"/>
      <c r="EU44" s="159"/>
      <c r="EV44" s="159"/>
      <c r="EW44" s="159"/>
      <c r="EX44" s="159"/>
      <c r="EY44" s="196"/>
      <c r="EZ44" s="196"/>
      <c r="FA44" s="132">
        <v>7913666</v>
      </c>
      <c r="FB44" s="132" t="s">
        <v>318</v>
      </c>
      <c r="FC44" s="132" t="s">
        <v>240</v>
      </c>
      <c r="FD44" s="132" t="s">
        <v>388</v>
      </c>
      <c r="FE44" s="132" t="s">
        <v>469</v>
      </c>
      <c r="FF44" s="159">
        <f>FG44</f>
        <v>7947.1080000000002</v>
      </c>
      <c r="FG44" s="159">
        <v>7947.1080000000002</v>
      </c>
      <c r="FH44" s="159"/>
      <c r="FI44" s="159"/>
      <c r="FJ44" s="159">
        <f>FK44</f>
        <v>404.04010399999999</v>
      </c>
      <c r="FK44" s="159">
        <f>50+354.040104</f>
        <v>404.04010399999999</v>
      </c>
      <c r="FL44" s="159">
        <f t="shared" si="115"/>
        <v>-404.04010399999999</v>
      </c>
      <c r="FM44" s="159">
        <f t="shared" si="116"/>
        <v>0</v>
      </c>
      <c r="FN44" s="159"/>
      <c r="FO44" s="159"/>
      <c r="FP44" s="159"/>
      <c r="FQ44" s="159"/>
      <c r="FR44" s="159"/>
      <c r="FS44" s="196"/>
      <c r="FT44" s="196"/>
      <c r="FU44" s="132"/>
      <c r="FV44" s="132"/>
      <c r="FW44" s="132"/>
      <c r="FX44" s="200"/>
      <c r="FZ44" s="193"/>
      <c r="GA44" s="193"/>
    </row>
    <row r="45" spans="1:183" ht="57" hidden="1" customHeight="1">
      <c r="A45" s="130" t="s">
        <v>15</v>
      </c>
      <c r="B45" s="131" t="s">
        <v>337</v>
      </c>
      <c r="C45" s="132"/>
      <c r="D45" s="132" t="s">
        <v>318</v>
      </c>
      <c r="E45" s="132" t="s">
        <v>239</v>
      </c>
      <c r="F45" s="132" t="s">
        <v>284</v>
      </c>
      <c r="G45" s="132" t="s">
        <v>499</v>
      </c>
      <c r="H45" s="159">
        <v>43268</v>
      </c>
      <c r="I45" s="159">
        <v>43268</v>
      </c>
      <c r="J45" s="159"/>
      <c r="K45" s="159"/>
      <c r="L45" s="159">
        <f>M45</f>
        <v>4767.3609999999999</v>
      </c>
      <c r="M45" s="159">
        <v>4767.3609999999999</v>
      </c>
      <c r="N45" s="196"/>
      <c r="O45" s="196"/>
      <c r="P45" s="132" t="s">
        <v>499</v>
      </c>
      <c r="Q45" s="159">
        <v>43268</v>
      </c>
      <c r="R45" s="159">
        <v>43268</v>
      </c>
      <c r="S45" s="159"/>
      <c r="T45" s="159"/>
      <c r="U45" s="159">
        <f>V45</f>
        <v>4767.3609999999999</v>
      </c>
      <c r="V45" s="159">
        <v>4767.3609999999999</v>
      </c>
      <c r="W45" s="196"/>
      <c r="X45" s="196"/>
      <c r="Y45" s="130" t="s">
        <v>15</v>
      </c>
      <c r="Z45" s="131" t="s">
        <v>337</v>
      </c>
      <c r="AA45" s="132">
        <v>7910754</v>
      </c>
      <c r="AB45" s="132" t="s">
        <v>318</v>
      </c>
      <c r="AC45" s="132" t="s">
        <v>239</v>
      </c>
      <c r="AD45" s="132" t="s">
        <v>388</v>
      </c>
      <c r="AE45" s="132" t="s">
        <v>499</v>
      </c>
      <c r="AF45" s="159">
        <v>43268</v>
      </c>
      <c r="AG45" s="159">
        <v>4767.3609999999999</v>
      </c>
      <c r="AH45" s="159"/>
      <c r="AI45" s="159"/>
      <c r="AJ45" s="159">
        <f>AK45</f>
        <v>4767.3609999999999</v>
      </c>
      <c r="AK45" s="159">
        <v>4767.3609999999999</v>
      </c>
      <c r="AL45" s="159">
        <f t="shared" si="117"/>
        <v>-4767.3609999999999</v>
      </c>
      <c r="AM45" s="159">
        <f t="shared" si="118"/>
        <v>0</v>
      </c>
      <c r="AN45" s="159"/>
      <c r="AO45" s="159"/>
      <c r="AP45" s="159"/>
      <c r="AQ45" s="159"/>
      <c r="AR45" s="159"/>
      <c r="AS45" s="196"/>
      <c r="AT45" s="196"/>
      <c r="AU45" s="130" t="s">
        <v>15</v>
      </c>
      <c r="AV45" s="131" t="s">
        <v>337</v>
      </c>
      <c r="AW45" s="132">
        <v>7910754</v>
      </c>
      <c r="AX45" s="132" t="s">
        <v>318</v>
      </c>
      <c r="AY45" s="132" t="s">
        <v>239</v>
      </c>
      <c r="AZ45" s="132" t="s">
        <v>388</v>
      </c>
      <c r="BA45" s="132" t="s">
        <v>499</v>
      </c>
      <c r="BB45" s="159">
        <v>43268</v>
      </c>
      <c r="BC45" s="159">
        <v>4767.3609999999999</v>
      </c>
      <c r="BD45" s="159"/>
      <c r="BE45" s="159"/>
      <c r="BF45" s="159">
        <f>BG45</f>
        <v>4767.3609999999999</v>
      </c>
      <c r="BG45" s="159">
        <v>4767.3609999999999</v>
      </c>
      <c r="BH45" s="159">
        <f t="shared" si="119"/>
        <v>-4767.3609999999999</v>
      </c>
      <c r="BI45" s="159">
        <f t="shared" si="120"/>
        <v>0</v>
      </c>
      <c r="BJ45" s="159"/>
      <c r="BK45" s="159"/>
      <c r="BL45" s="159"/>
      <c r="BM45" s="159"/>
      <c r="BN45" s="159"/>
      <c r="BO45" s="196"/>
      <c r="BP45" s="196"/>
      <c r="BQ45" s="130" t="s">
        <v>15</v>
      </c>
      <c r="BR45" s="131" t="s">
        <v>337</v>
      </c>
      <c r="BS45" s="132">
        <v>7910754</v>
      </c>
      <c r="BT45" s="132" t="s">
        <v>318</v>
      </c>
      <c r="BU45" s="132" t="s">
        <v>239</v>
      </c>
      <c r="BV45" s="132" t="s">
        <v>388</v>
      </c>
      <c r="BW45" s="132" t="s">
        <v>499</v>
      </c>
      <c r="BX45" s="159">
        <v>43268</v>
      </c>
      <c r="BY45" s="159">
        <v>4767.3609999999999</v>
      </c>
      <c r="BZ45" s="159"/>
      <c r="CA45" s="159"/>
      <c r="CB45" s="159">
        <f>CC45</f>
        <v>4767.3609999999999</v>
      </c>
      <c r="CC45" s="159">
        <v>4767.3609999999999</v>
      </c>
      <c r="CD45" s="159">
        <f t="shared" ref="CD45" si="123">CE45-CC45</f>
        <v>-4767.3609999999999</v>
      </c>
      <c r="CE45" s="159">
        <f t="shared" ref="CE45" si="124">CF45+CG45+CH45+CI45+CJ45</f>
        <v>0</v>
      </c>
      <c r="CF45" s="159"/>
      <c r="CG45" s="159"/>
      <c r="CH45" s="159"/>
      <c r="CI45" s="159"/>
      <c r="CJ45" s="159"/>
      <c r="CK45" s="196"/>
      <c r="CL45" s="196"/>
      <c r="CM45" s="130" t="s">
        <v>15</v>
      </c>
      <c r="CN45" s="131" t="s">
        <v>337</v>
      </c>
      <c r="CO45" s="132">
        <v>7910754</v>
      </c>
      <c r="CP45" s="132" t="s">
        <v>318</v>
      </c>
      <c r="CQ45" s="132" t="s">
        <v>239</v>
      </c>
      <c r="CR45" s="132" t="s">
        <v>388</v>
      </c>
      <c r="CS45" s="132" t="s">
        <v>499</v>
      </c>
      <c r="CT45" s="159">
        <v>43268</v>
      </c>
      <c r="CU45" s="159">
        <v>4767.3609999999999</v>
      </c>
      <c r="CV45" s="159"/>
      <c r="CW45" s="159"/>
      <c r="CX45" s="159">
        <f>CY45</f>
        <v>4767.3609999999999</v>
      </c>
      <c r="CY45" s="159">
        <v>4767.3609999999999</v>
      </c>
      <c r="CZ45" s="159">
        <f t="shared" si="121"/>
        <v>-4767.3609999999999</v>
      </c>
      <c r="DA45" s="159">
        <f t="shared" si="122"/>
        <v>0</v>
      </c>
      <c r="DB45" s="159"/>
      <c r="DC45" s="159"/>
      <c r="DD45" s="159"/>
      <c r="DE45" s="159"/>
      <c r="DF45" s="159"/>
      <c r="DG45" s="196"/>
      <c r="DH45" s="246"/>
      <c r="DI45" s="130" t="s">
        <v>15</v>
      </c>
      <c r="DJ45" s="131" t="s">
        <v>337</v>
      </c>
      <c r="DK45" s="132">
        <v>7910754</v>
      </c>
      <c r="DL45" s="132" t="s">
        <v>318</v>
      </c>
      <c r="DM45" s="132" t="s">
        <v>239</v>
      </c>
      <c r="DN45" s="132" t="s">
        <v>388</v>
      </c>
      <c r="DO45" s="132" t="s">
        <v>499</v>
      </c>
      <c r="DP45" s="159">
        <v>43268</v>
      </c>
      <c r="DQ45" s="159">
        <v>4767.3609999999999</v>
      </c>
      <c r="DR45" s="159"/>
      <c r="DS45" s="159"/>
      <c r="DT45" s="159">
        <f>DU45</f>
        <v>4767.3609999999999</v>
      </c>
      <c r="DU45" s="159">
        <v>4767.3609999999999</v>
      </c>
      <c r="DV45" s="159">
        <f t="shared" si="111"/>
        <v>-4767.3609999999999</v>
      </c>
      <c r="DW45" s="159">
        <f t="shared" si="112"/>
        <v>0</v>
      </c>
      <c r="DX45" s="159"/>
      <c r="DY45" s="159"/>
      <c r="DZ45" s="159"/>
      <c r="EA45" s="159"/>
      <c r="EB45" s="159"/>
      <c r="EC45" s="196"/>
      <c r="ED45" s="196"/>
      <c r="EE45" s="130" t="s">
        <v>15</v>
      </c>
      <c r="EF45" s="131" t="s">
        <v>337</v>
      </c>
      <c r="EG45" s="132">
        <v>7910754</v>
      </c>
      <c r="EH45" s="132" t="s">
        <v>318</v>
      </c>
      <c r="EI45" s="132" t="s">
        <v>239</v>
      </c>
      <c r="EJ45" s="132" t="s">
        <v>388</v>
      </c>
      <c r="EK45" s="132" t="s">
        <v>499</v>
      </c>
      <c r="EL45" s="159">
        <v>43268</v>
      </c>
      <c r="EM45" s="159">
        <v>4767.3609999999999</v>
      </c>
      <c r="EN45" s="159"/>
      <c r="EO45" s="159"/>
      <c r="EP45" s="210">
        <f>EQ45</f>
        <v>1735</v>
      </c>
      <c r="EQ45" s="210">
        <v>1735</v>
      </c>
      <c r="ER45" s="159">
        <f t="shared" si="113"/>
        <v>-1735</v>
      </c>
      <c r="ES45" s="159">
        <f t="shared" si="114"/>
        <v>0</v>
      </c>
      <c r="ET45" s="159"/>
      <c r="EU45" s="159"/>
      <c r="EV45" s="159"/>
      <c r="EW45" s="159"/>
      <c r="EX45" s="159"/>
      <c r="EY45" s="196"/>
      <c r="EZ45" s="196"/>
      <c r="FA45" s="132">
        <v>7910754</v>
      </c>
      <c r="FB45" s="132" t="s">
        <v>318</v>
      </c>
      <c r="FC45" s="132" t="s">
        <v>239</v>
      </c>
      <c r="FD45" s="132" t="s">
        <v>388</v>
      </c>
      <c r="FE45" s="132" t="s">
        <v>499</v>
      </c>
      <c r="FF45" s="159">
        <v>43268</v>
      </c>
      <c r="FG45" s="159">
        <v>4767.3609999999999</v>
      </c>
      <c r="FH45" s="159"/>
      <c r="FI45" s="159"/>
      <c r="FJ45" s="210">
        <f>FK45</f>
        <v>1735</v>
      </c>
      <c r="FK45" s="210">
        <v>1735</v>
      </c>
      <c r="FL45" s="159">
        <f t="shared" si="115"/>
        <v>-1735</v>
      </c>
      <c r="FM45" s="159">
        <f t="shared" si="116"/>
        <v>0</v>
      </c>
      <c r="FN45" s="159"/>
      <c r="FO45" s="159"/>
      <c r="FP45" s="159"/>
      <c r="FQ45" s="159"/>
      <c r="FR45" s="159"/>
      <c r="FS45" s="196"/>
      <c r="FT45" s="196"/>
      <c r="FU45" s="139" t="s">
        <v>513</v>
      </c>
      <c r="FV45" s="139" t="s">
        <v>513</v>
      </c>
      <c r="FW45" s="139" t="s">
        <v>513</v>
      </c>
      <c r="FX45" s="250">
        <f>EM45-EQ45</f>
        <v>3032.3609999999999</v>
      </c>
      <c r="FY45" s="251">
        <f>FX45+FX46</f>
        <v>3201.1709999999998</v>
      </c>
      <c r="GA45" s="193"/>
    </row>
    <row r="46" spans="1:183" ht="58.5" hidden="1" customHeight="1">
      <c r="A46" s="130"/>
      <c r="B46" s="131"/>
      <c r="C46" s="132"/>
      <c r="D46" s="132"/>
      <c r="E46" s="132"/>
      <c r="F46" s="132"/>
      <c r="G46" s="132"/>
      <c r="H46" s="159"/>
      <c r="I46" s="159"/>
      <c r="J46" s="159"/>
      <c r="K46" s="159"/>
      <c r="L46" s="159"/>
      <c r="M46" s="159"/>
      <c r="N46" s="196"/>
      <c r="O46" s="196"/>
      <c r="P46" s="132"/>
      <c r="Q46" s="159"/>
      <c r="R46" s="159"/>
      <c r="S46" s="159"/>
      <c r="T46" s="159"/>
      <c r="U46" s="159"/>
      <c r="V46" s="159"/>
      <c r="W46" s="196"/>
      <c r="X46" s="196"/>
      <c r="Y46" s="130"/>
      <c r="Z46" s="131"/>
      <c r="AA46" s="132"/>
      <c r="AB46" s="132"/>
      <c r="AC46" s="132"/>
      <c r="AD46" s="132"/>
      <c r="AE46" s="132"/>
      <c r="AF46" s="159"/>
      <c r="AG46" s="159"/>
      <c r="AH46" s="159"/>
      <c r="AI46" s="159"/>
      <c r="AJ46" s="159"/>
      <c r="AK46" s="159"/>
      <c r="AL46" s="159"/>
      <c r="AM46" s="159"/>
      <c r="AN46" s="159"/>
      <c r="AO46" s="159"/>
      <c r="AP46" s="159"/>
      <c r="AQ46" s="159"/>
      <c r="AR46" s="159"/>
      <c r="AS46" s="196"/>
      <c r="AT46" s="196"/>
      <c r="AU46" s="130"/>
      <c r="AV46" s="131"/>
      <c r="AW46" s="132"/>
      <c r="AX46" s="132"/>
      <c r="AY46" s="132"/>
      <c r="AZ46" s="132"/>
      <c r="BA46" s="172"/>
      <c r="BB46" s="159"/>
      <c r="BC46" s="159"/>
      <c r="BD46" s="159"/>
      <c r="BE46" s="159"/>
      <c r="BF46" s="159"/>
      <c r="BG46" s="159"/>
      <c r="BH46" s="159"/>
      <c r="BI46" s="159"/>
      <c r="BJ46" s="159"/>
      <c r="BK46" s="159"/>
      <c r="BL46" s="159"/>
      <c r="BM46" s="159"/>
      <c r="BN46" s="159"/>
      <c r="BO46" s="196"/>
      <c r="BP46" s="196"/>
      <c r="BQ46" s="130" t="s">
        <v>15</v>
      </c>
      <c r="BR46" s="131" t="s">
        <v>431</v>
      </c>
      <c r="BS46" s="132"/>
      <c r="BT46" s="132" t="s">
        <v>318</v>
      </c>
      <c r="BU46" s="132" t="s">
        <v>235</v>
      </c>
      <c r="BV46" s="132" t="s">
        <v>397</v>
      </c>
      <c r="BW46" s="172" t="s">
        <v>488</v>
      </c>
      <c r="BX46" s="159">
        <v>4950</v>
      </c>
      <c r="BY46" s="159">
        <v>4950</v>
      </c>
      <c r="BZ46" s="159"/>
      <c r="CA46" s="159"/>
      <c r="CB46" s="159">
        <f t="shared" ref="CB46" si="125">CC46</f>
        <v>209</v>
      </c>
      <c r="CC46" s="159">
        <v>209</v>
      </c>
      <c r="CD46" s="159"/>
      <c r="CE46" s="159"/>
      <c r="CF46" s="159"/>
      <c r="CG46" s="159"/>
      <c r="CH46" s="159"/>
      <c r="CI46" s="159"/>
      <c r="CJ46" s="159"/>
      <c r="CK46" s="196"/>
      <c r="CL46" s="196"/>
      <c r="CM46" s="130" t="s">
        <v>15</v>
      </c>
      <c r="CN46" s="131" t="s">
        <v>431</v>
      </c>
      <c r="CO46" s="132"/>
      <c r="CP46" s="132" t="s">
        <v>318</v>
      </c>
      <c r="CQ46" s="132" t="s">
        <v>235</v>
      </c>
      <c r="CR46" s="132" t="s">
        <v>397</v>
      </c>
      <c r="CS46" s="172" t="s">
        <v>488</v>
      </c>
      <c r="CT46" s="159">
        <v>4950</v>
      </c>
      <c r="CU46" s="159">
        <v>4950</v>
      </c>
      <c r="CV46" s="159"/>
      <c r="CW46" s="159"/>
      <c r="CX46" s="159">
        <f t="shared" ref="CX46" si="126">CY46</f>
        <v>209</v>
      </c>
      <c r="CY46" s="159">
        <v>209</v>
      </c>
      <c r="CZ46" s="159"/>
      <c r="DA46" s="159"/>
      <c r="DB46" s="159"/>
      <c r="DC46" s="159"/>
      <c r="DD46" s="159"/>
      <c r="DE46" s="159"/>
      <c r="DF46" s="159"/>
      <c r="DG46" s="196"/>
      <c r="DH46" s="246"/>
      <c r="DI46" s="130" t="s">
        <v>15</v>
      </c>
      <c r="DJ46" s="131" t="s">
        <v>431</v>
      </c>
      <c r="DK46" s="132"/>
      <c r="DL46" s="132" t="s">
        <v>318</v>
      </c>
      <c r="DM46" s="132" t="s">
        <v>235</v>
      </c>
      <c r="DN46" s="132" t="s">
        <v>388</v>
      </c>
      <c r="DO46" s="132" t="s">
        <v>488</v>
      </c>
      <c r="DP46" s="159">
        <v>4950</v>
      </c>
      <c r="DQ46" s="159">
        <v>4950</v>
      </c>
      <c r="DR46" s="159"/>
      <c r="DS46" s="159"/>
      <c r="DT46" s="159">
        <f t="shared" ref="DT46" si="127">DU46</f>
        <v>681</v>
      </c>
      <c r="DU46" s="159">
        <f>651+30</f>
        <v>681</v>
      </c>
      <c r="DV46" s="159"/>
      <c r="DW46" s="159"/>
      <c r="DX46" s="159"/>
      <c r="DY46" s="159"/>
      <c r="DZ46" s="159"/>
      <c r="EA46" s="159"/>
      <c r="EB46" s="159"/>
      <c r="EC46" s="196"/>
      <c r="ED46" s="196"/>
      <c r="EE46" s="130" t="s">
        <v>15</v>
      </c>
      <c r="EF46" s="131" t="s">
        <v>431</v>
      </c>
      <c r="EG46" s="132"/>
      <c r="EH46" s="132" t="s">
        <v>318</v>
      </c>
      <c r="EI46" s="132" t="s">
        <v>235</v>
      </c>
      <c r="EJ46" s="132" t="s">
        <v>388</v>
      </c>
      <c r="EK46" s="132" t="s">
        <v>488</v>
      </c>
      <c r="EL46" s="159">
        <v>4950</v>
      </c>
      <c r="EM46" s="159">
        <v>4950</v>
      </c>
      <c r="EN46" s="159"/>
      <c r="EO46" s="159"/>
      <c r="EP46" s="210">
        <f t="shared" ref="EP46:EP47" si="128">EQ46</f>
        <v>512.19000000000005</v>
      </c>
      <c r="EQ46" s="210">
        <f>651+30-168.81</f>
        <v>512.19000000000005</v>
      </c>
      <c r="ER46" s="159"/>
      <c r="ES46" s="159"/>
      <c r="ET46" s="159"/>
      <c r="EU46" s="159"/>
      <c r="EV46" s="159"/>
      <c r="EW46" s="159"/>
      <c r="EX46" s="159"/>
      <c r="EY46" s="196"/>
      <c r="EZ46" s="196"/>
      <c r="FA46" s="132"/>
      <c r="FB46" s="132" t="s">
        <v>318</v>
      </c>
      <c r="FC46" s="132" t="s">
        <v>235</v>
      </c>
      <c r="FD46" s="132" t="s">
        <v>388</v>
      </c>
      <c r="FE46" s="132" t="s">
        <v>488</v>
      </c>
      <c r="FF46" s="159">
        <v>4950</v>
      </c>
      <c r="FG46" s="159">
        <v>4950</v>
      </c>
      <c r="FH46" s="159"/>
      <c r="FI46" s="159"/>
      <c r="FJ46" s="210">
        <f t="shared" ref="FJ46:FJ48" si="129">FK46</f>
        <v>512.19000000000005</v>
      </c>
      <c r="FK46" s="210">
        <f>651+30-168.81</f>
        <v>512.19000000000005</v>
      </c>
      <c r="FL46" s="159"/>
      <c r="FM46" s="159"/>
      <c r="FN46" s="159"/>
      <c r="FO46" s="159"/>
      <c r="FP46" s="159"/>
      <c r="FQ46" s="159"/>
      <c r="FR46" s="159"/>
      <c r="FS46" s="196"/>
      <c r="FT46" s="196"/>
      <c r="FU46" s="139" t="s">
        <v>513</v>
      </c>
      <c r="FV46" s="139" t="s">
        <v>513</v>
      </c>
      <c r="FW46" s="139" t="s">
        <v>513</v>
      </c>
      <c r="FX46" s="250">
        <v>168.81</v>
      </c>
    </row>
    <row r="47" spans="1:183" ht="58.5" hidden="1" customHeight="1">
      <c r="A47" s="130"/>
      <c r="B47" s="131"/>
      <c r="C47" s="132"/>
      <c r="D47" s="132"/>
      <c r="E47" s="132"/>
      <c r="F47" s="132"/>
      <c r="G47" s="132"/>
      <c r="H47" s="159"/>
      <c r="I47" s="159"/>
      <c r="J47" s="159"/>
      <c r="K47" s="159"/>
      <c r="L47" s="159"/>
      <c r="M47" s="159"/>
      <c r="N47" s="196"/>
      <c r="O47" s="196"/>
      <c r="P47" s="132"/>
      <c r="Q47" s="159"/>
      <c r="R47" s="159"/>
      <c r="S47" s="159"/>
      <c r="T47" s="159"/>
      <c r="U47" s="159"/>
      <c r="V47" s="159"/>
      <c r="W47" s="196"/>
      <c r="X47" s="196"/>
      <c r="Y47" s="130"/>
      <c r="Z47" s="131"/>
      <c r="AA47" s="132"/>
      <c r="AB47" s="132"/>
      <c r="AC47" s="132"/>
      <c r="AD47" s="132"/>
      <c r="AE47" s="132"/>
      <c r="AF47" s="159"/>
      <c r="AG47" s="159"/>
      <c r="AH47" s="159"/>
      <c r="AI47" s="159"/>
      <c r="AJ47" s="159"/>
      <c r="AK47" s="159"/>
      <c r="AL47" s="159"/>
      <c r="AM47" s="159"/>
      <c r="AN47" s="159"/>
      <c r="AO47" s="159"/>
      <c r="AP47" s="159"/>
      <c r="AQ47" s="159"/>
      <c r="AR47" s="159"/>
      <c r="AS47" s="196"/>
      <c r="AT47" s="196"/>
      <c r="AU47" s="130"/>
      <c r="AV47" s="131"/>
      <c r="AW47" s="132"/>
      <c r="AX47" s="132"/>
      <c r="AY47" s="132"/>
      <c r="AZ47" s="132"/>
      <c r="BA47" s="172"/>
      <c r="BB47" s="159"/>
      <c r="BC47" s="159"/>
      <c r="BD47" s="159"/>
      <c r="BE47" s="159"/>
      <c r="BF47" s="159"/>
      <c r="BG47" s="159"/>
      <c r="BH47" s="159"/>
      <c r="BI47" s="159"/>
      <c r="BJ47" s="159"/>
      <c r="BK47" s="159"/>
      <c r="BL47" s="159"/>
      <c r="BM47" s="159"/>
      <c r="BN47" s="159"/>
      <c r="BO47" s="196"/>
      <c r="BP47" s="196"/>
      <c r="BQ47" s="130" t="s">
        <v>15</v>
      </c>
      <c r="BR47" s="131" t="s">
        <v>431</v>
      </c>
      <c r="BS47" s="132"/>
      <c r="BT47" s="132" t="s">
        <v>318</v>
      </c>
      <c r="BU47" s="132" t="s">
        <v>235</v>
      </c>
      <c r="BV47" s="132" t="s">
        <v>397</v>
      </c>
      <c r="BW47" s="172" t="s">
        <v>488</v>
      </c>
      <c r="BX47" s="159">
        <v>4950</v>
      </c>
      <c r="BY47" s="159">
        <v>4950</v>
      </c>
      <c r="BZ47" s="159"/>
      <c r="CA47" s="159"/>
      <c r="CB47" s="159">
        <f t="shared" ref="CB47" si="130">CC47</f>
        <v>209</v>
      </c>
      <c r="CC47" s="159">
        <v>209</v>
      </c>
      <c r="CD47" s="159"/>
      <c r="CE47" s="159"/>
      <c r="CF47" s="159"/>
      <c r="CG47" s="159"/>
      <c r="CH47" s="159"/>
      <c r="CI47" s="159"/>
      <c r="CJ47" s="159"/>
      <c r="CK47" s="196"/>
      <c r="CL47" s="196"/>
      <c r="CM47" s="130" t="s">
        <v>15</v>
      </c>
      <c r="CN47" s="131" t="s">
        <v>431</v>
      </c>
      <c r="CO47" s="132"/>
      <c r="CP47" s="132" t="s">
        <v>318</v>
      </c>
      <c r="CQ47" s="132" t="s">
        <v>235</v>
      </c>
      <c r="CR47" s="132" t="s">
        <v>397</v>
      </c>
      <c r="CS47" s="172" t="s">
        <v>488</v>
      </c>
      <c r="CT47" s="159">
        <v>4950</v>
      </c>
      <c r="CU47" s="159">
        <v>4950</v>
      </c>
      <c r="CV47" s="159"/>
      <c r="CW47" s="159"/>
      <c r="CX47" s="159">
        <f t="shared" ref="CX47" si="131">CY47</f>
        <v>209</v>
      </c>
      <c r="CY47" s="159">
        <v>209</v>
      </c>
      <c r="CZ47" s="159"/>
      <c r="DA47" s="159"/>
      <c r="DB47" s="159"/>
      <c r="DC47" s="159"/>
      <c r="DD47" s="159"/>
      <c r="DE47" s="159"/>
      <c r="DF47" s="159"/>
      <c r="DG47" s="196"/>
      <c r="DH47" s="246"/>
      <c r="DI47" s="130" t="s">
        <v>15</v>
      </c>
      <c r="DJ47" s="131" t="s">
        <v>511</v>
      </c>
      <c r="DK47" s="132"/>
      <c r="DL47" s="132" t="s">
        <v>318</v>
      </c>
      <c r="DM47" s="132" t="s">
        <v>235</v>
      </c>
      <c r="DN47" s="132" t="s">
        <v>512</v>
      </c>
      <c r="DO47" s="132"/>
      <c r="DP47" s="159">
        <v>4000</v>
      </c>
      <c r="DQ47" s="159">
        <v>4000</v>
      </c>
      <c r="DR47" s="159"/>
      <c r="DS47" s="159"/>
      <c r="DT47" s="159">
        <f t="shared" ref="DT47" si="132">DU47</f>
        <v>4000</v>
      </c>
      <c r="DU47" s="159">
        <v>4000</v>
      </c>
      <c r="DV47" s="159"/>
      <c r="DW47" s="159"/>
      <c r="DX47" s="159"/>
      <c r="DY47" s="159"/>
      <c r="DZ47" s="159"/>
      <c r="EA47" s="159"/>
      <c r="EB47" s="159"/>
      <c r="EC47" s="196"/>
      <c r="ED47" s="196"/>
      <c r="EE47" s="130" t="s">
        <v>15</v>
      </c>
      <c r="EF47" s="131" t="s">
        <v>511</v>
      </c>
      <c r="EG47" s="132"/>
      <c r="EH47" s="132" t="s">
        <v>318</v>
      </c>
      <c r="EI47" s="132" t="s">
        <v>235</v>
      </c>
      <c r="EJ47" s="132" t="s">
        <v>512</v>
      </c>
      <c r="EK47" s="132"/>
      <c r="EL47" s="159">
        <v>4000</v>
      </c>
      <c r="EM47" s="159">
        <v>4000</v>
      </c>
      <c r="EN47" s="159"/>
      <c r="EO47" s="159"/>
      <c r="EP47" s="159">
        <f t="shared" si="128"/>
        <v>4000</v>
      </c>
      <c r="EQ47" s="159">
        <v>4000</v>
      </c>
      <c r="ER47" s="159"/>
      <c r="ES47" s="159"/>
      <c r="ET47" s="159"/>
      <c r="EU47" s="159"/>
      <c r="EV47" s="159"/>
      <c r="EW47" s="159"/>
      <c r="EX47" s="159"/>
      <c r="EY47" s="196"/>
      <c r="EZ47" s="196"/>
      <c r="FA47" s="132"/>
      <c r="FB47" s="132" t="s">
        <v>318</v>
      </c>
      <c r="FC47" s="132" t="s">
        <v>235</v>
      </c>
      <c r="FD47" s="132" t="s">
        <v>512</v>
      </c>
      <c r="FE47" s="132"/>
      <c r="FF47" s="159">
        <v>4000</v>
      </c>
      <c r="FG47" s="159">
        <v>4000</v>
      </c>
      <c r="FH47" s="159"/>
      <c r="FI47" s="159"/>
      <c r="FJ47" s="159">
        <f t="shared" si="129"/>
        <v>4000</v>
      </c>
      <c r="FK47" s="159">
        <v>4000</v>
      </c>
      <c r="FL47" s="159"/>
      <c r="FM47" s="159"/>
      <c r="FN47" s="159"/>
      <c r="FO47" s="159"/>
      <c r="FP47" s="159"/>
      <c r="FQ47" s="159"/>
      <c r="FR47" s="159"/>
      <c r="FS47" s="196"/>
      <c r="FT47" s="196"/>
      <c r="FU47" s="139" t="s">
        <v>513</v>
      </c>
      <c r="FV47" s="139" t="s">
        <v>513</v>
      </c>
      <c r="FW47" s="139" t="s">
        <v>513</v>
      </c>
      <c r="FX47" s="200"/>
    </row>
    <row r="48" spans="1:183" ht="58.5" hidden="1" customHeight="1">
      <c r="A48" s="130"/>
      <c r="B48" s="131"/>
      <c r="C48" s="132"/>
      <c r="D48" s="132"/>
      <c r="E48" s="132"/>
      <c r="F48" s="132"/>
      <c r="G48" s="132"/>
      <c r="H48" s="159"/>
      <c r="I48" s="159"/>
      <c r="J48" s="159"/>
      <c r="K48" s="159"/>
      <c r="L48" s="159"/>
      <c r="M48" s="159"/>
      <c r="N48" s="196"/>
      <c r="O48" s="196"/>
      <c r="P48" s="132"/>
      <c r="Q48" s="159"/>
      <c r="R48" s="159"/>
      <c r="S48" s="159"/>
      <c r="T48" s="159"/>
      <c r="U48" s="159"/>
      <c r="V48" s="159"/>
      <c r="W48" s="196"/>
      <c r="X48" s="196"/>
      <c r="Y48" s="130"/>
      <c r="Z48" s="131"/>
      <c r="AA48" s="132"/>
      <c r="AB48" s="132"/>
      <c r="AC48" s="132"/>
      <c r="AD48" s="132"/>
      <c r="AE48" s="132"/>
      <c r="AF48" s="159"/>
      <c r="AG48" s="159"/>
      <c r="AH48" s="159"/>
      <c r="AI48" s="159"/>
      <c r="AJ48" s="159"/>
      <c r="AK48" s="159"/>
      <c r="AL48" s="159"/>
      <c r="AM48" s="159"/>
      <c r="AN48" s="159"/>
      <c r="AO48" s="159"/>
      <c r="AP48" s="159"/>
      <c r="AQ48" s="159"/>
      <c r="AR48" s="159"/>
      <c r="AS48" s="196"/>
      <c r="AT48" s="196"/>
      <c r="AU48" s="130"/>
      <c r="AV48" s="131"/>
      <c r="AW48" s="132"/>
      <c r="AX48" s="132"/>
      <c r="AY48" s="132"/>
      <c r="AZ48" s="132"/>
      <c r="BA48" s="172"/>
      <c r="BB48" s="159"/>
      <c r="BC48" s="159"/>
      <c r="BD48" s="159"/>
      <c r="BE48" s="159"/>
      <c r="BF48" s="159"/>
      <c r="BG48" s="159"/>
      <c r="BH48" s="159"/>
      <c r="BI48" s="159"/>
      <c r="BJ48" s="159"/>
      <c r="BK48" s="159"/>
      <c r="BL48" s="159"/>
      <c r="BM48" s="159"/>
      <c r="BN48" s="159"/>
      <c r="BO48" s="196"/>
      <c r="BP48" s="196"/>
      <c r="BQ48" s="130" t="s">
        <v>15</v>
      </c>
      <c r="BR48" s="131" t="s">
        <v>431</v>
      </c>
      <c r="BS48" s="132"/>
      <c r="BT48" s="132" t="s">
        <v>318</v>
      </c>
      <c r="BU48" s="132" t="s">
        <v>235</v>
      </c>
      <c r="BV48" s="132" t="s">
        <v>397</v>
      </c>
      <c r="BW48" s="172" t="s">
        <v>488</v>
      </c>
      <c r="BX48" s="159">
        <v>4950</v>
      </c>
      <c r="BY48" s="159">
        <v>4950</v>
      </c>
      <c r="BZ48" s="159"/>
      <c r="CA48" s="159"/>
      <c r="CB48" s="159">
        <f t="shared" ref="CB48" si="133">CC48</f>
        <v>209</v>
      </c>
      <c r="CC48" s="159">
        <v>209</v>
      </c>
      <c r="CD48" s="159"/>
      <c r="CE48" s="159"/>
      <c r="CF48" s="159"/>
      <c r="CG48" s="159"/>
      <c r="CH48" s="159"/>
      <c r="CI48" s="159"/>
      <c r="CJ48" s="159"/>
      <c r="CK48" s="196"/>
      <c r="CL48" s="196"/>
      <c r="CM48" s="130" t="s">
        <v>15</v>
      </c>
      <c r="CN48" s="131" t="s">
        <v>431</v>
      </c>
      <c r="CO48" s="132"/>
      <c r="CP48" s="132" t="s">
        <v>318</v>
      </c>
      <c r="CQ48" s="132" t="s">
        <v>235</v>
      </c>
      <c r="CR48" s="132" t="s">
        <v>397</v>
      </c>
      <c r="CS48" s="172" t="s">
        <v>488</v>
      </c>
      <c r="CT48" s="159">
        <v>4950</v>
      </c>
      <c r="CU48" s="159">
        <v>4950</v>
      </c>
      <c r="CV48" s="159"/>
      <c r="CW48" s="159"/>
      <c r="CX48" s="159">
        <f t="shared" ref="CX48" si="134">CY48</f>
        <v>209</v>
      </c>
      <c r="CY48" s="159">
        <v>209</v>
      </c>
      <c r="CZ48" s="159"/>
      <c r="DA48" s="159"/>
      <c r="DB48" s="159"/>
      <c r="DC48" s="159"/>
      <c r="DD48" s="159"/>
      <c r="DE48" s="159"/>
      <c r="DF48" s="159"/>
      <c r="DG48" s="196"/>
      <c r="DH48" s="246"/>
      <c r="DI48" s="130" t="s">
        <v>15</v>
      </c>
      <c r="DJ48" s="131" t="s">
        <v>511</v>
      </c>
      <c r="DK48" s="132"/>
      <c r="DL48" s="132" t="s">
        <v>318</v>
      </c>
      <c r="DM48" s="132" t="s">
        <v>235</v>
      </c>
      <c r="DN48" s="132" t="s">
        <v>512</v>
      </c>
      <c r="DO48" s="132"/>
      <c r="DP48" s="159">
        <v>4000</v>
      </c>
      <c r="DQ48" s="159">
        <v>4000</v>
      </c>
      <c r="DR48" s="159"/>
      <c r="DS48" s="159"/>
      <c r="DT48" s="159">
        <f t="shared" ref="DT48" si="135">DU48</f>
        <v>4000</v>
      </c>
      <c r="DU48" s="159">
        <v>4000</v>
      </c>
      <c r="DV48" s="159"/>
      <c r="DW48" s="159"/>
      <c r="DX48" s="159"/>
      <c r="DY48" s="159"/>
      <c r="DZ48" s="159"/>
      <c r="EA48" s="159"/>
      <c r="EB48" s="159"/>
      <c r="EC48" s="196"/>
      <c r="ED48" s="196"/>
      <c r="EE48" s="130" t="s">
        <v>15</v>
      </c>
      <c r="EF48" s="131" t="s">
        <v>557</v>
      </c>
      <c r="EG48" s="132"/>
      <c r="EH48" s="132"/>
      <c r="EI48" s="132"/>
      <c r="EJ48" s="132">
        <v>2025</v>
      </c>
      <c r="EK48" s="132"/>
      <c r="EL48" s="159">
        <v>5235.8100000000013</v>
      </c>
      <c r="EM48" s="159">
        <v>5235.8100000000013</v>
      </c>
      <c r="EN48" s="159"/>
      <c r="EO48" s="159"/>
      <c r="EP48" s="159">
        <f t="shared" ref="EP48" si="136">EQ48</f>
        <v>5235.8100000000013</v>
      </c>
      <c r="EQ48" s="159">
        <v>5235.8100000000013</v>
      </c>
      <c r="ER48" s="159"/>
      <c r="ES48" s="159"/>
      <c r="ET48" s="159"/>
      <c r="EU48" s="159"/>
      <c r="EV48" s="159"/>
      <c r="EW48" s="159"/>
      <c r="EX48" s="159"/>
      <c r="EY48" s="196"/>
      <c r="EZ48" s="196"/>
      <c r="FA48" s="132"/>
      <c r="FB48" s="132"/>
      <c r="FC48" s="132"/>
      <c r="FD48" s="132">
        <v>2025</v>
      </c>
      <c r="FE48" s="132"/>
      <c r="FF48" s="159">
        <v>5235.8100000000013</v>
      </c>
      <c r="FG48" s="159">
        <v>5235.8100000000013</v>
      </c>
      <c r="FH48" s="159"/>
      <c r="FI48" s="159"/>
      <c r="FJ48" s="159">
        <f t="shared" si="129"/>
        <v>5235.8100000000013</v>
      </c>
      <c r="FK48" s="159">
        <v>5235.8100000000013</v>
      </c>
      <c r="FL48" s="159"/>
      <c r="FM48" s="159"/>
      <c r="FN48" s="159"/>
      <c r="FO48" s="159"/>
      <c r="FP48" s="159"/>
      <c r="FQ48" s="159"/>
      <c r="FR48" s="159"/>
      <c r="FS48" s="196"/>
      <c r="FT48" s="196"/>
      <c r="FU48" s="139" t="s">
        <v>513</v>
      </c>
      <c r="FV48" s="139" t="s">
        <v>513</v>
      </c>
      <c r="FW48" s="139" t="s">
        <v>513</v>
      </c>
      <c r="FX48" s="200"/>
    </row>
    <row r="49" spans="1:183" s="227" customFormat="1" ht="49.5" hidden="1" customHeight="1">
      <c r="A49" s="203" t="s">
        <v>20</v>
      </c>
      <c r="B49" s="252" t="s">
        <v>308</v>
      </c>
      <c r="C49" s="203"/>
      <c r="D49" s="203"/>
      <c r="E49" s="203"/>
      <c r="F49" s="203"/>
      <c r="G49" s="203"/>
      <c r="H49" s="158"/>
      <c r="I49" s="158"/>
      <c r="J49" s="158"/>
      <c r="K49" s="158"/>
      <c r="L49" s="158">
        <f t="shared" ref="L49" si="137">L50+L53</f>
        <v>13160</v>
      </c>
      <c r="M49" s="158">
        <f>M50+M53</f>
        <v>13160</v>
      </c>
      <c r="N49" s="138">
        <f t="shared" ref="N49:O49" si="138">N50+N53</f>
        <v>0</v>
      </c>
      <c r="O49" s="138">
        <f t="shared" si="138"/>
        <v>0</v>
      </c>
      <c r="P49" s="203"/>
      <c r="Q49" s="158"/>
      <c r="R49" s="158"/>
      <c r="S49" s="158"/>
      <c r="T49" s="158"/>
      <c r="U49" s="158">
        <f>U50+U53</f>
        <v>11844</v>
      </c>
      <c r="V49" s="158">
        <f>V50+V53</f>
        <v>11844</v>
      </c>
      <c r="W49" s="138">
        <f t="shared" ref="W49:X49" si="139">W50+W53</f>
        <v>0</v>
      </c>
      <c r="X49" s="138">
        <f t="shared" si="139"/>
        <v>0</v>
      </c>
      <c r="Y49" s="203" t="s">
        <v>20</v>
      </c>
      <c r="Z49" s="252" t="s">
        <v>308</v>
      </c>
      <c r="AA49" s="203"/>
      <c r="AB49" s="203"/>
      <c r="AC49" s="203"/>
      <c r="AD49" s="203"/>
      <c r="AE49" s="203"/>
      <c r="AF49" s="158"/>
      <c r="AG49" s="158"/>
      <c r="AH49" s="158"/>
      <c r="AI49" s="158"/>
      <c r="AJ49" s="158">
        <f>AJ50+AJ53</f>
        <v>7890</v>
      </c>
      <c r="AK49" s="158">
        <f>AK50+AK53</f>
        <v>7890</v>
      </c>
      <c r="AL49" s="159">
        <f t="shared" si="65"/>
        <v>0</v>
      </c>
      <c r="AM49" s="158">
        <f t="shared" ref="AM49:AR49" si="140">AM50+AM53</f>
        <v>7890</v>
      </c>
      <c r="AN49" s="158">
        <f t="shared" si="140"/>
        <v>2630</v>
      </c>
      <c r="AO49" s="158">
        <f t="shared" si="140"/>
        <v>2630</v>
      </c>
      <c r="AP49" s="158">
        <f t="shared" si="140"/>
        <v>2630</v>
      </c>
      <c r="AQ49" s="158">
        <f t="shared" si="140"/>
        <v>0</v>
      </c>
      <c r="AR49" s="158">
        <f t="shared" si="140"/>
        <v>0</v>
      </c>
      <c r="AS49" s="138">
        <f t="shared" ref="AS49:AT49" si="141">AS50+AS53</f>
        <v>0</v>
      </c>
      <c r="AT49" s="138">
        <f t="shared" si="141"/>
        <v>0</v>
      </c>
      <c r="AU49" s="203" t="s">
        <v>20</v>
      </c>
      <c r="AV49" s="252" t="s">
        <v>308</v>
      </c>
      <c r="AW49" s="203"/>
      <c r="AX49" s="203"/>
      <c r="AY49" s="203"/>
      <c r="AZ49" s="203"/>
      <c r="BA49" s="203"/>
      <c r="BB49" s="158"/>
      <c r="BC49" s="158"/>
      <c r="BD49" s="158">
        <f t="shared" ref="BD49:BE49" si="142">BD50+BD53</f>
        <v>0</v>
      </c>
      <c r="BE49" s="158">
        <f t="shared" si="142"/>
        <v>0</v>
      </c>
      <c r="BF49" s="158">
        <f>BF50+BF53</f>
        <v>5260</v>
      </c>
      <c r="BG49" s="158">
        <f t="shared" ref="BG49:BP49" si="143">BG50+BG53</f>
        <v>5260</v>
      </c>
      <c r="BH49" s="158">
        <f t="shared" si="143"/>
        <v>2630</v>
      </c>
      <c r="BI49" s="158">
        <f t="shared" si="143"/>
        <v>7890</v>
      </c>
      <c r="BJ49" s="158">
        <f t="shared" si="143"/>
        <v>2630</v>
      </c>
      <c r="BK49" s="158">
        <f t="shared" si="143"/>
        <v>2630</v>
      </c>
      <c r="BL49" s="158">
        <f t="shared" si="143"/>
        <v>2630</v>
      </c>
      <c r="BM49" s="158">
        <f t="shared" si="143"/>
        <v>0</v>
      </c>
      <c r="BN49" s="158">
        <f t="shared" si="143"/>
        <v>0</v>
      </c>
      <c r="BO49" s="158">
        <f t="shared" si="143"/>
        <v>0</v>
      </c>
      <c r="BP49" s="158">
        <f t="shared" si="143"/>
        <v>0</v>
      </c>
      <c r="BQ49" s="203" t="s">
        <v>20</v>
      </c>
      <c r="BR49" s="252" t="s">
        <v>308</v>
      </c>
      <c r="BS49" s="203"/>
      <c r="BT49" s="203"/>
      <c r="BU49" s="203"/>
      <c r="BV49" s="203"/>
      <c r="BW49" s="203"/>
      <c r="BX49" s="158"/>
      <c r="BY49" s="158"/>
      <c r="BZ49" s="158">
        <f t="shared" ref="BZ49:CA49" si="144">BZ50+BZ53</f>
        <v>0</v>
      </c>
      <c r="CA49" s="158">
        <f t="shared" si="144"/>
        <v>0</v>
      </c>
      <c r="CB49" s="158">
        <f>CB50+CB53</f>
        <v>10520</v>
      </c>
      <c r="CC49" s="158">
        <f t="shared" ref="CC49:CL49" si="145">CC50+CC53</f>
        <v>10520</v>
      </c>
      <c r="CD49" s="158">
        <f t="shared" si="145"/>
        <v>2630</v>
      </c>
      <c r="CE49" s="158">
        <f t="shared" si="145"/>
        <v>7890</v>
      </c>
      <c r="CF49" s="158">
        <f t="shared" si="145"/>
        <v>2630</v>
      </c>
      <c r="CG49" s="158">
        <f t="shared" si="145"/>
        <v>2630</v>
      </c>
      <c r="CH49" s="158">
        <f t="shared" si="145"/>
        <v>2630</v>
      </c>
      <c r="CI49" s="158">
        <f t="shared" si="145"/>
        <v>0</v>
      </c>
      <c r="CJ49" s="158">
        <f t="shared" si="145"/>
        <v>0</v>
      </c>
      <c r="CK49" s="158">
        <f t="shared" si="145"/>
        <v>0</v>
      </c>
      <c r="CL49" s="158">
        <f t="shared" si="145"/>
        <v>0</v>
      </c>
      <c r="CM49" s="203" t="s">
        <v>20</v>
      </c>
      <c r="CN49" s="252" t="s">
        <v>308</v>
      </c>
      <c r="CO49" s="203"/>
      <c r="CP49" s="203"/>
      <c r="CQ49" s="203"/>
      <c r="CR49" s="203"/>
      <c r="CS49" s="203"/>
      <c r="CT49" s="158"/>
      <c r="CU49" s="158"/>
      <c r="CV49" s="158">
        <f t="shared" ref="CV49:CW49" si="146">CV50+CV53</f>
        <v>0</v>
      </c>
      <c r="CW49" s="158">
        <f t="shared" si="146"/>
        <v>0</v>
      </c>
      <c r="CX49" s="158">
        <f>CX50+CX53</f>
        <v>10520</v>
      </c>
      <c r="CY49" s="158">
        <f t="shared" ref="CY49:DH49" si="147">CY50+CY53</f>
        <v>10520</v>
      </c>
      <c r="CZ49" s="158">
        <f t="shared" si="147"/>
        <v>2630</v>
      </c>
      <c r="DA49" s="158">
        <f t="shared" si="147"/>
        <v>7890</v>
      </c>
      <c r="DB49" s="158">
        <f t="shared" si="147"/>
        <v>2630</v>
      </c>
      <c r="DC49" s="158">
        <f t="shared" si="147"/>
        <v>2630</v>
      </c>
      <c r="DD49" s="158">
        <f t="shared" si="147"/>
        <v>2630</v>
      </c>
      <c r="DE49" s="158">
        <f t="shared" si="147"/>
        <v>0</v>
      </c>
      <c r="DF49" s="158">
        <f t="shared" si="147"/>
        <v>0</v>
      </c>
      <c r="DG49" s="158">
        <f t="shared" si="147"/>
        <v>0</v>
      </c>
      <c r="DH49" s="242">
        <f t="shared" si="147"/>
        <v>0</v>
      </c>
      <c r="DI49" s="203" t="s">
        <v>20</v>
      </c>
      <c r="DJ49" s="252" t="s">
        <v>308</v>
      </c>
      <c r="DK49" s="203"/>
      <c r="DL49" s="203"/>
      <c r="DM49" s="203"/>
      <c r="DN49" s="203"/>
      <c r="DO49" s="203"/>
      <c r="DP49" s="158"/>
      <c r="DQ49" s="158"/>
      <c r="DR49" s="158">
        <f t="shared" ref="DR49:DS49" si="148">DR50+DR53</f>
        <v>0</v>
      </c>
      <c r="DS49" s="158">
        <f t="shared" si="148"/>
        <v>0</v>
      </c>
      <c r="DT49" s="158">
        <f>DT50+DT53</f>
        <v>10490</v>
      </c>
      <c r="DU49" s="158">
        <f>DU50+DU53</f>
        <v>10490</v>
      </c>
      <c r="DV49" s="158">
        <f t="shared" ref="DV49:ED49" si="149">DV50+DV53</f>
        <v>2630</v>
      </c>
      <c r="DW49" s="158">
        <f t="shared" si="149"/>
        <v>7890</v>
      </c>
      <c r="DX49" s="158">
        <f t="shared" si="149"/>
        <v>2630</v>
      </c>
      <c r="DY49" s="158">
        <f t="shared" si="149"/>
        <v>2630</v>
      </c>
      <c r="DZ49" s="158">
        <f t="shared" si="149"/>
        <v>2630</v>
      </c>
      <c r="EA49" s="158">
        <f t="shared" si="149"/>
        <v>0</v>
      </c>
      <c r="EB49" s="158">
        <f t="shared" si="149"/>
        <v>0</v>
      </c>
      <c r="EC49" s="158">
        <f t="shared" si="149"/>
        <v>0</v>
      </c>
      <c r="ED49" s="158">
        <f t="shared" si="149"/>
        <v>0</v>
      </c>
      <c r="EE49" s="203" t="s">
        <v>20</v>
      </c>
      <c r="EF49" s="252" t="s">
        <v>308</v>
      </c>
      <c r="EG49" s="203"/>
      <c r="EH49" s="203"/>
      <c r="EI49" s="203"/>
      <c r="EJ49" s="203"/>
      <c r="EK49" s="203"/>
      <c r="EL49" s="158"/>
      <c r="EM49" s="158"/>
      <c r="EN49" s="158">
        <f t="shared" ref="EN49:EO49" si="150">EN50+EN53</f>
        <v>0</v>
      </c>
      <c r="EO49" s="158">
        <f t="shared" si="150"/>
        <v>0</v>
      </c>
      <c r="EP49" s="158">
        <f>EP50+EP53</f>
        <v>13160</v>
      </c>
      <c r="EQ49" s="158">
        <f>EQ50+EQ53</f>
        <v>13160</v>
      </c>
      <c r="ER49" s="158">
        <f t="shared" ref="ER49:EZ49" si="151">ER50+ER53</f>
        <v>2630</v>
      </c>
      <c r="ES49" s="158">
        <f t="shared" si="151"/>
        <v>7890</v>
      </c>
      <c r="ET49" s="158">
        <f t="shared" si="151"/>
        <v>2630</v>
      </c>
      <c r="EU49" s="158">
        <f t="shared" si="151"/>
        <v>2630</v>
      </c>
      <c r="EV49" s="158">
        <f t="shared" si="151"/>
        <v>2630</v>
      </c>
      <c r="EW49" s="158">
        <f t="shared" si="151"/>
        <v>0</v>
      </c>
      <c r="EX49" s="158">
        <f t="shared" si="151"/>
        <v>0</v>
      </c>
      <c r="EY49" s="158">
        <f t="shared" si="151"/>
        <v>0</v>
      </c>
      <c r="EZ49" s="158">
        <f t="shared" si="151"/>
        <v>0</v>
      </c>
      <c r="FA49" s="203"/>
      <c r="FB49" s="203"/>
      <c r="FC49" s="203"/>
      <c r="FD49" s="203"/>
      <c r="FE49" s="203"/>
      <c r="FF49" s="158"/>
      <c r="FG49" s="158"/>
      <c r="FH49" s="158">
        <f t="shared" ref="FH49:FI49" si="152">FH50+FH53</f>
        <v>0</v>
      </c>
      <c r="FI49" s="158">
        <f t="shared" si="152"/>
        <v>0</v>
      </c>
      <c r="FJ49" s="158">
        <f>FJ50+FJ53</f>
        <v>13160</v>
      </c>
      <c r="FK49" s="158">
        <f>FK50+FK53</f>
        <v>13160</v>
      </c>
      <c r="FL49" s="158">
        <f t="shared" ref="FL49:FT49" si="153">FL50+FL53</f>
        <v>2630</v>
      </c>
      <c r="FM49" s="158">
        <f t="shared" si="153"/>
        <v>7890</v>
      </c>
      <c r="FN49" s="158">
        <f t="shared" si="153"/>
        <v>2630</v>
      </c>
      <c r="FO49" s="158">
        <f t="shared" si="153"/>
        <v>2630</v>
      </c>
      <c r="FP49" s="158">
        <f t="shared" si="153"/>
        <v>2630</v>
      </c>
      <c r="FQ49" s="158">
        <f t="shared" si="153"/>
        <v>0</v>
      </c>
      <c r="FR49" s="158">
        <f t="shared" si="153"/>
        <v>0</v>
      </c>
      <c r="FS49" s="158">
        <f t="shared" si="153"/>
        <v>0</v>
      </c>
      <c r="FT49" s="158">
        <f t="shared" si="153"/>
        <v>0</v>
      </c>
      <c r="FU49" s="244"/>
      <c r="FV49" s="244"/>
      <c r="FW49" s="244"/>
      <c r="FX49" s="200"/>
      <c r="FY49" s="136"/>
      <c r="FZ49" s="136"/>
      <c r="GA49" s="136"/>
    </row>
    <row r="50" spans="1:183" ht="22" hidden="1" customHeight="1">
      <c r="A50" s="203">
        <v>1</v>
      </c>
      <c r="B50" s="203" t="s">
        <v>45</v>
      </c>
      <c r="C50" s="203"/>
      <c r="D50" s="203"/>
      <c r="E50" s="244"/>
      <c r="F50" s="244"/>
      <c r="G50" s="244"/>
      <c r="H50" s="158"/>
      <c r="I50" s="158"/>
      <c r="J50" s="158"/>
      <c r="K50" s="158"/>
      <c r="L50" s="158">
        <f>SUM(L51:L52)</f>
        <v>1000</v>
      </c>
      <c r="M50" s="158">
        <f>SUM(M51:M52)</f>
        <v>1000</v>
      </c>
      <c r="N50" s="138">
        <f t="shared" ref="N50:O50" si="154">SUM(N51:N52)</f>
        <v>0</v>
      </c>
      <c r="O50" s="138">
        <f t="shared" si="154"/>
        <v>0</v>
      </c>
      <c r="P50" s="244"/>
      <c r="Q50" s="158"/>
      <c r="R50" s="158"/>
      <c r="S50" s="158"/>
      <c r="T50" s="158"/>
      <c r="U50" s="158">
        <f>SUM(U51:U52)</f>
        <v>721</v>
      </c>
      <c r="V50" s="158">
        <f>SUM(V51:V52)</f>
        <v>721</v>
      </c>
      <c r="W50" s="138">
        <f t="shared" ref="W50:X50" si="155">SUM(W51:W52)</f>
        <v>0</v>
      </c>
      <c r="X50" s="138">
        <f t="shared" si="155"/>
        <v>0</v>
      </c>
      <c r="Y50" s="203">
        <v>1</v>
      </c>
      <c r="Z50" s="203" t="s">
        <v>45</v>
      </c>
      <c r="AA50" s="203"/>
      <c r="AB50" s="203"/>
      <c r="AC50" s="244"/>
      <c r="AD50" s="244"/>
      <c r="AE50" s="244"/>
      <c r="AF50" s="158"/>
      <c r="AG50" s="158"/>
      <c r="AH50" s="158"/>
      <c r="AI50" s="158"/>
      <c r="AJ50" s="158">
        <f>SUM(AJ51:AJ52)</f>
        <v>721</v>
      </c>
      <c r="AK50" s="158">
        <f>SUM(AK51:AK52)</f>
        <v>721</v>
      </c>
      <c r="AL50" s="159">
        <f t="shared" si="65"/>
        <v>0</v>
      </c>
      <c r="AM50" s="158">
        <f t="shared" ref="AM50:AR50" si="156">SUM(AM51:AM52)</f>
        <v>721</v>
      </c>
      <c r="AN50" s="158">
        <f t="shared" si="156"/>
        <v>721</v>
      </c>
      <c r="AO50" s="158">
        <f t="shared" si="156"/>
        <v>0</v>
      </c>
      <c r="AP50" s="158">
        <f t="shared" si="156"/>
        <v>0</v>
      </c>
      <c r="AQ50" s="158">
        <f t="shared" si="156"/>
        <v>0</v>
      </c>
      <c r="AR50" s="158">
        <f t="shared" si="156"/>
        <v>0</v>
      </c>
      <c r="AS50" s="138">
        <f t="shared" ref="AS50:AT50" si="157">SUM(AS51:AS52)</f>
        <v>0</v>
      </c>
      <c r="AT50" s="138">
        <f t="shared" si="157"/>
        <v>0</v>
      </c>
      <c r="AU50" s="203">
        <v>1</v>
      </c>
      <c r="AV50" s="203" t="s">
        <v>45</v>
      </c>
      <c r="AW50" s="203"/>
      <c r="AX50" s="203"/>
      <c r="AY50" s="244"/>
      <c r="AZ50" s="244"/>
      <c r="BA50" s="244"/>
      <c r="BB50" s="158"/>
      <c r="BC50" s="158"/>
      <c r="BD50" s="158">
        <f t="shared" ref="BD50:BE50" si="158">SUM(BD51:BD52)</f>
        <v>0</v>
      </c>
      <c r="BE50" s="158">
        <f t="shared" si="158"/>
        <v>0</v>
      </c>
      <c r="BF50" s="158">
        <f>SUM(BF51:BF52)</f>
        <v>721</v>
      </c>
      <c r="BG50" s="158">
        <f>SUM(BG51:BG52)</f>
        <v>721</v>
      </c>
      <c r="BH50" s="159">
        <f t="shared" si="67"/>
        <v>0</v>
      </c>
      <c r="BI50" s="158">
        <f t="shared" ref="BI50:BP50" si="159">SUM(BI51:BI52)</f>
        <v>721</v>
      </c>
      <c r="BJ50" s="158">
        <f t="shared" si="159"/>
        <v>721</v>
      </c>
      <c r="BK50" s="158">
        <f t="shared" si="159"/>
        <v>0</v>
      </c>
      <c r="BL50" s="158">
        <f t="shared" si="159"/>
        <v>0</v>
      </c>
      <c r="BM50" s="158">
        <f t="shared" si="159"/>
        <v>0</v>
      </c>
      <c r="BN50" s="158">
        <f t="shared" si="159"/>
        <v>0</v>
      </c>
      <c r="BO50" s="138">
        <f t="shared" si="159"/>
        <v>0</v>
      </c>
      <c r="BP50" s="138">
        <f t="shared" si="159"/>
        <v>0</v>
      </c>
      <c r="BQ50" s="203">
        <v>1</v>
      </c>
      <c r="BR50" s="203" t="s">
        <v>45</v>
      </c>
      <c r="BS50" s="203"/>
      <c r="BT50" s="203"/>
      <c r="BU50" s="244"/>
      <c r="BV50" s="244"/>
      <c r="BW50" s="244"/>
      <c r="BX50" s="158"/>
      <c r="BY50" s="158"/>
      <c r="BZ50" s="158">
        <f t="shared" ref="BZ50:CA50" si="160">SUM(BZ51:BZ52)</f>
        <v>0</v>
      </c>
      <c r="CA50" s="158">
        <f t="shared" si="160"/>
        <v>0</v>
      </c>
      <c r="CB50" s="158">
        <f>SUM(CB51:CB52)</f>
        <v>721</v>
      </c>
      <c r="CC50" s="158">
        <f>SUM(CC51:CC52)</f>
        <v>721</v>
      </c>
      <c r="CD50" s="159">
        <f t="shared" ref="CD50:CD52" si="161">CE50-CC50</f>
        <v>0</v>
      </c>
      <c r="CE50" s="158">
        <f t="shared" ref="CE50:CL50" si="162">SUM(CE51:CE52)</f>
        <v>721</v>
      </c>
      <c r="CF50" s="158">
        <f t="shared" si="162"/>
        <v>721</v>
      </c>
      <c r="CG50" s="158">
        <f t="shared" si="162"/>
        <v>0</v>
      </c>
      <c r="CH50" s="158">
        <f t="shared" si="162"/>
        <v>0</v>
      </c>
      <c r="CI50" s="158">
        <f t="shared" si="162"/>
        <v>0</v>
      </c>
      <c r="CJ50" s="158">
        <f t="shared" si="162"/>
        <v>0</v>
      </c>
      <c r="CK50" s="138">
        <f t="shared" si="162"/>
        <v>0</v>
      </c>
      <c r="CL50" s="138">
        <f t="shared" si="162"/>
        <v>0</v>
      </c>
      <c r="CM50" s="203">
        <v>1</v>
      </c>
      <c r="CN50" s="203" t="s">
        <v>45</v>
      </c>
      <c r="CO50" s="203"/>
      <c r="CP50" s="203"/>
      <c r="CQ50" s="244"/>
      <c r="CR50" s="244"/>
      <c r="CS50" s="244"/>
      <c r="CT50" s="158"/>
      <c r="CU50" s="158"/>
      <c r="CV50" s="158">
        <f t="shared" ref="CV50:CW50" si="163">SUM(CV51:CV52)</f>
        <v>0</v>
      </c>
      <c r="CW50" s="158">
        <f t="shared" si="163"/>
        <v>0</v>
      </c>
      <c r="CX50" s="158">
        <f>SUM(CX51:CX52)</f>
        <v>721</v>
      </c>
      <c r="CY50" s="158">
        <f>SUM(CY51:CY52)</f>
        <v>721</v>
      </c>
      <c r="CZ50" s="159">
        <f t="shared" ref="CZ50:CZ52" si="164">DA50-CY50</f>
        <v>0</v>
      </c>
      <c r="DA50" s="158">
        <f t="shared" ref="DA50:DH50" si="165">SUM(DA51:DA52)</f>
        <v>721</v>
      </c>
      <c r="DB50" s="158">
        <f t="shared" si="165"/>
        <v>721</v>
      </c>
      <c r="DC50" s="158">
        <f t="shared" si="165"/>
        <v>0</v>
      </c>
      <c r="DD50" s="158">
        <f t="shared" si="165"/>
        <v>0</v>
      </c>
      <c r="DE50" s="158">
        <f t="shared" si="165"/>
        <v>0</v>
      </c>
      <c r="DF50" s="158">
        <f t="shared" si="165"/>
        <v>0</v>
      </c>
      <c r="DG50" s="138">
        <f t="shared" si="165"/>
        <v>0</v>
      </c>
      <c r="DH50" s="240">
        <f t="shared" si="165"/>
        <v>0</v>
      </c>
      <c r="DI50" s="203">
        <v>1</v>
      </c>
      <c r="DJ50" s="203" t="s">
        <v>45</v>
      </c>
      <c r="DK50" s="203"/>
      <c r="DL50" s="203"/>
      <c r="DM50" s="244"/>
      <c r="DN50" s="244"/>
      <c r="DO50" s="244"/>
      <c r="DP50" s="158"/>
      <c r="DQ50" s="158"/>
      <c r="DR50" s="158">
        <f t="shared" ref="DR50:DS50" si="166">SUM(DR51:DR52)</f>
        <v>0</v>
      </c>
      <c r="DS50" s="158">
        <f t="shared" si="166"/>
        <v>0</v>
      </c>
      <c r="DT50" s="158">
        <f>SUM(DT51:DT52)</f>
        <v>721</v>
      </c>
      <c r="DU50" s="158">
        <f>SUM(DU51:DU52)</f>
        <v>721</v>
      </c>
      <c r="DV50" s="159">
        <f t="shared" ref="DV50:DV52" si="167">DW50-DU50</f>
        <v>0</v>
      </c>
      <c r="DW50" s="158">
        <f t="shared" ref="DW50:ED50" si="168">SUM(DW51:DW52)</f>
        <v>721</v>
      </c>
      <c r="DX50" s="158">
        <f t="shared" si="168"/>
        <v>721</v>
      </c>
      <c r="DY50" s="158">
        <f t="shared" si="168"/>
        <v>0</v>
      </c>
      <c r="DZ50" s="158">
        <f t="shared" si="168"/>
        <v>0</v>
      </c>
      <c r="EA50" s="158">
        <f t="shared" si="168"/>
        <v>0</v>
      </c>
      <c r="EB50" s="158">
        <f t="shared" si="168"/>
        <v>0</v>
      </c>
      <c r="EC50" s="138">
        <f t="shared" si="168"/>
        <v>0</v>
      </c>
      <c r="ED50" s="138">
        <f t="shared" si="168"/>
        <v>0</v>
      </c>
      <c r="EE50" s="203">
        <v>1</v>
      </c>
      <c r="EF50" s="203" t="s">
        <v>45</v>
      </c>
      <c r="EG50" s="203"/>
      <c r="EH50" s="203"/>
      <c r="EI50" s="244"/>
      <c r="EJ50" s="244"/>
      <c r="EK50" s="244"/>
      <c r="EL50" s="158"/>
      <c r="EM50" s="158"/>
      <c r="EN50" s="158">
        <f t="shared" ref="EN50:EO50" si="169">SUM(EN51:EN52)</f>
        <v>0</v>
      </c>
      <c r="EO50" s="158">
        <f t="shared" si="169"/>
        <v>0</v>
      </c>
      <c r="EP50" s="158">
        <f>SUM(EP51:EP52)</f>
        <v>721</v>
      </c>
      <c r="EQ50" s="158">
        <f>SUM(EQ51:EQ52)</f>
        <v>721</v>
      </c>
      <c r="ER50" s="159">
        <f t="shared" ref="ER50:ER52" si="170">ES50-EQ50</f>
        <v>0</v>
      </c>
      <c r="ES50" s="158">
        <f t="shared" ref="ES50:EZ50" si="171">SUM(ES51:ES52)</f>
        <v>721</v>
      </c>
      <c r="ET50" s="158">
        <f t="shared" si="171"/>
        <v>721</v>
      </c>
      <c r="EU50" s="158">
        <f t="shared" si="171"/>
        <v>0</v>
      </c>
      <c r="EV50" s="158">
        <f t="shared" si="171"/>
        <v>0</v>
      </c>
      <c r="EW50" s="158">
        <f t="shared" si="171"/>
        <v>0</v>
      </c>
      <c r="EX50" s="158">
        <f t="shared" si="171"/>
        <v>0</v>
      </c>
      <c r="EY50" s="138">
        <f t="shared" si="171"/>
        <v>0</v>
      </c>
      <c r="EZ50" s="138">
        <f t="shared" si="171"/>
        <v>0</v>
      </c>
      <c r="FA50" s="203"/>
      <c r="FB50" s="203"/>
      <c r="FC50" s="244"/>
      <c r="FD50" s="244"/>
      <c r="FE50" s="244"/>
      <c r="FF50" s="158"/>
      <c r="FG50" s="158"/>
      <c r="FH50" s="158">
        <f t="shared" ref="FH50:FI50" si="172">SUM(FH51:FH52)</f>
        <v>0</v>
      </c>
      <c r="FI50" s="158">
        <f t="shared" si="172"/>
        <v>0</v>
      </c>
      <c r="FJ50" s="158">
        <f>SUM(FJ51:FJ52)</f>
        <v>721</v>
      </c>
      <c r="FK50" s="158">
        <f>SUM(FK51:FK52)</f>
        <v>721</v>
      </c>
      <c r="FL50" s="159">
        <f t="shared" ref="FL50:FL52" si="173">FM50-FK50</f>
        <v>0</v>
      </c>
      <c r="FM50" s="158">
        <f t="shared" ref="FM50:FT50" si="174">SUM(FM51:FM52)</f>
        <v>721</v>
      </c>
      <c r="FN50" s="158">
        <f t="shared" si="174"/>
        <v>721</v>
      </c>
      <c r="FO50" s="158">
        <f t="shared" si="174"/>
        <v>0</v>
      </c>
      <c r="FP50" s="158">
        <f t="shared" si="174"/>
        <v>0</v>
      </c>
      <c r="FQ50" s="158">
        <f t="shared" si="174"/>
        <v>0</v>
      </c>
      <c r="FR50" s="158">
        <f t="shared" si="174"/>
        <v>0</v>
      </c>
      <c r="FS50" s="138">
        <f t="shared" si="174"/>
        <v>0</v>
      </c>
      <c r="FT50" s="138">
        <f t="shared" si="174"/>
        <v>0</v>
      </c>
      <c r="FU50" s="203"/>
      <c r="FV50" s="203"/>
      <c r="FW50" s="203"/>
      <c r="FX50" s="200"/>
    </row>
    <row r="51" spans="1:183" ht="39" hidden="1">
      <c r="A51" s="130" t="s">
        <v>15</v>
      </c>
      <c r="B51" s="133" t="s">
        <v>291</v>
      </c>
      <c r="C51" s="132"/>
      <c r="D51" s="132" t="s">
        <v>318</v>
      </c>
      <c r="E51" s="139" t="s">
        <v>326</v>
      </c>
      <c r="F51" s="201" t="e">
        <f>F41</f>
        <v>#REF!</v>
      </c>
      <c r="G51" s="139" t="s">
        <v>475</v>
      </c>
      <c r="H51" s="159">
        <v>8000</v>
      </c>
      <c r="I51" s="159">
        <v>8000</v>
      </c>
      <c r="J51" s="159"/>
      <c r="K51" s="159"/>
      <c r="L51" s="159">
        <v>500</v>
      </c>
      <c r="M51" s="159">
        <v>500</v>
      </c>
      <c r="N51" s="196"/>
      <c r="O51" s="196"/>
      <c r="P51" s="139" t="s">
        <v>475</v>
      </c>
      <c r="Q51" s="159">
        <v>8000</v>
      </c>
      <c r="R51" s="159">
        <v>8000</v>
      </c>
      <c r="S51" s="159"/>
      <c r="T51" s="159"/>
      <c r="U51" s="159">
        <v>500</v>
      </c>
      <c r="V51" s="159">
        <v>500</v>
      </c>
      <c r="W51" s="196"/>
      <c r="X51" s="196"/>
      <c r="Y51" s="130" t="s">
        <v>15</v>
      </c>
      <c r="Z51" s="133" t="s">
        <v>291</v>
      </c>
      <c r="AA51" s="132">
        <v>7913664</v>
      </c>
      <c r="AB51" s="132" t="s">
        <v>318</v>
      </c>
      <c r="AC51" s="139" t="s">
        <v>326</v>
      </c>
      <c r="AD51" s="139" t="s">
        <v>389</v>
      </c>
      <c r="AE51" s="139" t="s">
        <v>475</v>
      </c>
      <c r="AF51" s="159">
        <v>8000</v>
      </c>
      <c r="AG51" s="159">
        <v>8000</v>
      </c>
      <c r="AH51" s="159"/>
      <c r="AI51" s="159"/>
      <c r="AJ51" s="159">
        <v>500</v>
      </c>
      <c r="AK51" s="159">
        <v>500</v>
      </c>
      <c r="AL51" s="159">
        <f t="shared" si="65"/>
        <v>0</v>
      </c>
      <c r="AM51" s="159">
        <f t="shared" si="66"/>
        <v>500</v>
      </c>
      <c r="AN51" s="159">
        <v>500</v>
      </c>
      <c r="AO51" s="159"/>
      <c r="AP51" s="159"/>
      <c r="AQ51" s="159"/>
      <c r="AR51" s="159"/>
      <c r="AS51" s="196"/>
      <c r="AT51" s="196"/>
      <c r="AU51" s="130" t="s">
        <v>15</v>
      </c>
      <c r="AV51" s="133" t="s">
        <v>291</v>
      </c>
      <c r="AW51" s="132">
        <v>7913664</v>
      </c>
      <c r="AX51" s="132" t="s">
        <v>318</v>
      </c>
      <c r="AY51" s="139" t="s">
        <v>326</v>
      </c>
      <c r="AZ51" s="139" t="s">
        <v>389</v>
      </c>
      <c r="BA51" s="139" t="s">
        <v>475</v>
      </c>
      <c r="BB51" s="159">
        <v>8000</v>
      </c>
      <c r="BC51" s="159">
        <v>8000</v>
      </c>
      <c r="BD51" s="159"/>
      <c r="BE51" s="159"/>
      <c r="BF51" s="159">
        <v>500</v>
      </c>
      <c r="BG51" s="159">
        <v>500</v>
      </c>
      <c r="BH51" s="159">
        <f t="shared" si="67"/>
        <v>0</v>
      </c>
      <c r="BI51" s="159">
        <f t="shared" ref="BI51:BI52" si="175">BJ51+BK51+BL51+BM51+BN51</f>
        <v>500</v>
      </c>
      <c r="BJ51" s="159">
        <v>500</v>
      </c>
      <c r="BK51" s="159"/>
      <c r="BL51" s="159"/>
      <c r="BM51" s="159"/>
      <c r="BN51" s="159"/>
      <c r="BO51" s="196"/>
      <c r="BP51" s="196"/>
      <c r="BQ51" s="130" t="s">
        <v>15</v>
      </c>
      <c r="BR51" s="133" t="s">
        <v>291</v>
      </c>
      <c r="BS51" s="132">
        <v>7913664</v>
      </c>
      <c r="BT51" s="132" t="s">
        <v>318</v>
      </c>
      <c r="BU51" s="139" t="s">
        <v>326</v>
      </c>
      <c r="BV51" s="139" t="s">
        <v>389</v>
      </c>
      <c r="BW51" s="139" t="s">
        <v>475</v>
      </c>
      <c r="BX51" s="159">
        <v>8000</v>
      </c>
      <c r="BY51" s="159">
        <v>8000</v>
      </c>
      <c r="BZ51" s="159"/>
      <c r="CA51" s="159"/>
      <c r="CB51" s="159">
        <v>500</v>
      </c>
      <c r="CC51" s="159">
        <v>500</v>
      </c>
      <c r="CD51" s="159">
        <f t="shared" si="161"/>
        <v>0</v>
      </c>
      <c r="CE51" s="159">
        <f t="shared" ref="CE51:CE52" si="176">CF51+CG51+CH51+CI51+CJ51</f>
        <v>500</v>
      </c>
      <c r="CF51" s="159">
        <v>500</v>
      </c>
      <c r="CG51" s="159"/>
      <c r="CH51" s="159"/>
      <c r="CI51" s="159"/>
      <c r="CJ51" s="159"/>
      <c r="CK51" s="196"/>
      <c r="CL51" s="196"/>
      <c r="CM51" s="130" t="s">
        <v>15</v>
      </c>
      <c r="CN51" s="133" t="s">
        <v>291</v>
      </c>
      <c r="CO51" s="132">
        <v>7913664</v>
      </c>
      <c r="CP51" s="132" t="s">
        <v>318</v>
      </c>
      <c r="CQ51" s="139" t="s">
        <v>326</v>
      </c>
      <c r="CR51" s="139" t="s">
        <v>389</v>
      </c>
      <c r="CS51" s="139" t="s">
        <v>475</v>
      </c>
      <c r="CT51" s="159">
        <v>8000</v>
      </c>
      <c r="CU51" s="159">
        <v>8000</v>
      </c>
      <c r="CV51" s="159"/>
      <c r="CW51" s="159"/>
      <c r="CX51" s="159">
        <v>500</v>
      </c>
      <c r="CY51" s="159">
        <v>500</v>
      </c>
      <c r="CZ51" s="159">
        <f t="shared" si="164"/>
        <v>0</v>
      </c>
      <c r="DA51" s="159">
        <f t="shared" ref="DA51:DA52" si="177">DB51+DC51+DD51+DE51+DF51</f>
        <v>500</v>
      </c>
      <c r="DB51" s="159">
        <v>500</v>
      </c>
      <c r="DC51" s="159"/>
      <c r="DD51" s="159"/>
      <c r="DE51" s="159"/>
      <c r="DF51" s="159"/>
      <c r="DG51" s="196"/>
      <c r="DH51" s="246"/>
      <c r="DI51" s="130" t="s">
        <v>15</v>
      </c>
      <c r="DJ51" s="133" t="s">
        <v>291</v>
      </c>
      <c r="DK51" s="132">
        <v>7913664</v>
      </c>
      <c r="DL51" s="132" t="s">
        <v>318</v>
      </c>
      <c r="DM51" s="139" t="s">
        <v>326</v>
      </c>
      <c r="DN51" s="139" t="s">
        <v>389</v>
      </c>
      <c r="DO51" s="139" t="s">
        <v>475</v>
      </c>
      <c r="DP51" s="159">
        <v>8000</v>
      </c>
      <c r="DQ51" s="159">
        <v>8000</v>
      </c>
      <c r="DR51" s="159"/>
      <c r="DS51" s="159"/>
      <c r="DT51" s="159">
        <v>500</v>
      </c>
      <c r="DU51" s="159">
        <v>500</v>
      </c>
      <c r="DV51" s="159">
        <f t="shared" si="167"/>
        <v>0</v>
      </c>
      <c r="DW51" s="159">
        <f t="shared" ref="DW51:DW52" si="178">DX51+DY51+DZ51+EA51+EB51</f>
        <v>500</v>
      </c>
      <c r="DX51" s="159">
        <v>500</v>
      </c>
      <c r="DY51" s="159"/>
      <c r="DZ51" s="159"/>
      <c r="EA51" s="159"/>
      <c r="EB51" s="159"/>
      <c r="EC51" s="196"/>
      <c r="ED51" s="196"/>
      <c r="EE51" s="130" t="s">
        <v>15</v>
      </c>
      <c r="EF51" s="133" t="s">
        <v>291</v>
      </c>
      <c r="EG51" s="132">
        <v>7913664</v>
      </c>
      <c r="EH51" s="132" t="s">
        <v>318</v>
      </c>
      <c r="EI51" s="139" t="s">
        <v>326</v>
      </c>
      <c r="EJ51" s="139" t="s">
        <v>389</v>
      </c>
      <c r="EK51" s="139" t="s">
        <v>475</v>
      </c>
      <c r="EL51" s="159">
        <v>8000</v>
      </c>
      <c r="EM51" s="159">
        <v>8000</v>
      </c>
      <c r="EN51" s="159"/>
      <c r="EO51" s="159"/>
      <c r="EP51" s="159">
        <v>500</v>
      </c>
      <c r="EQ51" s="159">
        <v>500</v>
      </c>
      <c r="ER51" s="159">
        <f t="shared" si="170"/>
        <v>0</v>
      </c>
      <c r="ES51" s="159">
        <f t="shared" ref="ES51:ES52" si="179">ET51+EU51+EV51+EW51+EX51</f>
        <v>500</v>
      </c>
      <c r="ET51" s="159">
        <v>500</v>
      </c>
      <c r="EU51" s="159"/>
      <c r="EV51" s="159"/>
      <c r="EW51" s="159"/>
      <c r="EX51" s="159"/>
      <c r="EY51" s="196"/>
      <c r="EZ51" s="196"/>
      <c r="FA51" s="132">
        <v>7913664</v>
      </c>
      <c r="FB51" s="132" t="s">
        <v>318</v>
      </c>
      <c r="FC51" s="139" t="s">
        <v>326</v>
      </c>
      <c r="FD51" s="139" t="s">
        <v>389</v>
      </c>
      <c r="FE51" s="139" t="s">
        <v>475</v>
      </c>
      <c r="FF51" s="159">
        <v>8000</v>
      </c>
      <c r="FG51" s="159">
        <v>8000</v>
      </c>
      <c r="FH51" s="159"/>
      <c r="FI51" s="159"/>
      <c r="FJ51" s="159">
        <v>500</v>
      </c>
      <c r="FK51" s="159">
        <v>500</v>
      </c>
      <c r="FL51" s="159">
        <f t="shared" si="173"/>
        <v>0</v>
      </c>
      <c r="FM51" s="159">
        <f t="shared" ref="FM51:FM52" si="180">FN51+FO51+FP51+FQ51+FR51</f>
        <v>500</v>
      </c>
      <c r="FN51" s="159">
        <v>500</v>
      </c>
      <c r="FO51" s="159"/>
      <c r="FP51" s="159"/>
      <c r="FQ51" s="159"/>
      <c r="FR51" s="159"/>
      <c r="FS51" s="196"/>
      <c r="FT51" s="196"/>
      <c r="FU51" s="132"/>
      <c r="FV51" s="132"/>
      <c r="FW51" s="132"/>
      <c r="FX51" s="200"/>
    </row>
    <row r="52" spans="1:183" ht="39" hidden="1">
      <c r="A52" s="130" t="s">
        <v>15</v>
      </c>
      <c r="B52" s="133" t="s">
        <v>292</v>
      </c>
      <c r="C52" s="132"/>
      <c r="D52" s="132" t="s">
        <v>318</v>
      </c>
      <c r="E52" s="139" t="s">
        <v>235</v>
      </c>
      <c r="F52" s="201" t="e">
        <f>F51</f>
        <v>#REF!</v>
      </c>
      <c r="G52" s="139" t="s">
        <v>476</v>
      </c>
      <c r="H52" s="159">
        <f>I52</f>
        <v>5160</v>
      </c>
      <c r="I52" s="159">
        <v>5160</v>
      </c>
      <c r="J52" s="159"/>
      <c r="K52" s="159"/>
      <c r="L52" s="159">
        <v>500</v>
      </c>
      <c r="M52" s="159">
        <v>500</v>
      </c>
      <c r="N52" s="196"/>
      <c r="O52" s="196"/>
      <c r="P52" s="139" t="s">
        <v>476</v>
      </c>
      <c r="Q52" s="159">
        <f>R52</f>
        <v>5160</v>
      </c>
      <c r="R52" s="159">
        <v>5160</v>
      </c>
      <c r="S52" s="159"/>
      <c r="T52" s="159"/>
      <c r="U52" s="159">
        <f>V52</f>
        <v>221</v>
      </c>
      <c r="V52" s="159">
        <f>500-279</f>
        <v>221</v>
      </c>
      <c r="W52" s="196"/>
      <c r="X52" s="196"/>
      <c r="Y52" s="130" t="s">
        <v>15</v>
      </c>
      <c r="Z52" s="133" t="s">
        <v>292</v>
      </c>
      <c r="AA52" s="132">
        <v>7916553</v>
      </c>
      <c r="AB52" s="132" t="s">
        <v>318</v>
      </c>
      <c r="AC52" s="139" t="s">
        <v>235</v>
      </c>
      <c r="AD52" s="139" t="s">
        <v>389</v>
      </c>
      <c r="AE52" s="139" t="s">
        <v>476</v>
      </c>
      <c r="AF52" s="159">
        <f>AG52</f>
        <v>5160</v>
      </c>
      <c r="AG52" s="159">
        <v>5160</v>
      </c>
      <c r="AH52" s="159"/>
      <c r="AI52" s="159"/>
      <c r="AJ52" s="159">
        <f>AK52</f>
        <v>221</v>
      </c>
      <c r="AK52" s="159">
        <f>500-279</f>
        <v>221</v>
      </c>
      <c r="AL52" s="159">
        <f t="shared" si="65"/>
        <v>0</v>
      </c>
      <c r="AM52" s="159">
        <f t="shared" si="66"/>
        <v>221</v>
      </c>
      <c r="AN52" s="159">
        <v>221</v>
      </c>
      <c r="AO52" s="159"/>
      <c r="AP52" s="159"/>
      <c r="AQ52" s="159"/>
      <c r="AR52" s="159"/>
      <c r="AS52" s="196"/>
      <c r="AT52" s="196"/>
      <c r="AU52" s="130" t="s">
        <v>15</v>
      </c>
      <c r="AV52" s="133" t="s">
        <v>292</v>
      </c>
      <c r="AW52" s="132">
        <v>7916553</v>
      </c>
      <c r="AX52" s="132" t="s">
        <v>318</v>
      </c>
      <c r="AY52" s="139" t="s">
        <v>235</v>
      </c>
      <c r="AZ52" s="139" t="s">
        <v>389</v>
      </c>
      <c r="BA52" s="139" t="s">
        <v>476</v>
      </c>
      <c r="BB52" s="159">
        <f>BC52</f>
        <v>5160</v>
      </c>
      <c r="BC52" s="159">
        <v>5160</v>
      </c>
      <c r="BD52" s="159"/>
      <c r="BE52" s="159"/>
      <c r="BF52" s="159">
        <f>BG52</f>
        <v>221</v>
      </c>
      <c r="BG52" s="159">
        <f>500-279</f>
        <v>221</v>
      </c>
      <c r="BH52" s="159">
        <f t="shared" si="67"/>
        <v>0</v>
      </c>
      <c r="BI52" s="159">
        <f t="shared" si="175"/>
        <v>221</v>
      </c>
      <c r="BJ52" s="159">
        <v>221</v>
      </c>
      <c r="BK52" s="159"/>
      <c r="BL52" s="159"/>
      <c r="BM52" s="159"/>
      <c r="BN52" s="159"/>
      <c r="BO52" s="196"/>
      <c r="BP52" s="196"/>
      <c r="BQ52" s="130" t="s">
        <v>15</v>
      </c>
      <c r="BR52" s="133" t="s">
        <v>292</v>
      </c>
      <c r="BS52" s="132">
        <v>7916553</v>
      </c>
      <c r="BT52" s="132" t="s">
        <v>318</v>
      </c>
      <c r="BU52" s="139" t="s">
        <v>235</v>
      </c>
      <c r="BV52" s="139" t="s">
        <v>389</v>
      </c>
      <c r="BW52" s="139" t="s">
        <v>476</v>
      </c>
      <c r="BX52" s="159">
        <f>BY52</f>
        <v>5160</v>
      </c>
      <c r="BY52" s="159">
        <v>5160</v>
      </c>
      <c r="BZ52" s="159"/>
      <c r="CA52" s="159"/>
      <c r="CB52" s="159">
        <f>CC52</f>
        <v>221</v>
      </c>
      <c r="CC52" s="159">
        <f>500-279</f>
        <v>221</v>
      </c>
      <c r="CD52" s="159">
        <f t="shared" si="161"/>
        <v>0</v>
      </c>
      <c r="CE52" s="159">
        <f t="shared" si="176"/>
        <v>221</v>
      </c>
      <c r="CF52" s="159">
        <v>221</v>
      </c>
      <c r="CG52" s="159"/>
      <c r="CH52" s="159"/>
      <c r="CI52" s="159"/>
      <c r="CJ52" s="159"/>
      <c r="CK52" s="196"/>
      <c r="CL52" s="196"/>
      <c r="CM52" s="130" t="s">
        <v>15</v>
      </c>
      <c r="CN52" s="133" t="s">
        <v>292</v>
      </c>
      <c r="CO52" s="132">
        <v>7916553</v>
      </c>
      <c r="CP52" s="132" t="s">
        <v>318</v>
      </c>
      <c r="CQ52" s="139" t="s">
        <v>235</v>
      </c>
      <c r="CR52" s="139" t="s">
        <v>389</v>
      </c>
      <c r="CS52" s="139" t="s">
        <v>476</v>
      </c>
      <c r="CT52" s="159">
        <f>CU52</f>
        <v>5160</v>
      </c>
      <c r="CU52" s="159">
        <v>5160</v>
      </c>
      <c r="CV52" s="159"/>
      <c r="CW52" s="159"/>
      <c r="CX52" s="159">
        <f>CY52</f>
        <v>221</v>
      </c>
      <c r="CY52" s="159">
        <f>500-279</f>
        <v>221</v>
      </c>
      <c r="CZ52" s="159">
        <f t="shared" si="164"/>
        <v>0</v>
      </c>
      <c r="DA52" s="159">
        <f t="shared" si="177"/>
        <v>221</v>
      </c>
      <c r="DB52" s="159">
        <v>221</v>
      </c>
      <c r="DC52" s="159"/>
      <c r="DD52" s="159"/>
      <c r="DE52" s="159"/>
      <c r="DF52" s="159"/>
      <c r="DG52" s="196"/>
      <c r="DH52" s="246"/>
      <c r="DI52" s="130" t="s">
        <v>15</v>
      </c>
      <c r="DJ52" s="133" t="s">
        <v>292</v>
      </c>
      <c r="DK52" s="132">
        <v>7916553</v>
      </c>
      <c r="DL52" s="132" t="s">
        <v>318</v>
      </c>
      <c r="DM52" s="139" t="s">
        <v>235</v>
      </c>
      <c r="DN52" s="139" t="s">
        <v>389</v>
      </c>
      <c r="DO52" s="139" t="s">
        <v>476</v>
      </c>
      <c r="DP52" s="159">
        <f>DQ52</f>
        <v>5160</v>
      </c>
      <c r="DQ52" s="159">
        <v>5160</v>
      </c>
      <c r="DR52" s="159"/>
      <c r="DS52" s="159"/>
      <c r="DT52" s="159">
        <f>DU52</f>
        <v>221</v>
      </c>
      <c r="DU52" s="159">
        <f>500-279</f>
        <v>221</v>
      </c>
      <c r="DV52" s="159">
        <f t="shared" si="167"/>
        <v>0</v>
      </c>
      <c r="DW52" s="159">
        <f t="shared" si="178"/>
        <v>221</v>
      </c>
      <c r="DX52" s="159">
        <v>221</v>
      </c>
      <c r="DY52" s="159"/>
      <c r="DZ52" s="159"/>
      <c r="EA52" s="159"/>
      <c r="EB52" s="159"/>
      <c r="EC52" s="196"/>
      <c r="ED52" s="196"/>
      <c r="EE52" s="130" t="s">
        <v>15</v>
      </c>
      <c r="EF52" s="133" t="s">
        <v>292</v>
      </c>
      <c r="EG52" s="132">
        <v>7916553</v>
      </c>
      <c r="EH52" s="132" t="s">
        <v>318</v>
      </c>
      <c r="EI52" s="139" t="s">
        <v>235</v>
      </c>
      <c r="EJ52" s="139" t="s">
        <v>389</v>
      </c>
      <c r="EK52" s="139" t="s">
        <v>476</v>
      </c>
      <c r="EL52" s="159">
        <f>EM52</f>
        <v>5160</v>
      </c>
      <c r="EM52" s="159">
        <v>5160</v>
      </c>
      <c r="EN52" s="159"/>
      <c r="EO52" s="159"/>
      <c r="EP52" s="159">
        <f>EQ52</f>
        <v>221</v>
      </c>
      <c r="EQ52" s="159">
        <f>500-279</f>
        <v>221</v>
      </c>
      <c r="ER52" s="159">
        <f t="shared" si="170"/>
        <v>0</v>
      </c>
      <c r="ES52" s="159">
        <f t="shared" si="179"/>
        <v>221</v>
      </c>
      <c r="ET52" s="159">
        <v>221</v>
      </c>
      <c r="EU52" s="159"/>
      <c r="EV52" s="159"/>
      <c r="EW52" s="159"/>
      <c r="EX52" s="159"/>
      <c r="EY52" s="196"/>
      <c r="EZ52" s="196"/>
      <c r="FA52" s="132">
        <v>7916553</v>
      </c>
      <c r="FB52" s="132" t="s">
        <v>318</v>
      </c>
      <c r="FC52" s="139" t="s">
        <v>235</v>
      </c>
      <c r="FD52" s="139" t="s">
        <v>389</v>
      </c>
      <c r="FE52" s="139" t="s">
        <v>476</v>
      </c>
      <c r="FF52" s="159">
        <f>FG52</f>
        <v>5160</v>
      </c>
      <c r="FG52" s="159">
        <v>5160</v>
      </c>
      <c r="FH52" s="159"/>
      <c r="FI52" s="159"/>
      <c r="FJ52" s="159">
        <f>FK52</f>
        <v>221</v>
      </c>
      <c r="FK52" s="159">
        <f>500-279</f>
        <v>221</v>
      </c>
      <c r="FL52" s="159">
        <f t="shared" si="173"/>
        <v>0</v>
      </c>
      <c r="FM52" s="159">
        <f t="shared" si="180"/>
        <v>221</v>
      </c>
      <c r="FN52" s="159">
        <v>221</v>
      </c>
      <c r="FO52" s="159"/>
      <c r="FP52" s="159"/>
      <c r="FQ52" s="159"/>
      <c r="FR52" s="159"/>
      <c r="FS52" s="196"/>
      <c r="FT52" s="196"/>
      <c r="FU52" s="132"/>
      <c r="FV52" s="132"/>
      <c r="FW52" s="132"/>
      <c r="FX52" s="200"/>
    </row>
    <row r="53" spans="1:183" s="249" customFormat="1" ht="22.5" hidden="1" customHeight="1">
      <c r="A53" s="203">
        <v>2</v>
      </c>
      <c r="B53" s="203" t="s">
        <v>46</v>
      </c>
      <c r="C53" s="203"/>
      <c r="D53" s="203"/>
      <c r="E53" s="203"/>
      <c r="F53" s="203"/>
      <c r="G53" s="203"/>
      <c r="H53" s="158"/>
      <c r="I53" s="158"/>
      <c r="J53" s="158">
        <f t="shared" ref="J53:L53" si="181">SUM(J54:J55)</f>
        <v>0</v>
      </c>
      <c r="K53" s="158">
        <f t="shared" si="181"/>
        <v>0</v>
      </c>
      <c r="L53" s="158">
        <f t="shared" si="181"/>
        <v>12160</v>
      </c>
      <c r="M53" s="158">
        <f>SUM(M54:M55)</f>
        <v>12160</v>
      </c>
      <c r="N53" s="138">
        <f t="shared" ref="N53:O53" si="182">SUM(N54:N55)</f>
        <v>0</v>
      </c>
      <c r="O53" s="138">
        <f t="shared" si="182"/>
        <v>0</v>
      </c>
      <c r="P53" s="203"/>
      <c r="Q53" s="158"/>
      <c r="R53" s="158"/>
      <c r="S53" s="158">
        <f t="shared" ref="S53:T53" si="183">SUM(S54:S55)</f>
        <v>0</v>
      </c>
      <c r="T53" s="158">
        <f t="shared" si="183"/>
        <v>0</v>
      </c>
      <c r="U53" s="158">
        <f>SUM(U54:U55)</f>
        <v>11123</v>
      </c>
      <c r="V53" s="158">
        <f>SUM(V54:V55)</f>
        <v>11123</v>
      </c>
      <c r="W53" s="138">
        <f t="shared" ref="W53:X53" si="184">SUM(W54:W55)</f>
        <v>0</v>
      </c>
      <c r="X53" s="138">
        <f t="shared" si="184"/>
        <v>0</v>
      </c>
      <c r="Y53" s="203">
        <v>2</v>
      </c>
      <c r="Z53" s="203" t="s">
        <v>46</v>
      </c>
      <c r="AA53" s="203"/>
      <c r="AB53" s="203"/>
      <c r="AC53" s="203"/>
      <c r="AD53" s="203"/>
      <c r="AE53" s="203"/>
      <c r="AF53" s="158"/>
      <c r="AG53" s="158"/>
      <c r="AH53" s="158">
        <f t="shared" ref="AH53:AI53" si="185">SUM(AH54:AH55)</f>
        <v>0</v>
      </c>
      <c r="AI53" s="158">
        <f t="shared" si="185"/>
        <v>0</v>
      </c>
      <c r="AJ53" s="158">
        <f>SUM(AJ54:AJ55)</f>
        <v>7169</v>
      </c>
      <c r="AK53" s="158">
        <f>SUM(AK54:AK55)</f>
        <v>7169</v>
      </c>
      <c r="AL53" s="159">
        <f t="shared" si="65"/>
        <v>0</v>
      </c>
      <c r="AM53" s="158">
        <f t="shared" ref="AM53:AR53" si="186">SUM(AM54:AM55)</f>
        <v>7169</v>
      </c>
      <c r="AN53" s="158">
        <f t="shared" si="186"/>
        <v>1909</v>
      </c>
      <c r="AO53" s="158">
        <f t="shared" si="186"/>
        <v>2630</v>
      </c>
      <c r="AP53" s="158">
        <f t="shared" si="186"/>
        <v>2630</v>
      </c>
      <c r="AQ53" s="158">
        <f t="shared" si="186"/>
        <v>0</v>
      </c>
      <c r="AR53" s="158">
        <f t="shared" si="186"/>
        <v>0</v>
      </c>
      <c r="AS53" s="138">
        <f t="shared" ref="AS53:AT53" si="187">SUM(AS54:AS55)</f>
        <v>0</v>
      </c>
      <c r="AT53" s="138">
        <f t="shared" si="187"/>
        <v>0</v>
      </c>
      <c r="AU53" s="203">
        <v>2</v>
      </c>
      <c r="AV53" s="203" t="s">
        <v>46</v>
      </c>
      <c r="AW53" s="203"/>
      <c r="AX53" s="203"/>
      <c r="AY53" s="203"/>
      <c r="AZ53" s="203"/>
      <c r="BA53" s="203"/>
      <c r="BB53" s="158"/>
      <c r="BC53" s="158"/>
      <c r="BD53" s="158">
        <f t="shared" ref="BD53:BF53" si="188">SUM(BD54:BD55)</f>
        <v>0</v>
      </c>
      <c r="BE53" s="158">
        <f t="shared" si="188"/>
        <v>0</v>
      </c>
      <c r="BF53" s="158">
        <f t="shared" si="188"/>
        <v>4539</v>
      </c>
      <c r="BG53" s="158">
        <f>SUM(BG54:BG55)</f>
        <v>4539</v>
      </c>
      <c r="BH53" s="158">
        <f t="shared" ref="BH53:BP53" si="189">SUM(BH54:BH55)</f>
        <v>2630</v>
      </c>
      <c r="BI53" s="158">
        <f t="shared" si="189"/>
        <v>7169</v>
      </c>
      <c r="BJ53" s="158">
        <f t="shared" si="189"/>
        <v>1909</v>
      </c>
      <c r="BK53" s="158">
        <f t="shared" si="189"/>
        <v>2630</v>
      </c>
      <c r="BL53" s="158">
        <f t="shared" si="189"/>
        <v>2630</v>
      </c>
      <c r="BM53" s="158">
        <f t="shared" si="189"/>
        <v>0</v>
      </c>
      <c r="BN53" s="158">
        <f t="shared" si="189"/>
        <v>0</v>
      </c>
      <c r="BO53" s="158">
        <f t="shared" si="189"/>
        <v>0</v>
      </c>
      <c r="BP53" s="158">
        <f t="shared" si="189"/>
        <v>0</v>
      </c>
      <c r="BQ53" s="203">
        <v>2</v>
      </c>
      <c r="BR53" s="203" t="s">
        <v>46</v>
      </c>
      <c r="BS53" s="203"/>
      <c r="BT53" s="203"/>
      <c r="BU53" s="203"/>
      <c r="BV53" s="203"/>
      <c r="BW53" s="203"/>
      <c r="BX53" s="158"/>
      <c r="BY53" s="158"/>
      <c r="BZ53" s="158">
        <f t="shared" ref="BZ53:CA53" si="190">SUM(BZ54:BZ55)</f>
        <v>0</v>
      </c>
      <c r="CA53" s="158">
        <f t="shared" si="190"/>
        <v>0</v>
      </c>
      <c r="CB53" s="158">
        <f>SUM(CB54:CB57)</f>
        <v>9799</v>
      </c>
      <c r="CC53" s="158">
        <f>SUM(CC54:CC57)</f>
        <v>9799</v>
      </c>
      <c r="CD53" s="158">
        <f t="shared" ref="CD53:CL53" si="191">SUM(CD54:CD55)</f>
        <v>2630</v>
      </c>
      <c r="CE53" s="158">
        <f t="shared" si="191"/>
        <v>7169</v>
      </c>
      <c r="CF53" s="158">
        <f t="shared" si="191"/>
        <v>1909</v>
      </c>
      <c r="CG53" s="158">
        <f t="shared" si="191"/>
        <v>2630</v>
      </c>
      <c r="CH53" s="158">
        <f t="shared" si="191"/>
        <v>2630</v>
      </c>
      <c r="CI53" s="158">
        <f t="shared" si="191"/>
        <v>0</v>
      </c>
      <c r="CJ53" s="158">
        <f t="shared" si="191"/>
        <v>0</v>
      </c>
      <c r="CK53" s="158">
        <f t="shared" si="191"/>
        <v>0</v>
      </c>
      <c r="CL53" s="158">
        <f t="shared" si="191"/>
        <v>0</v>
      </c>
      <c r="CM53" s="203">
        <v>2</v>
      </c>
      <c r="CN53" s="203" t="s">
        <v>46</v>
      </c>
      <c r="CO53" s="203"/>
      <c r="CP53" s="203"/>
      <c r="CQ53" s="203"/>
      <c r="CR53" s="203"/>
      <c r="CS53" s="203"/>
      <c r="CT53" s="158"/>
      <c r="CU53" s="158"/>
      <c r="CV53" s="158">
        <f t="shared" ref="CV53:CW53" si="192">SUM(CV54:CV55)</f>
        <v>0</v>
      </c>
      <c r="CW53" s="158">
        <f t="shared" si="192"/>
        <v>0</v>
      </c>
      <c r="CX53" s="158">
        <f>SUM(CX54:CX57)</f>
        <v>9799</v>
      </c>
      <c r="CY53" s="158">
        <f>SUM(CY54:CY57)</f>
        <v>9799</v>
      </c>
      <c r="CZ53" s="158">
        <f t="shared" ref="CZ53:DH53" si="193">SUM(CZ54:CZ55)</f>
        <v>2630</v>
      </c>
      <c r="DA53" s="158">
        <f t="shared" si="193"/>
        <v>7169</v>
      </c>
      <c r="DB53" s="158">
        <f t="shared" si="193"/>
        <v>1909</v>
      </c>
      <c r="DC53" s="158">
        <f t="shared" si="193"/>
        <v>2630</v>
      </c>
      <c r="DD53" s="158">
        <f t="shared" si="193"/>
        <v>2630</v>
      </c>
      <c r="DE53" s="158">
        <f t="shared" si="193"/>
        <v>0</v>
      </c>
      <c r="DF53" s="158">
        <f t="shared" si="193"/>
        <v>0</v>
      </c>
      <c r="DG53" s="158">
        <f t="shared" si="193"/>
        <v>0</v>
      </c>
      <c r="DH53" s="242">
        <f t="shared" si="193"/>
        <v>0</v>
      </c>
      <c r="DI53" s="203">
        <v>2</v>
      </c>
      <c r="DJ53" s="203" t="s">
        <v>46</v>
      </c>
      <c r="DK53" s="203"/>
      <c r="DL53" s="203"/>
      <c r="DM53" s="203"/>
      <c r="DN53" s="203"/>
      <c r="DO53" s="203"/>
      <c r="DP53" s="158"/>
      <c r="DQ53" s="158"/>
      <c r="DR53" s="158">
        <f t="shared" ref="DR53:DS53" si="194">SUM(DR54:DR55)</f>
        <v>0</v>
      </c>
      <c r="DS53" s="158">
        <f t="shared" si="194"/>
        <v>0</v>
      </c>
      <c r="DT53" s="158">
        <f>SUM(DT54:DT58)</f>
        <v>9769</v>
      </c>
      <c r="DU53" s="158">
        <f>SUM(DU54:DU58)</f>
        <v>9769</v>
      </c>
      <c r="DV53" s="158">
        <f t="shared" ref="DV53:ED53" si="195">SUM(DV54:DV55)</f>
        <v>2630</v>
      </c>
      <c r="DW53" s="158">
        <f t="shared" si="195"/>
        <v>7169</v>
      </c>
      <c r="DX53" s="158">
        <f t="shared" si="195"/>
        <v>1909</v>
      </c>
      <c r="DY53" s="158">
        <f t="shared" si="195"/>
        <v>2630</v>
      </c>
      <c r="DZ53" s="158">
        <f t="shared" si="195"/>
        <v>2630</v>
      </c>
      <c r="EA53" s="158">
        <f t="shared" si="195"/>
        <v>0</v>
      </c>
      <c r="EB53" s="158">
        <f t="shared" si="195"/>
        <v>0</v>
      </c>
      <c r="EC53" s="158">
        <f t="shared" si="195"/>
        <v>0</v>
      </c>
      <c r="ED53" s="158">
        <f t="shared" si="195"/>
        <v>0</v>
      </c>
      <c r="EE53" s="203">
        <v>2</v>
      </c>
      <c r="EF53" s="203" t="s">
        <v>46</v>
      </c>
      <c r="EG53" s="203"/>
      <c r="EH53" s="203"/>
      <c r="EI53" s="203"/>
      <c r="EJ53" s="203"/>
      <c r="EK53" s="203"/>
      <c r="EL53" s="158"/>
      <c r="EM53" s="158"/>
      <c r="EN53" s="158">
        <f t="shared" ref="EN53:EO53" si="196">SUM(EN54:EN55)</f>
        <v>0</v>
      </c>
      <c r="EO53" s="158">
        <f t="shared" si="196"/>
        <v>0</v>
      </c>
      <c r="EP53" s="158">
        <f>SUM(EP54:EP59)</f>
        <v>12439</v>
      </c>
      <c r="EQ53" s="158">
        <f>SUM(EQ54:EQ59)</f>
        <v>12439</v>
      </c>
      <c r="ER53" s="158">
        <f t="shared" ref="ER53:EZ53" si="197">SUM(ER54:ER55)</f>
        <v>2630</v>
      </c>
      <c r="ES53" s="158">
        <f t="shared" si="197"/>
        <v>7169</v>
      </c>
      <c r="ET53" s="158">
        <f t="shared" si="197"/>
        <v>1909</v>
      </c>
      <c r="EU53" s="158">
        <f t="shared" si="197"/>
        <v>2630</v>
      </c>
      <c r="EV53" s="158">
        <f t="shared" si="197"/>
        <v>2630</v>
      </c>
      <c r="EW53" s="158">
        <f t="shared" si="197"/>
        <v>0</v>
      </c>
      <c r="EX53" s="158">
        <f t="shared" si="197"/>
        <v>0</v>
      </c>
      <c r="EY53" s="158">
        <f t="shared" si="197"/>
        <v>0</v>
      </c>
      <c r="EZ53" s="158">
        <f t="shared" si="197"/>
        <v>0</v>
      </c>
      <c r="FA53" s="203"/>
      <c r="FB53" s="203"/>
      <c r="FC53" s="203"/>
      <c r="FD53" s="203"/>
      <c r="FE53" s="203"/>
      <c r="FF53" s="158"/>
      <c r="FG53" s="158"/>
      <c r="FH53" s="158">
        <f t="shared" ref="FH53:FI53" si="198">SUM(FH54:FH55)</f>
        <v>0</v>
      </c>
      <c r="FI53" s="158">
        <f t="shared" si="198"/>
        <v>0</v>
      </c>
      <c r="FJ53" s="158">
        <f>SUM(FJ54:FJ59)</f>
        <v>12439</v>
      </c>
      <c r="FK53" s="158">
        <f>SUM(FK54:FK59)</f>
        <v>12439</v>
      </c>
      <c r="FL53" s="158">
        <f t="shared" ref="FL53:FT53" si="199">SUM(FL54:FL55)</f>
        <v>2630</v>
      </c>
      <c r="FM53" s="158">
        <f t="shared" si="199"/>
        <v>7169</v>
      </c>
      <c r="FN53" s="158">
        <f t="shared" si="199"/>
        <v>1909</v>
      </c>
      <c r="FO53" s="158">
        <f t="shared" si="199"/>
        <v>2630</v>
      </c>
      <c r="FP53" s="158">
        <f t="shared" si="199"/>
        <v>2630</v>
      </c>
      <c r="FQ53" s="158">
        <f t="shared" si="199"/>
        <v>0</v>
      </c>
      <c r="FR53" s="158">
        <f t="shared" si="199"/>
        <v>0</v>
      </c>
      <c r="FS53" s="158">
        <f t="shared" si="199"/>
        <v>0</v>
      </c>
      <c r="FT53" s="158">
        <f t="shared" si="199"/>
        <v>0</v>
      </c>
      <c r="FU53" s="203"/>
      <c r="FV53" s="203"/>
      <c r="FW53" s="203"/>
      <c r="FX53" s="200"/>
    </row>
    <row r="54" spans="1:183" ht="58.5" hidden="1" customHeight="1">
      <c r="A54" s="130" t="s">
        <v>15</v>
      </c>
      <c r="B54" s="133" t="s">
        <v>291</v>
      </c>
      <c r="C54" s="132"/>
      <c r="D54" s="132" t="s">
        <v>318</v>
      </c>
      <c r="E54" s="139" t="s">
        <v>326</v>
      </c>
      <c r="F54" s="201" t="e">
        <f>F52</f>
        <v>#REF!</v>
      </c>
      <c r="G54" s="139" t="s">
        <v>475</v>
      </c>
      <c r="H54" s="159">
        <v>8000</v>
      </c>
      <c r="I54" s="159">
        <v>8000</v>
      </c>
      <c r="J54" s="159"/>
      <c r="K54" s="159"/>
      <c r="L54" s="159">
        <f>I51-L51</f>
        <v>7500</v>
      </c>
      <c r="M54" s="159">
        <f>L54</f>
        <v>7500</v>
      </c>
      <c r="N54" s="196"/>
      <c r="O54" s="196"/>
      <c r="P54" s="139" t="s">
        <v>475</v>
      </c>
      <c r="Q54" s="159">
        <v>8000</v>
      </c>
      <c r="R54" s="159">
        <v>8000</v>
      </c>
      <c r="S54" s="159"/>
      <c r="T54" s="159"/>
      <c r="U54" s="159">
        <f>R51-U51-1316</f>
        <v>6184</v>
      </c>
      <c r="V54" s="159">
        <f>U54</f>
        <v>6184</v>
      </c>
      <c r="W54" s="196"/>
      <c r="X54" s="196"/>
      <c r="Y54" s="130" t="s">
        <v>15</v>
      </c>
      <c r="Z54" s="133" t="s">
        <v>291</v>
      </c>
      <c r="AA54" s="132">
        <v>7913664</v>
      </c>
      <c r="AB54" s="132" t="s">
        <v>318</v>
      </c>
      <c r="AC54" s="139" t="s">
        <v>326</v>
      </c>
      <c r="AD54" s="139" t="s">
        <v>389</v>
      </c>
      <c r="AE54" s="139" t="s">
        <v>475</v>
      </c>
      <c r="AF54" s="159">
        <v>8000</v>
      </c>
      <c r="AG54" s="159">
        <v>8000</v>
      </c>
      <c r="AH54" s="159"/>
      <c r="AI54" s="159"/>
      <c r="AJ54" s="159">
        <f>AK54</f>
        <v>3122</v>
      </c>
      <c r="AK54" s="159">
        <f>1630+930+562</f>
        <v>3122</v>
      </c>
      <c r="AL54" s="159">
        <f t="shared" si="65"/>
        <v>753</v>
      </c>
      <c r="AM54" s="159">
        <f t="shared" si="66"/>
        <v>3875</v>
      </c>
      <c r="AN54" s="159">
        <v>1630</v>
      </c>
      <c r="AO54" s="159">
        <v>930</v>
      </c>
      <c r="AP54" s="159">
        <v>1315</v>
      </c>
      <c r="AQ54" s="159"/>
      <c r="AR54" s="159"/>
      <c r="AS54" s="196"/>
      <c r="AT54" s="196"/>
      <c r="AU54" s="130" t="s">
        <v>15</v>
      </c>
      <c r="AV54" s="133" t="s">
        <v>291</v>
      </c>
      <c r="AW54" s="132">
        <v>7913664</v>
      </c>
      <c r="AX54" s="132" t="s">
        <v>318</v>
      </c>
      <c r="AY54" s="139" t="s">
        <v>326</v>
      </c>
      <c r="AZ54" s="139" t="s">
        <v>389</v>
      </c>
      <c r="BA54" s="139" t="s">
        <v>475</v>
      </c>
      <c r="BB54" s="159">
        <v>8000</v>
      </c>
      <c r="BC54" s="159">
        <v>8000</v>
      </c>
      <c r="BD54" s="159"/>
      <c r="BE54" s="159"/>
      <c r="BF54" s="159">
        <f>BG54</f>
        <v>2560</v>
      </c>
      <c r="BG54" s="159">
        <f>1630+930</f>
        <v>2560</v>
      </c>
      <c r="BH54" s="159">
        <f t="shared" si="67"/>
        <v>1315</v>
      </c>
      <c r="BI54" s="159">
        <f t="shared" ref="BI54:BI55" si="200">BJ54+BK54+BL54+BM54+BN54</f>
        <v>3875</v>
      </c>
      <c r="BJ54" s="159">
        <v>1630</v>
      </c>
      <c r="BK54" s="159">
        <v>930</v>
      </c>
      <c r="BL54" s="159">
        <v>1315</v>
      </c>
      <c r="BM54" s="159"/>
      <c r="BN54" s="159"/>
      <c r="BO54" s="196"/>
      <c r="BP54" s="196"/>
      <c r="BQ54" s="130" t="s">
        <v>15</v>
      </c>
      <c r="BR54" s="133" t="s">
        <v>291</v>
      </c>
      <c r="BS54" s="132">
        <v>7913664</v>
      </c>
      <c r="BT54" s="132" t="s">
        <v>318</v>
      </c>
      <c r="BU54" s="139" t="s">
        <v>326</v>
      </c>
      <c r="BV54" s="139" t="s">
        <v>389</v>
      </c>
      <c r="BW54" s="139" t="s">
        <v>475</v>
      </c>
      <c r="BX54" s="159">
        <v>8000</v>
      </c>
      <c r="BY54" s="159">
        <v>8000</v>
      </c>
      <c r="BZ54" s="159"/>
      <c r="CA54" s="159"/>
      <c r="CB54" s="159">
        <f>CC54</f>
        <v>2560</v>
      </c>
      <c r="CC54" s="159">
        <f>1630+930</f>
        <v>2560</v>
      </c>
      <c r="CD54" s="159">
        <f t="shared" ref="CD54:CD62" si="201">CE54-CC54</f>
        <v>1315</v>
      </c>
      <c r="CE54" s="159">
        <f t="shared" ref="CE54:CE55" si="202">CF54+CG54+CH54+CI54+CJ54</f>
        <v>3875</v>
      </c>
      <c r="CF54" s="159">
        <v>1630</v>
      </c>
      <c r="CG54" s="159">
        <v>930</v>
      </c>
      <c r="CH54" s="159">
        <v>1315</v>
      </c>
      <c r="CI54" s="159"/>
      <c r="CJ54" s="159"/>
      <c r="CK54" s="196"/>
      <c r="CL54" s="196"/>
      <c r="CM54" s="130" t="s">
        <v>15</v>
      </c>
      <c r="CN54" s="133" t="s">
        <v>291</v>
      </c>
      <c r="CO54" s="132">
        <v>7913664</v>
      </c>
      <c r="CP54" s="132" t="s">
        <v>318</v>
      </c>
      <c r="CQ54" s="139" t="s">
        <v>326</v>
      </c>
      <c r="CR54" s="139" t="s">
        <v>389</v>
      </c>
      <c r="CS54" s="139" t="s">
        <v>475</v>
      </c>
      <c r="CT54" s="159">
        <v>8000</v>
      </c>
      <c r="CU54" s="159">
        <v>8000</v>
      </c>
      <c r="CV54" s="159"/>
      <c r="CW54" s="159"/>
      <c r="CX54" s="159">
        <f>CY54</f>
        <v>2560</v>
      </c>
      <c r="CY54" s="159">
        <f>1630+930</f>
        <v>2560</v>
      </c>
      <c r="CZ54" s="159">
        <f t="shared" ref="CZ54:CZ55" si="203">DA54-CY54</f>
        <v>1315</v>
      </c>
      <c r="DA54" s="159">
        <f t="shared" ref="DA54:DA55" si="204">DB54+DC54+DD54+DE54+DF54</f>
        <v>3875</v>
      </c>
      <c r="DB54" s="159">
        <v>1630</v>
      </c>
      <c r="DC54" s="159">
        <v>930</v>
      </c>
      <c r="DD54" s="159">
        <v>1315</v>
      </c>
      <c r="DE54" s="159"/>
      <c r="DF54" s="159"/>
      <c r="DG54" s="196"/>
      <c r="DH54" s="246"/>
      <c r="DI54" s="130" t="s">
        <v>15</v>
      </c>
      <c r="DJ54" s="133" t="s">
        <v>291</v>
      </c>
      <c r="DK54" s="132">
        <v>7913664</v>
      </c>
      <c r="DL54" s="132" t="s">
        <v>318</v>
      </c>
      <c r="DM54" s="139" t="s">
        <v>326</v>
      </c>
      <c r="DN54" s="139" t="s">
        <v>389</v>
      </c>
      <c r="DO54" s="139" t="s">
        <v>475</v>
      </c>
      <c r="DP54" s="159">
        <v>8000</v>
      </c>
      <c r="DQ54" s="159">
        <v>8000</v>
      </c>
      <c r="DR54" s="159"/>
      <c r="DS54" s="159"/>
      <c r="DT54" s="159">
        <f>DU54</f>
        <v>2560</v>
      </c>
      <c r="DU54" s="159">
        <f>1630+930</f>
        <v>2560</v>
      </c>
      <c r="DV54" s="159">
        <f t="shared" ref="DV54:DV55" si="205">DW54-DU54</f>
        <v>1315</v>
      </c>
      <c r="DW54" s="159">
        <f t="shared" ref="DW54:DW55" si="206">DX54+DY54+DZ54+EA54+EB54</f>
        <v>3875</v>
      </c>
      <c r="DX54" s="159">
        <v>1630</v>
      </c>
      <c r="DY54" s="159">
        <v>930</v>
      </c>
      <c r="DZ54" s="159">
        <v>1315</v>
      </c>
      <c r="EA54" s="159"/>
      <c r="EB54" s="159"/>
      <c r="EC54" s="196"/>
      <c r="ED54" s="196"/>
      <c r="EE54" s="130" t="s">
        <v>15</v>
      </c>
      <c r="EF54" s="133" t="s">
        <v>291</v>
      </c>
      <c r="EG54" s="132">
        <v>7913664</v>
      </c>
      <c r="EH54" s="132" t="s">
        <v>318</v>
      </c>
      <c r="EI54" s="139" t="s">
        <v>326</v>
      </c>
      <c r="EJ54" s="139" t="s">
        <v>389</v>
      </c>
      <c r="EK54" s="139" t="s">
        <v>475</v>
      </c>
      <c r="EL54" s="159">
        <v>8000</v>
      </c>
      <c r="EM54" s="159">
        <v>8000</v>
      </c>
      <c r="EN54" s="159"/>
      <c r="EO54" s="159"/>
      <c r="EP54" s="159">
        <f>EQ54</f>
        <v>2560</v>
      </c>
      <c r="EQ54" s="159">
        <f>1630+930</f>
        <v>2560</v>
      </c>
      <c r="ER54" s="159">
        <f t="shared" ref="ER54:ER55" si="207">ES54-EQ54</f>
        <v>1315</v>
      </c>
      <c r="ES54" s="159">
        <f t="shared" ref="ES54:ES55" si="208">ET54+EU54+EV54+EW54+EX54</f>
        <v>3875</v>
      </c>
      <c r="ET54" s="159">
        <v>1630</v>
      </c>
      <c r="EU54" s="159">
        <v>930</v>
      </c>
      <c r="EV54" s="159">
        <v>1315</v>
      </c>
      <c r="EW54" s="159"/>
      <c r="EX54" s="159"/>
      <c r="EY54" s="196"/>
      <c r="EZ54" s="196"/>
      <c r="FA54" s="132">
        <v>7913664</v>
      </c>
      <c r="FB54" s="132" t="s">
        <v>318</v>
      </c>
      <c r="FC54" s="139" t="s">
        <v>326</v>
      </c>
      <c r="FD54" s="139" t="s">
        <v>389</v>
      </c>
      <c r="FE54" s="139" t="s">
        <v>475</v>
      </c>
      <c r="FF54" s="159">
        <v>8000</v>
      </c>
      <c r="FG54" s="159">
        <v>8000</v>
      </c>
      <c r="FH54" s="159"/>
      <c r="FI54" s="159"/>
      <c r="FJ54" s="159">
        <f>FK54</f>
        <v>2560</v>
      </c>
      <c r="FK54" s="159">
        <f>1630+930</f>
        <v>2560</v>
      </c>
      <c r="FL54" s="159">
        <f t="shared" ref="FL54:FL55" si="209">FM54-FK54</f>
        <v>1315</v>
      </c>
      <c r="FM54" s="159">
        <f t="shared" ref="FM54:FM55" si="210">FN54+FO54+FP54+FQ54+FR54</f>
        <v>3875</v>
      </c>
      <c r="FN54" s="159">
        <v>1630</v>
      </c>
      <c r="FO54" s="159">
        <v>930</v>
      </c>
      <c r="FP54" s="159">
        <v>1315</v>
      </c>
      <c r="FQ54" s="159"/>
      <c r="FR54" s="159"/>
      <c r="FS54" s="196"/>
      <c r="FT54" s="196"/>
      <c r="FU54" s="132"/>
      <c r="FV54" s="132"/>
      <c r="FW54" s="132"/>
      <c r="FX54" s="200"/>
      <c r="FZ54" s="193"/>
    </row>
    <row r="55" spans="1:183" ht="60.75" hidden="1" customHeight="1">
      <c r="A55" s="130" t="s">
        <v>15</v>
      </c>
      <c r="B55" s="133" t="s">
        <v>292</v>
      </c>
      <c r="C55" s="132"/>
      <c r="D55" s="132" t="s">
        <v>318</v>
      </c>
      <c r="E55" s="139" t="s">
        <v>235</v>
      </c>
      <c r="F55" s="201" t="e">
        <f>F54</f>
        <v>#REF!</v>
      </c>
      <c r="G55" s="139" t="s">
        <v>476</v>
      </c>
      <c r="H55" s="159">
        <f>I55</f>
        <v>5160</v>
      </c>
      <c r="I55" s="159">
        <v>5160</v>
      </c>
      <c r="J55" s="159"/>
      <c r="K55" s="159"/>
      <c r="L55" s="159">
        <f>I52-L52</f>
        <v>4660</v>
      </c>
      <c r="M55" s="159">
        <f>L55</f>
        <v>4660</v>
      </c>
      <c r="N55" s="196"/>
      <c r="O55" s="196"/>
      <c r="P55" s="139" t="s">
        <v>476</v>
      </c>
      <c r="Q55" s="159">
        <f>R55</f>
        <v>5160</v>
      </c>
      <c r="R55" s="159">
        <v>5160</v>
      </c>
      <c r="S55" s="159"/>
      <c r="T55" s="159"/>
      <c r="U55" s="159">
        <f>R52-U52</f>
        <v>4939</v>
      </c>
      <c r="V55" s="159">
        <f>U55</f>
        <v>4939</v>
      </c>
      <c r="W55" s="196"/>
      <c r="X55" s="196"/>
      <c r="Y55" s="130" t="s">
        <v>15</v>
      </c>
      <c r="Z55" s="133" t="s">
        <v>292</v>
      </c>
      <c r="AA55" s="132">
        <v>7916553</v>
      </c>
      <c r="AB55" s="132" t="s">
        <v>318</v>
      </c>
      <c r="AC55" s="139" t="s">
        <v>235</v>
      </c>
      <c r="AD55" s="139" t="s">
        <v>389</v>
      </c>
      <c r="AE55" s="139" t="s">
        <v>476</v>
      </c>
      <c r="AF55" s="159">
        <f>AG55</f>
        <v>5160</v>
      </c>
      <c r="AG55" s="159">
        <v>5160</v>
      </c>
      <c r="AH55" s="159"/>
      <c r="AI55" s="159"/>
      <c r="AJ55" s="159">
        <f>AK55</f>
        <v>4047</v>
      </c>
      <c r="AK55" s="159">
        <f>279+1700+2068</f>
        <v>4047</v>
      </c>
      <c r="AL55" s="159">
        <f t="shared" si="65"/>
        <v>-753</v>
      </c>
      <c r="AM55" s="159">
        <f t="shared" si="66"/>
        <v>3294</v>
      </c>
      <c r="AN55" s="159">
        <v>279</v>
      </c>
      <c r="AO55" s="159">
        <v>1700</v>
      </c>
      <c r="AP55" s="159">
        <v>1315</v>
      </c>
      <c r="AQ55" s="159"/>
      <c r="AR55" s="159"/>
      <c r="AS55" s="196"/>
      <c r="AT55" s="196"/>
      <c r="AU55" s="130" t="s">
        <v>15</v>
      </c>
      <c r="AV55" s="133" t="s">
        <v>292</v>
      </c>
      <c r="AW55" s="132">
        <v>7916553</v>
      </c>
      <c r="AX55" s="132" t="s">
        <v>318</v>
      </c>
      <c r="AY55" s="139" t="s">
        <v>235</v>
      </c>
      <c r="AZ55" s="139" t="s">
        <v>389</v>
      </c>
      <c r="BA55" s="139" t="s">
        <v>476</v>
      </c>
      <c r="BB55" s="159">
        <f>BC55</f>
        <v>5160</v>
      </c>
      <c r="BC55" s="159">
        <v>5160</v>
      </c>
      <c r="BD55" s="159"/>
      <c r="BE55" s="159"/>
      <c r="BF55" s="159">
        <f>BG55</f>
        <v>1979</v>
      </c>
      <c r="BG55" s="159">
        <f>279+1700</f>
        <v>1979</v>
      </c>
      <c r="BH55" s="159">
        <f t="shared" si="67"/>
        <v>1315</v>
      </c>
      <c r="BI55" s="159">
        <f t="shared" si="200"/>
        <v>3294</v>
      </c>
      <c r="BJ55" s="159">
        <v>279</v>
      </c>
      <c r="BK55" s="159">
        <v>1700</v>
      </c>
      <c r="BL55" s="159">
        <v>1315</v>
      </c>
      <c r="BM55" s="159"/>
      <c r="BN55" s="159"/>
      <c r="BO55" s="196"/>
      <c r="BP55" s="196"/>
      <c r="BQ55" s="130" t="s">
        <v>15</v>
      </c>
      <c r="BR55" s="133" t="s">
        <v>292</v>
      </c>
      <c r="BS55" s="132">
        <v>7916553</v>
      </c>
      <c r="BT55" s="132" t="s">
        <v>318</v>
      </c>
      <c r="BU55" s="139" t="s">
        <v>235</v>
      </c>
      <c r="BV55" s="139" t="s">
        <v>389</v>
      </c>
      <c r="BW55" s="139" t="s">
        <v>476</v>
      </c>
      <c r="BX55" s="159">
        <f>BY55</f>
        <v>5160</v>
      </c>
      <c r="BY55" s="159">
        <v>5160</v>
      </c>
      <c r="BZ55" s="159"/>
      <c r="CA55" s="159"/>
      <c r="CB55" s="159">
        <f>CC55</f>
        <v>1979</v>
      </c>
      <c r="CC55" s="159">
        <f>279+1700</f>
        <v>1979</v>
      </c>
      <c r="CD55" s="159">
        <f t="shared" si="201"/>
        <v>1315</v>
      </c>
      <c r="CE55" s="159">
        <f t="shared" si="202"/>
        <v>3294</v>
      </c>
      <c r="CF55" s="159">
        <v>279</v>
      </c>
      <c r="CG55" s="159">
        <v>1700</v>
      </c>
      <c r="CH55" s="159">
        <v>1315</v>
      </c>
      <c r="CI55" s="159"/>
      <c r="CJ55" s="159"/>
      <c r="CK55" s="196"/>
      <c r="CL55" s="196"/>
      <c r="CM55" s="130" t="s">
        <v>15</v>
      </c>
      <c r="CN55" s="133" t="s">
        <v>292</v>
      </c>
      <c r="CO55" s="132">
        <v>7916553</v>
      </c>
      <c r="CP55" s="132" t="s">
        <v>318</v>
      </c>
      <c r="CQ55" s="139" t="s">
        <v>235</v>
      </c>
      <c r="CR55" s="139" t="s">
        <v>389</v>
      </c>
      <c r="CS55" s="139" t="s">
        <v>476</v>
      </c>
      <c r="CT55" s="159">
        <f>CU55</f>
        <v>5160</v>
      </c>
      <c r="CU55" s="159">
        <v>5160</v>
      </c>
      <c r="CV55" s="159"/>
      <c r="CW55" s="159"/>
      <c r="CX55" s="159">
        <f>CY55</f>
        <v>1979</v>
      </c>
      <c r="CY55" s="159">
        <f>279+1700</f>
        <v>1979</v>
      </c>
      <c r="CZ55" s="159">
        <f t="shared" si="203"/>
        <v>1315</v>
      </c>
      <c r="DA55" s="159">
        <f t="shared" si="204"/>
        <v>3294</v>
      </c>
      <c r="DB55" s="159">
        <v>279</v>
      </c>
      <c r="DC55" s="159">
        <v>1700</v>
      </c>
      <c r="DD55" s="159">
        <v>1315</v>
      </c>
      <c r="DE55" s="159"/>
      <c r="DF55" s="159"/>
      <c r="DG55" s="196"/>
      <c r="DH55" s="246"/>
      <c r="DI55" s="130" t="s">
        <v>15</v>
      </c>
      <c r="DJ55" s="133" t="s">
        <v>292</v>
      </c>
      <c r="DK55" s="132">
        <v>7916553</v>
      </c>
      <c r="DL55" s="132" t="s">
        <v>318</v>
      </c>
      <c r="DM55" s="139" t="s">
        <v>235</v>
      </c>
      <c r="DN55" s="139" t="s">
        <v>389</v>
      </c>
      <c r="DO55" s="139" t="s">
        <v>476</v>
      </c>
      <c r="DP55" s="159">
        <f>DQ55</f>
        <v>5160</v>
      </c>
      <c r="DQ55" s="159">
        <v>5160</v>
      </c>
      <c r="DR55" s="159"/>
      <c r="DS55" s="159"/>
      <c r="DT55" s="159">
        <f>DU55</f>
        <v>1979</v>
      </c>
      <c r="DU55" s="159">
        <f>279+1700</f>
        <v>1979</v>
      </c>
      <c r="DV55" s="159">
        <f t="shared" si="205"/>
        <v>1315</v>
      </c>
      <c r="DW55" s="159">
        <f t="shared" si="206"/>
        <v>3294</v>
      </c>
      <c r="DX55" s="159">
        <v>279</v>
      </c>
      <c r="DY55" s="159">
        <v>1700</v>
      </c>
      <c r="DZ55" s="159">
        <v>1315</v>
      </c>
      <c r="EA55" s="159"/>
      <c r="EB55" s="159"/>
      <c r="EC55" s="196"/>
      <c r="ED55" s="196"/>
      <c r="EE55" s="130" t="s">
        <v>15</v>
      </c>
      <c r="EF55" s="133" t="s">
        <v>292</v>
      </c>
      <c r="EG55" s="132">
        <v>7916553</v>
      </c>
      <c r="EH55" s="132" t="s">
        <v>318</v>
      </c>
      <c r="EI55" s="139" t="s">
        <v>235</v>
      </c>
      <c r="EJ55" s="139" t="s">
        <v>389</v>
      </c>
      <c r="EK55" s="139" t="s">
        <v>476</v>
      </c>
      <c r="EL55" s="159">
        <f>EM55</f>
        <v>5160</v>
      </c>
      <c r="EM55" s="159">
        <v>5160</v>
      </c>
      <c r="EN55" s="159"/>
      <c r="EO55" s="159"/>
      <c r="EP55" s="159">
        <f>EQ55</f>
        <v>1979</v>
      </c>
      <c r="EQ55" s="159">
        <f>279+1700</f>
        <v>1979</v>
      </c>
      <c r="ER55" s="159">
        <f t="shared" si="207"/>
        <v>1315</v>
      </c>
      <c r="ES55" s="159">
        <f t="shared" si="208"/>
        <v>3294</v>
      </c>
      <c r="ET55" s="159">
        <v>279</v>
      </c>
      <c r="EU55" s="159">
        <v>1700</v>
      </c>
      <c r="EV55" s="159">
        <v>1315</v>
      </c>
      <c r="EW55" s="159"/>
      <c r="EX55" s="159"/>
      <c r="EY55" s="196"/>
      <c r="EZ55" s="196"/>
      <c r="FA55" s="132">
        <v>7916553</v>
      </c>
      <c r="FB55" s="132" t="s">
        <v>318</v>
      </c>
      <c r="FC55" s="139" t="s">
        <v>235</v>
      </c>
      <c r="FD55" s="139" t="s">
        <v>389</v>
      </c>
      <c r="FE55" s="139" t="s">
        <v>476</v>
      </c>
      <c r="FF55" s="159">
        <f>FG55</f>
        <v>5160</v>
      </c>
      <c r="FG55" s="159">
        <v>5160</v>
      </c>
      <c r="FH55" s="159"/>
      <c r="FI55" s="159"/>
      <c r="FJ55" s="159">
        <f>FK55</f>
        <v>1979</v>
      </c>
      <c r="FK55" s="159">
        <f>279+1700</f>
        <v>1979</v>
      </c>
      <c r="FL55" s="159">
        <f t="shared" si="209"/>
        <v>1315</v>
      </c>
      <c r="FM55" s="159">
        <f t="shared" si="210"/>
        <v>3294</v>
      </c>
      <c r="FN55" s="159">
        <v>279</v>
      </c>
      <c r="FO55" s="159">
        <v>1700</v>
      </c>
      <c r="FP55" s="159">
        <v>1315</v>
      </c>
      <c r="FQ55" s="159"/>
      <c r="FR55" s="159"/>
      <c r="FS55" s="196"/>
      <c r="FT55" s="196"/>
      <c r="FU55" s="132"/>
      <c r="FV55" s="132"/>
      <c r="FW55" s="132"/>
      <c r="FX55" s="200"/>
      <c r="FZ55" s="193"/>
    </row>
    <row r="56" spans="1:183" ht="60.75" hidden="1" customHeight="1">
      <c r="A56" s="130"/>
      <c r="B56" s="133"/>
      <c r="C56" s="132"/>
      <c r="D56" s="132"/>
      <c r="E56" s="139"/>
      <c r="F56" s="201"/>
      <c r="G56" s="139"/>
      <c r="H56" s="159"/>
      <c r="I56" s="159"/>
      <c r="J56" s="159"/>
      <c r="K56" s="159"/>
      <c r="L56" s="159"/>
      <c r="M56" s="159"/>
      <c r="N56" s="196"/>
      <c r="O56" s="196"/>
      <c r="P56" s="139"/>
      <c r="Q56" s="159"/>
      <c r="R56" s="159"/>
      <c r="S56" s="159"/>
      <c r="T56" s="159"/>
      <c r="U56" s="159"/>
      <c r="V56" s="159"/>
      <c r="W56" s="196"/>
      <c r="X56" s="196"/>
      <c r="Y56" s="130"/>
      <c r="Z56" s="133"/>
      <c r="AA56" s="132"/>
      <c r="AB56" s="132"/>
      <c r="AC56" s="139"/>
      <c r="AD56" s="139"/>
      <c r="AE56" s="139"/>
      <c r="AF56" s="159"/>
      <c r="AG56" s="159"/>
      <c r="AH56" s="159"/>
      <c r="AI56" s="159"/>
      <c r="AJ56" s="159"/>
      <c r="AK56" s="159"/>
      <c r="AL56" s="159"/>
      <c r="AM56" s="159"/>
      <c r="AN56" s="159"/>
      <c r="AO56" s="159"/>
      <c r="AP56" s="159"/>
      <c r="AQ56" s="159"/>
      <c r="AR56" s="159"/>
      <c r="AS56" s="196"/>
      <c r="AT56" s="196"/>
      <c r="AU56" s="130"/>
      <c r="AV56" s="133"/>
      <c r="AW56" s="132"/>
      <c r="AX56" s="132"/>
      <c r="AY56" s="139"/>
      <c r="AZ56" s="139"/>
      <c r="BA56" s="139"/>
      <c r="BB56" s="159"/>
      <c r="BC56" s="159"/>
      <c r="BD56" s="159"/>
      <c r="BE56" s="159"/>
      <c r="BF56" s="159"/>
      <c r="BG56" s="159"/>
      <c r="BH56" s="159"/>
      <c r="BI56" s="159"/>
      <c r="BJ56" s="159"/>
      <c r="BK56" s="159"/>
      <c r="BL56" s="159"/>
      <c r="BM56" s="159"/>
      <c r="BN56" s="159"/>
      <c r="BO56" s="196"/>
      <c r="BP56" s="196"/>
      <c r="BQ56" s="130" t="s">
        <v>15</v>
      </c>
      <c r="BR56" s="131" t="s">
        <v>430</v>
      </c>
      <c r="BS56" s="132"/>
      <c r="BT56" s="132" t="s">
        <v>318</v>
      </c>
      <c r="BU56" s="132" t="s">
        <v>235</v>
      </c>
      <c r="BV56" s="132" t="s">
        <v>397</v>
      </c>
      <c r="BW56" s="172" t="s">
        <v>477</v>
      </c>
      <c r="BX56" s="159">
        <v>3680</v>
      </c>
      <c r="BY56" s="159">
        <v>3680</v>
      </c>
      <c r="BZ56" s="159"/>
      <c r="CA56" s="159"/>
      <c r="CB56" s="159">
        <f t="shared" ref="CB56:CB59" si="211">CC56</f>
        <v>2630</v>
      </c>
      <c r="CC56" s="159">
        <v>2630</v>
      </c>
      <c r="CD56" s="159"/>
      <c r="CE56" s="159"/>
      <c r="CF56" s="159"/>
      <c r="CG56" s="159"/>
      <c r="CH56" s="159"/>
      <c r="CI56" s="159"/>
      <c r="CJ56" s="159"/>
      <c r="CK56" s="196"/>
      <c r="CL56" s="196"/>
      <c r="CM56" s="130" t="s">
        <v>15</v>
      </c>
      <c r="CN56" s="131" t="s">
        <v>430</v>
      </c>
      <c r="CO56" s="132"/>
      <c r="CP56" s="132" t="s">
        <v>318</v>
      </c>
      <c r="CQ56" s="132" t="s">
        <v>235</v>
      </c>
      <c r="CR56" s="132" t="s">
        <v>397</v>
      </c>
      <c r="CS56" s="172" t="s">
        <v>477</v>
      </c>
      <c r="CT56" s="159">
        <v>3680</v>
      </c>
      <c r="CU56" s="159">
        <v>3680</v>
      </c>
      <c r="CV56" s="159"/>
      <c r="CW56" s="159"/>
      <c r="CX56" s="159">
        <f t="shared" ref="CX56:CX59" si="212">CY56</f>
        <v>2630</v>
      </c>
      <c r="CY56" s="159">
        <v>2630</v>
      </c>
      <c r="CZ56" s="159"/>
      <c r="DA56" s="159"/>
      <c r="DB56" s="159"/>
      <c r="DC56" s="159"/>
      <c r="DD56" s="159"/>
      <c r="DE56" s="159"/>
      <c r="DF56" s="159"/>
      <c r="DG56" s="196"/>
      <c r="DH56" s="246"/>
      <c r="DI56" s="130" t="s">
        <v>15</v>
      </c>
      <c r="DJ56" s="131" t="s">
        <v>430</v>
      </c>
      <c r="DK56" s="132"/>
      <c r="DL56" s="132" t="s">
        <v>318</v>
      </c>
      <c r="DM56" s="132" t="s">
        <v>235</v>
      </c>
      <c r="DN56" s="132" t="s">
        <v>397</v>
      </c>
      <c r="DO56" s="132" t="s">
        <v>477</v>
      </c>
      <c r="DP56" s="159">
        <v>3680</v>
      </c>
      <c r="DQ56" s="159">
        <v>3680</v>
      </c>
      <c r="DR56" s="159"/>
      <c r="DS56" s="159"/>
      <c r="DT56" s="159">
        <f t="shared" ref="DT56:DT59" si="213">DU56</f>
        <v>2630</v>
      </c>
      <c r="DU56" s="159">
        <v>2630</v>
      </c>
      <c r="DV56" s="159"/>
      <c r="DW56" s="159"/>
      <c r="DX56" s="159"/>
      <c r="DY56" s="159"/>
      <c r="DZ56" s="159"/>
      <c r="EA56" s="159"/>
      <c r="EB56" s="159"/>
      <c r="EC56" s="196"/>
      <c r="ED56" s="196"/>
      <c r="EE56" s="130" t="s">
        <v>15</v>
      </c>
      <c r="EF56" s="131" t="s">
        <v>430</v>
      </c>
      <c r="EG56" s="132"/>
      <c r="EH56" s="132" t="s">
        <v>318</v>
      </c>
      <c r="EI56" s="132" t="s">
        <v>235</v>
      </c>
      <c r="EJ56" s="132" t="s">
        <v>397</v>
      </c>
      <c r="EK56" s="132" t="s">
        <v>477</v>
      </c>
      <c r="EL56" s="159">
        <v>3680</v>
      </c>
      <c r="EM56" s="159">
        <v>3680</v>
      </c>
      <c r="EN56" s="159"/>
      <c r="EO56" s="159"/>
      <c r="EP56" s="159">
        <f t="shared" ref="EP56:EP59" si="214">EQ56</f>
        <v>2630</v>
      </c>
      <c r="EQ56" s="159">
        <v>2630</v>
      </c>
      <c r="ER56" s="159"/>
      <c r="ES56" s="159"/>
      <c r="ET56" s="159"/>
      <c r="EU56" s="159"/>
      <c r="EV56" s="159"/>
      <c r="EW56" s="159"/>
      <c r="EX56" s="159"/>
      <c r="EY56" s="196"/>
      <c r="EZ56" s="196"/>
      <c r="FA56" s="132"/>
      <c r="FB56" s="132" t="s">
        <v>318</v>
      </c>
      <c r="FC56" s="132" t="s">
        <v>235</v>
      </c>
      <c r="FD56" s="132" t="s">
        <v>397</v>
      </c>
      <c r="FE56" s="132" t="s">
        <v>477</v>
      </c>
      <c r="FF56" s="159">
        <v>3680</v>
      </c>
      <c r="FG56" s="159">
        <v>3680</v>
      </c>
      <c r="FH56" s="159"/>
      <c r="FI56" s="159"/>
      <c r="FJ56" s="159">
        <f t="shared" ref="FJ56:FJ59" si="215">FK56</f>
        <v>2630</v>
      </c>
      <c r="FK56" s="159">
        <v>2630</v>
      </c>
      <c r="FL56" s="159"/>
      <c r="FM56" s="159"/>
      <c r="FN56" s="159"/>
      <c r="FO56" s="159"/>
      <c r="FP56" s="159"/>
      <c r="FQ56" s="159"/>
      <c r="FR56" s="159"/>
      <c r="FS56" s="196"/>
      <c r="FT56" s="196"/>
      <c r="FU56" s="132"/>
      <c r="FV56" s="132"/>
      <c r="FW56" s="132"/>
      <c r="FX56" s="200"/>
      <c r="FZ56" s="193"/>
    </row>
    <row r="57" spans="1:183" ht="60.75" hidden="1" customHeight="1">
      <c r="A57" s="130"/>
      <c r="B57" s="133"/>
      <c r="C57" s="132"/>
      <c r="D57" s="132"/>
      <c r="E57" s="139"/>
      <c r="F57" s="201"/>
      <c r="G57" s="139"/>
      <c r="H57" s="159"/>
      <c r="I57" s="159"/>
      <c r="J57" s="159"/>
      <c r="K57" s="159"/>
      <c r="L57" s="159"/>
      <c r="M57" s="159"/>
      <c r="N57" s="196"/>
      <c r="O57" s="196"/>
      <c r="P57" s="139"/>
      <c r="Q57" s="159"/>
      <c r="R57" s="159"/>
      <c r="S57" s="159"/>
      <c r="T57" s="159"/>
      <c r="U57" s="159"/>
      <c r="V57" s="159"/>
      <c r="W57" s="196"/>
      <c r="X57" s="196"/>
      <c r="Y57" s="130"/>
      <c r="Z57" s="133"/>
      <c r="AA57" s="132"/>
      <c r="AB57" s="132"/>
      <c r="AC57" s="139"/>
      <c r="AD57" s="139"/>
      <c r="AE57" s="139"/>
      <c r="AF57" s="159"/>
      <c r="AG57" s="159"/>
      <c r="AH57" s="159"/>
      <c r="AI57" s="159"/>
      <c r="AJ57" s="159"/>
      <c r="AK57" s="159"/>
      <c r="AL57" s="159"/>
      <c r="AM57" s="159"/>
      <c r="AN57" s="159"/>
      <c r="AO57" s="159"/>
      <c r="AP57" s="159"/>
      <c r="AQ57" s="159"/>
      <c r="AR57" s="159"/>
      <c r="AS57" s="196"/>
      <c r="AT57" s="196"/>
      <c r="AU57" s="130"/>
      <c r="AV57" s="133"/>
      <c r="AW57" s="132"/>
      <c r="AX57" s="132"/>
      <c r="AY57" s="139"/>
      <c r="AZ57" s="139"/>
      <c r="BA57" s="139"/>
      <c r="BB57" s="159"/>
      <c r="BC57" s="159"/>
      <c r="BD57" s="159"/>
      <c r="BE57" s="159"/>
      <c r="BF57" s="159"/>
      <c r="BG57" s="159"/>
      <c r="BH57" s="159"/>
      <c r="BI57" s="159"/>
      <c r="BJ57" s="159"/>
      <c r="BK57" s="159"/>
      <c r="BL57" s="159"/>
      <c r="BM57" s="159"/>
      <c r="BN57" s="159"/>
      <c r="BO57" s="196"/>
      <c r="BP57" s="196"/>
      <c r="BQ57" s="130" t="s">
        <v>15</v>
      </c>
      <c r="BR57" s="131" t="s">
        <v>432</v>
      </c>
      <c r="BS57" s="132"/>
      <c r="BT57" s="132" t="s">
        <v>318</v>
      </c>
      <c r="BU57" s="132" t="s">
        <v>240</v>
      </c>
      <c r="BV57" s="132" t="s">
        <v>433</v>
      </c>
      <c r="BW57" s="172" t="s">
        <v>478</v>
      </c>
      <c r="BX57" s="159">
        <v>4000</v>
      </c>
      <c r="BY57" s="159">
        <v>4000</v>
      </c>
      <c r="BZ57" s="159"/>
      <c r="CA57" s="159"/>
      <c r="CB57" s="159">
        <f t="shared" si="211"/>
        <v>2630</v>
      </c>
      <c r="CC57" s="159">
        <f>2630</f>
        <v>2630</v>
      </c>
      <c r="CD57" s="159"/>
      <c r="CE57" s="159"/>
      <c r="CF57" s="159"/>
      <c r="CG57" s="159"/>
      <c r="CH57" s="159"/>
      <c r="CI57" s="159"/>
      <c r="CJ57" s="159"/>
      <c r="CK57" s="196"/>
      <c r="CL57" s="196"/>
      <c r="CM57" s="130" t="s">
        <v>15</v>
      </c>
      <c r="CN57" s="131" t="s">
        <v>432</v>
      </c>
      <c r="CO57" s="132"/>
      <c r="CP57" s="132" t="s">
        <v>318</v>
      </c>
      <c r="CQ57" s="132" t="s">
        <v>240</v>
      </c>
      <c r="CR57" s="132" t="s">
        <v>433</v>
      </c>
      <c r="CS57" s="172" t="s">
        <v>478</v>
      </c>
      <c r="CT57" s="159">
        <v>4000</v>
      </c>
      <c r="CU57" s="159">
        <v>4000</v>
      </c>
      <c r="CV57" s="159"/>
      <c r="CW57" s="159"/>
      <c r="CX57" s="159">
        <f t="shared" si="212"/>
        <v>2630</v>
      </c>
      <c r="CY57" s="159">
        <f>2630</f>
        <v>2630</v>
      </c>
      <c r="CZ57" s="159"/>
      <c r="DA57" s="159"/>
      <c r="DB57" s="159"/>
      <c r="DC57" s="159"/>
      <c r="DD57" s="159"/>
      <c r="DE57" s="159"/>
      <c r="DF57" s="159"/>
      <c r="DG57" s="196"/>
      <c r="DH57" s="246"/>
      <c r="DI57" s="130" t="s">
        <v>15</v>
      </c>
      <c r="DJ57" s="131" t="s">
        <v>432</v>
      </c>
      <c r="DK57" s="132"/>
      <c r="DL57" s="132" t="s">
        <v>318</v>
      </c>
      <c r="DM57" s="132" t="s">
        <v>240</v>
      </c>
      <c r="DN57" s="132" t="s">
        <v>433</v>
      </c>
      <c r="DO57" s="132" t="s">
        <v>478</v>
      </c>
      <c r="DP57" s="159">
        <v>4000</v>
      </c>
      <c r="DQ57" s="159">
        <v>4000</v>
      </c>
      <c r="DR57" s="159"/>
      <c r="DS57" s="159"/>
      <c r="DT57" s="159">
        <f t="shared" si="213"/>
        <v>0</v>
      </c>
      <c r="DU57" s="159"/>
      <c r="DV57" s="159"/>
      <c r="DW57" s="159"/>
      <c r="DX57" s="159"/>
      <c r="DY57" s="159"/>
      <c r="DZ57" s="159"/>
      <c r="EA57" s="159"/>
      <c r="EB57" s="159"/>
      <c r="EC57" s="196"/>
      <c r="ED57" s="196"/>
      <c r="EE57" s="130" t="s">
        <v>15</v>
      </c>
      <c r="EF57" s="131" t="s">
        <v>432</v>
      </c>
      <c r="EG57" s="132"/>
      <c r="EH57" s="132" t="s">
        <v>318</v>
      </c>
      <c r="EI57" s="132" t="s">
        <v>240</v>
      </c>
      <c r="EJ57" s="132" t="s">
        <v>433</v>
      </c>
      <c r="EK57" s="132" t="s">
        <v>478</v>
      </c>
      <c r="EL57" s="159">
        <v>4000</v>
      </c>
      <c r="EM57" s="159">
        <v>4000</v>
      </c>
      <c r="EN57" s="159"/>
      <c r="EO57" s="159"/>
      <c r="EP57" s="159">
        <f t="shared" si="214"/>
        <v>0</v>
      </c>
      <c r="EQ57" s="159"/>
      <c r="ER57" s="159"/>
      <c r="ES57" s="159"/>
      <c r="ET57" s="159"/>
      <c r="EU57" s="159"/>
      <c r="EV57" s="159"/>
      <c r="EW57" s="159"/>
      <c r="EX57" s="159"/>
      <c r="EY57" s="196"/>
      <c r="EZ57" s="196"/>
      <c r="FA57" s="132"/>
      <c r="FB57" s="132" t="s">
        <v>318</v>
      </c>
      <c r="FC57" s="132" t="s">
        <v>240</v>
      </c>
      <c r="FD57" s="132" t="s">
        <v>433</v>
      </c>
      <c r="FE57" s="132" t="s">
        <v>478</v>
      </c>
      <c r="FF57" s="159">
        <v>4000</v>
      </c>
      <c r="FG57" s="159">
        <v>4000</v>
      </c>
      <c r="FH57" s="159"/>
      <c r="FI57" s="159"/>
      <c r="FJ57" s="159">
        <f t="shared" si="215"/>
        <v>0</v>
      </c>
      <c r="FK57" s="159"/>
      <c r="FL57" s="159"/>
      <c r="FM57" s="159"/>
      <c r="FN57" s="159"/>
      <c r="FO57" s="159"/>
      <c r="FP57" s="159"/>
      <c r="FQ57" s="159"/>
      <c r="FR57" s="159"/>
      <c r="FS57" s="196"/>
      <c r="FT57" s="196"/>
      <c r="FU57" s="132" t="s">
        <v>514</v>
      </c>
      <c r="FV57" s="132" t="s">
        <v>514</v>
      </c>
      <c r="FW57" s="132" t="s">
        <v>514</v>
      </c>
      <c r="FX57" s="200"/>
      <c r="FZ57" s="193"/>
    </row>
    <row r="58" spans="1:183" ht="58.5" hidden="1" customHeight="1">
      <c r="A58" s="130"/>
      <c r="B58" s="131"/>
      <c r="C58" s="132"/>
      <c r="D58" s="132"/>
      <c r="E58" s="132"/>
      <c r="F58" s="132"/>
      <c r="G58" s="132"/>
      <c r="H58" s="159"/>
      <c r="I58" s="159"/>
      <c r="J58" s="159"/>
      <c r="K58" s="159"/>
      <c r="L58" s="159"/>
      <c r="M58" s="159"/>
      <c r="N58" s="196"/>
      <c r="O58" s="196"/>
      <c r="P58" s="132"/>
      <c r="Q58" s="159"/>
      <c r="R58" s="159"/>
      <c r="S58" s="159"/>
      <c r="T58" s="159"/>
      <c r="U58" s="159"/>
      <c r="V58" s="159"/>
      <c r="W58" s="196"/>
      <c r="X58" s="196"/>
      <c r="Y58" s="130"/>
      <c r="Z58" s="131"/>
      <c r="AA58" s="132"/>
      <c r="AB58" s="132"/>
      <c r="AC58" s="132"/>
      <c r="AD58" s="132"/>
      <c r="AE58" s="132"/>
      <c r="AF58" s="159"/>
      <c r="AG58" s="159"/>
      <c r="AH58" s="159"/>
      <c r="AI58" s="159"/>
      <c r="AJ58" s="159"/>
      <c r="AK58" s="159"/>
      <c r="AL58" s="159"/>
      <c r="AM58" s="159"/>
      <c r="AN58" s="159"/>
      <c r="AO58" s="159"/>
      <c r="AP58" s="159"/>
      <c r="AQ58" s="159"/>
      <c r="AR58" s="159"/>
      <c r="AS58" s="196"/>
      <c r="AT58" s="196"/>
      <c r="AU58" s="130"/>
      <c r="AV58" s="131"/>
      <c r="AW58" s="132"/>
      <c r="AX58" s="132"/>
      <c r="AY58" s="132"/>
      <c r="AZ58" s="132"/>
      <c r="BA58" s="172"/>
      <c r="BB58" s="159"/>
      <c r="BC58" s="159"/>
      <c r="BD58" s="159"/>
      <c r="BE58" s="159"/>
      <c r="BF58" s="159"/>
      <c r="BG58" s="159"/>
      <c r="BH58" s="159"/>
      <c r="BI58" s="159"/>
      <c r="BJ58" s="159"/>
      <c r="BK58" s="159"/>
      <c r="BL58" s="159"/>
      <c r="BM58" s="159"/>
      <c r="BN58" s="159"/>
      <c r="BO58" s="196"/>
      <c r="BP58" s="196"/>
      <c r="BQ58" s="130" t="s">
        <v>15</v>
      </c>
      <c r="BR58" s="131" t="s">
        <v>431</v>
      </c>
      <c r="BS58" s="132"/>
      <c r="BT58" s="132" t="s">
        <v>318</v>
      </c>
      <c r="BU58" s="132" t="s">
        <v>235</v>
      </c>
      <c r="BV58" s="132" t="s">
        <v>397</v>
      </c>
      <c r="BW58" s="172" t="s">
        <v>488</v>
      </c>
      <c r="BX58" s="159">
        <v>4950</v>
      </c>
      <c r="BY58" s="159">
        <v>4950</v>
      </c>
      <c r="BZ58" s="159"/>
      <c r="CA58" s="159"/>
      <c r="CB58" s="159">
        <f t="shared" si="211"/>
        <v>209</v>
      </c>
      <c r="CC58" s="159">
        <v>209</v>
      </c>
      <c r="CD58" s="159"/>
      <c r="CE58" s="159"/>
      <c r="CF58" s="159"/>
      <c r="CG58" s="159"/>
      <c r="CH58" s="159"/>
      <c r="CI58" s="159"/>
      <c r="CJ58" s="159"/>
      <c r="CK58" s="196"/>
      <c r="CL58" s="196"/>
      <c r="CM58" s="130" t="s">
        <v>15</v>
      </c>
      <c r="CN58" s="131" t="s">
        <v>431</v>
      </c>
      <c r="CO58" s="132"/>
      <c r="CP58" s="132" t="s">
        <v>318</v>
      </c>
      <c r="CQ58" s="132" t="s">
        <v>235</v>
      </c>
      <c r="CR58" s="132" t="s">
        <v>397</v>
      </c>
      <c r="CS58" s="172" t="s">
        <v>488</v>
      </c>
      <c r="CT58" s="159">
        <v>4950</v>
      </c>
      <c r="CU58" s="159">
        <v>4950</v>
      </c>
      <c r="CV58" s="159"/>
      <c r="CW58" s="159"/>
      <c r="CX58" s="159">
        <f t="shared" si="212"/>
        <v>209</v>
      </c>
      <c r="CY58" s="159">
        <v>209</v>
      </c>
      <c r="CZ58" s="159"/>
      <c r="DA58" s="159"/>
      <c r="DB58" s="159"/>
      <c r="DC58" s="159"/>
      <c r="DD58" s="159"/>
      <c r="DE58" s="159"/>
      <c r="DF58" s="159"/>
      <c r="DG58" s="196"/>
      <c r="DH58" s="246"/>
      <c r="DI58" s="130" t="s">
        <v>15</v>
      </c>
      <c r="DJ58" s="131" t="s">
        <v>431</v>
      </c>
      <c r="DK58" s="132"/>
      <c r="DL58" s="132" t="s">
        <v>318</v>
      </c>
      <c r="DM58" s="132" t="s">
        <v>235</v>
      </c>
      <c r="DN58" s="132" t="s">
        <v>388</v>
      </c>
      <c r="DO58" s="132" t="s">
        <v>488</v>
      </c>
      <c r="DP58" s="159">
        <v>4950</v>
      </c>
      <c r="DQ58" s="159">
        <v>4950</v>
      </c>
      <c r="DR58" s="159"/>
      <c r="DS58" s="159"/>
      <c r="DT58" s="159">
        <f t="shared" si="213"/>
        <v>2600</v>
      </c>
      <c r="DU58" s="159">
        <v>2600</v>
      </c>
      <c r="DV58" s="159"/>
      <c r="DW58" s="159"/>
      <c r="DX58" s="159"/>
      <c r="DY58" s="159"/>
      <c r="DZ58" s="159"/>
      <c r="EA58" s="159"/>
      <c r="EB58" s="159"/>
      <c r="EC58" s="196"/>
      <c r="ED58" s="196"/>
      <c r="EE58" s="130" t="s">
        <v>15</v>
      </c>
      <c r="EF58" s="131" t="s">
        <v>431</v>
      </c>
      <c r="EG58" s="132"/>
      <c r="EH58" s="132" t="s">
        <v>318</v>
      </c>
      <c r="EI58" s="132" t="s">
        <v>235</v>
      </c>
      <c r="EJ58" s="132" t="s">
        <v>388</v>
      </c>
      <c r="EK58" s="132" t="s">
        <v>488</v>
      </c>
      <c r="EL58" s="159">
        <v>4950</v>
      </c>
      <c r="EM58" s="159">
        <v>4950</v>
      </c>
      <c r="EN58" s="159"/>
      <c r="EO58" s="159"/>
      <c r="EP58" s="159">
        <f t="shared" si="214"/>
        <v>2600</v>
      </c>
      <c r="EQ58" s="159">
        <v>2600</v>
      </c>
      <c r="ER58" s="159"/>
      <c r="ES58" s="159"/>
      <c r="ET58" s="159"/>
      <c r="EU58" s="159"/>
      <c r="EV58" s="159"/>
      <c r="EW58" s="159"/>
      <c r="EX58" s="159"/>
      <c r="EY58" s="196"/>
      <c r="EZ58" s="196"/>
      <c r="FA58" s="132"/>
      <c r="FB58" s="132" t="s">
        <v>318</v>
      </c>
      <c r="FC58" s="132" t="s">
        <v>235</v>
      </c>
      <c r="FD58" s="132" t="s">
        <v>388</v>
      </c>
      <c r="FE58" s="132" t="s">
        <v>488</v>
      </c>
      <c r="FF58" s="159">
        <v>4950</v>
      </c>
      <c r="FG58" s="159">
        <v>4950</v>
      </c>
      <c r="FH58" s="159"/>
      <c r="FI58" s="159"/>
      <c r="FJ58" s="159">
        <f t="shared" si="215"/>
        <v>2600</v>
      </c>
      <c r="FK58" s="159">
        <v>2600</v>
      </c>
      <c r="FL58" s="159"/>
      <c r="FM58" s="159"/>
      <c r="FN58" s="159"/>
      <c r="FO58" s="159"/>
      <c r="FP58" s="159"/>
      <c r="FQ58" s="159"/>
      <c r="FR58" s="159"/>
      <c r="FS58" s="196"/>
      <c r="FT58" s="196"/>
      <c r="FU58" s="132" t="s">
        <v>513</v>
      </c>
      <c r="FV58" s="132" t="s">
        <v>513</v>
      </c>
      <c r="FW58" s="132" t="s">
        <v>513</v>
      </c>
      <c r="FX58" s="200"/>
    </row>
    <row r="59" spans="1:183" ht="58.5" hidden="1" customHeight="1">
      <c r="A59" s="130"/>
      <c r="B59" s="131"/>
      <c r="C59" s="132"/>
      <c r="D59" s="132"/>
      <c r="E59" s="132"/>
      <c r="F59" s="132"/>
      <c r="G59" s="132"/>
      <c r="H59" s="159"/>
      <c r="I59" s="159"/>
      <c r="J59" s="159"/>
      <c r="K59" s="159"/>
      <c r="L59" s="159"/>
      <c r="M59" s="159"/>
      <c r="N59" s="196"/>
      <c r="O59" s="196"/>
      <c r="P59" s="132"/>
      <c r="Q59" s="159"/>
      <c r="R59" s="159"/>
      <c r="S59" s="159"/>
      <c r="T59" s="159"/>
      <c r="U59" s="159"/>
      <c r="V59" s="159"/>
      <c r="W59" s="196"/>
      <c r="X59" s="196"/>
      <c r="Y59" s="130"/>
      <c r="Z59" s="131"/>
      <c r="AA59" s="132"/>
      <c r="AB59" s="132"/>
      <c r="AC59" s="132"/>
      <c r="AD59" s="132"/>
      <c r="AE59" s="132"/>
      <c r="AF59" s="159"/>
      <c r="AG59" s="159"/>
      <c r="AH59" s="159"/>
      <c r="AI59" s="159"/>
      <c r="AJ59" s="159"/>
      <c r="AK59" s="159"/>
      <c r="AL59" s="159"/>
      <c r="AM59" s="159"/>
      <c r="AN59" s="159"/>
      <c r="AO59" s="159"/>
      <c r="AP59" s="159"/>
      <c r="AQ59" s="159"/>
      <c r="AR59" s="159"/>
      <c r="AS59" s="196"/>
      <c r="AT59" s="196"/>
      <c r="AU59" s="130"/>
      <c r="AV59" s="131"/>
      <c r="AW59" s="132"/>
      <c r="AX59" s="132"/>
      <c r="AY59" s="132"/>
      <c r="AZ59" s="132"/>
      <c r="BA59" s="172"/>
      <c r="BB59" s="159"/>
      <c r="BC59" s="159"/>
      <c r="BD59" s="159"/>
      <c r="BE59" s="159"/>
      <c r="BF59" s="159"/>
      <c r="BG59" s="159"/>
      <c r="BH59" s="159"/>
      <c r="BI59" s="159"/>
      <c r="BJ59" s="159"/>
      <c r="BK59" s="159"/>
      <c r="BL59" s="159"/>
      <c r="BM59" s="159"/>
      <c r="BN59" s="159"/>
      <c r="BO59" s="196"/>
      <c r="BP59" s="196"/>
      <c r="BQ59" s="130" t="s">
        <v>15</v>
      </c>
      <c r="BR59" s="131" t="s">
        <v>431</v>
      </c>
      <c r="BS59" s="132"/>
      <c r="BT59" s="132" t="s">
        <v>318</v>
      </c>
      <c r="BU59" s="132" t="s">
        <v>235</v>
      </c>
      <c r="BV59" s="132" t="s">
        <v>397</v>
      </c>
      <c r="BW59" s="172" t="s">
        <v>488</v>
      </c>
      <c r="BX59" s="159">
        <v>4950</v>
      </c>
      <c r="BY59" s="159">
        <v>4950</v>
      </c>
      <c r="BZ59" s="159"/>
      <c r="CA59" s="159"/>
      <c r="CB59" s="159">
        <f t="shared" si="211"/>
        <v>209</v>
      </c>
      <c r="CC59" s="159">
        <v>209</v>
      </c>
      <c r="CD59" s="159"/>
      <c r="CE59" s="159"/>
      <c r="CF59" s="159"/>
      <c r="CG59" s="159"/>
      <c r="CH59" s="159"/>
      <c r="CI59" s="159"/>
      <c r="CJ59" s="159"/>
      <c r="CK59" s="196"/>
      <c r="CL59" s="196"/>
      <c r="CM59" s="130" t="s">
        <v>15</v>
      </c>
      <c r="CN59" s="131" t="s">
        <v>431</v>
      </c>
      <c r="CO59" s="132"/>
      <c r="CP59" s="132" t="s">
        <v>318</v>
      </c>
      <c r="CQ59" s="132" t="s">
        <v>235</v>
      </c>
      <c r="CR59" s="132" t="s">
        <v>397</v>
      </c>
      <c r="CS59" s="172" t="s">
        <v>488</v>
      </c>
      <c r="CT59" s="159">
        <v>4950</v>
      </c>
      <c r="CU59" s="159">
        <v>4950</v>
      </c>
      <c r="CV59" s="159"/>
      <c r="CW59" s="159"/>
      <c r="CX59" s="159">
        <f t="shared" si="212"/>
        <v>209</v>
      </c>
      <c r="CY59" s="159">
        <v>209</v>
      </c>
      <c r="CZ59" s="159"/>
      <c r="DA59" s="159"/>
      <c r="DB59" s="159"/>
      <c r="DC59" s="159"/>
      <c r="DD59" s="159"/>
      <c r="DE59" s="159"/>
      <c r="DF59" s="159"/>
      <c r="DG59" s="196"/>
      <c r="DH59" s="246"/>
      <c r="DI59" s="130" t="s">
        <v>15</v>
      </c>
      <c r="DJ59" s="131" t="s">
        <v>511</v>
      </c>
      <c r="DK59" s="132"/>
      <c r="DL59" s="132" t="s">
        <v>318</v>
      </c>
      <c r="DM59" s="132" t="s">
        <v>235</v>
      </c>
      <c r="DN59" s="132" t="s">
        <v>512</v>
      </c>
      <c r="DO59" s="132"/>
      <c r="DP59" s="159">
        <v>4000</v>
      </c>
      <c r="DQ59" s="159">
        <v>4000</v>
      </c>
      <c r="DR59" s="159"/>
      <c r="DS59" s="159"/>
      <c r="DT59" s="159">
        <f t="shared" si="213"/>
        <v>4000</v>
      </c>
      <c r="DU59" s="159">
        <v>4000</v>
      </c>
      <c r="DV59" s="159"/>
      <c r="DW59" s="159"/>
      <c r="DX59" s="159"/>
      <c r="DY59" s="159"/>
      <c r="DZ59" s="159"/>
      <c r="EA59" s="159"/>
      <c r="EB59" s="159"/>
      <c r="EC59" s="196"/>
      <c r="ED59" s="196"/>
      <c r="EE59" s="130" t="s">
        <v>15</v>
      </c>
      <c r="EF59" s="131" t="s">
        <v>557</v>
      </c>
      <c r="EG59" s="132"/>
      <c r="EH59" s="132"/>
      <c r="EI59" s="132"/>
      <c r="EJ59" s="132">
        <v>2025</v>
      </c>
      <c r="EK59" s="132"/>
      <c r="EL59" s="159">
        <v>2670</v>
      </c>
      <c r="EM59" s="159">
        <v>2670</v>
      </c>
      <c r="EN59" s="159"/>
      <c r="EO59" s="159"/>
      <c r="EP59" s="159">
        <f t="shared" si="214"/>
        <v>2670</v>
      </c>
      <c r="EQ59" s="159">
        <v>2670</v>
      </c>
      <c r="ER59" s="159"/>
      <c r="ES59" s="159"/>
      <c r="ET59" s="159"/>
      <c r="EU59" s="159"/>
      <c r="EV59" s="159"/>
      <c r="EW59" s="159"/>
      <c r="EX59" s="159"/>
      <c r="EY59" s="196"/>
      <c r="EZ59" s="196"/>
      <c r="FA59" s="132"/>
      <c r="FB59" s="132"/>
      <c r="FC59" s="132"/>
      <c r="FD59" s="132">
        <v>2025</v>
      </c>
      <c r="FE59" s="132"/>
      <c r="FF59" s="159">
        <v>2670</v>
      </c>
      <c r="FG59" s="159">
        <v>2670</v>
      </c>
      <c r="FH59" s="159"/>
      <c r="FI59" s="159"/>
      <c r="FJ59" s="159">
        <f t="shared" si="215"/>
        <v>2670</v>
      </c>
      <c r="FK59" s="159">
        <v>2670</v>
      </c>
      <c r="FL59" s="159"/>
      <c r="FM59" s="159"/>
      <c r="FN59" s="159"/>
      <c r="FO59" s="159"/>
      <c r="FP59" s="159"/>
      <c r="FQ59" s="159"/>
      <c r="FR59" s="159"/>
      <c r="FS59" s="196"/>
      <c r="FT59" s="196"/>
      <c r="FU59" s="139" t="s">
        <v>513</v>
      </c>
      <c r="FV59" s="139" t="s">
        <v>513</v>
      </c>
      <c r="FW59" s="139" t="s">
        <v>513</v>
      </c>
      <c r="FX59" s="200"/>
    </row>
    <row r="60" spans="1:183" s="227" customFormat="1" ht="23.25" hidden="1" customHeight="1">
      <c r="A60" s="203" t="s">
        <v>66</v>
      </c>
      <c r="B60" s="252" t="s">
        <v>309</v>
      </c>
      <c r="C60" s="203"/>
      <c r="D60" s="203"/>
      <c r="E60" s="203"/>
      <c r="F60" s="203"/>
      <c r="G60" s="203"/>
      <c r="H60" s="158"/>
      <c r="I60" s="158"/>
      <c r="J60" s="158">
        <f t="shared" ref="J60:K60" si="216">J61+J63</f>
        <v>25000</v>
      </c>
      <c r="K60" s="158">
        <f t="shared" si="216"/>
        <v>25000</v>
      </c>
      <c r="L60" s="158">
        <f>L61+L63</f>
        <v>10000</v>
      </c>
      <c r="M60" s="158">
        <f>M61+M63</f>
        <v>10000</v>
      </c>
      <c r="N60" s="138">
        <f>N61+N63</f>
        <v>0</v>
      </c>
      <c r="O60" s="138">
        <f>O61+O63</f>
        <v>0</v>
      </c>
      <c r="P60" s="203"/>
      <c r="Q60" s="158"/>
      <c r="R60" s="158"/>
      <c r="S60" s="158">
        <f t="shared" ref="S60:T60" si="217">S61+S63</f>
        <v>25000</v>
      </c>
      <c r="T60" s="158">
        <f t="shared" si="217"/>
        <v>25000</v>
      </c>
      <c r="U60" s="158">
        <f>U61+U63</f>
        <v>10000</v>
      </c>
      <c r="V60" s="158">
        <f>V61+V63</f>
        <v>10000</v>
      </c>
      <c r="W60" s="138">
        <f>W61+W63</f>
        <v>0</v>
      </c>
      <c r="X60" s="138">
        <f>X61+X63</f>
        <v>0</v>
      </c>
      <c r="Y60" s="203" t="s">
        <v>66</v>
      </c>
      <c r="Z60" s="252" t="s">
        <v>309</v>
      </c>
      <c r="AA60" s="203"/>
      <c r="AB60" s="203"/>
      <c r="AC60" s="203"/>
      <c r="AD60" s="203"/>
      <c r="AE60" s="203"/>
      <c r="AF60" s="158"/>
      <c r="AG60" s="158"/>
      <c r="AH60" s="158">
        <f t="shared" ref="AH60:AI60" si="218">AH61+AH63</f>
        <v>25000</v>
      </c>
      <c r="AI60" s="158">
        <f t="shared" si="218"/>
        <v>25000</v>
      </c>
      <c r="AJ60" s="158">
        <f>AJ61+AJ63</f>
        <v>10000</v>
      </c>
      <c r="AK60" s="158">
        <f>AK61+AK63</f>
        <v>10000</v>
      </c>
      <c r="AL60" s="159">
        <f t="shared" si="65"/>
        <v>0</v>
      </c>
      <c r="AM60" s="158">
        <f t="shared" ref="AM60:AR60" si="219">AM61+AM63</f>
        <v>10000</v>
      </c>
      <c r="AN60" s="158">
        <f t="shared" si="219"/>
        <v>7500</v>
      </c>
      <c r="AO60" s="158">
        <f t="shared" si="219"/>
        <v>2500</v>
      </c>
      <c r="AP60" s="158">
        <f t="shared" si="219"/>
        <v>0</v>
      </c>
      <c r="AQ60" s="158">
        <f t="shared" si="219"/>
        <v>0</v>
      </c>
      <c r="AR60" s="158">
        <f t="shared" si="219"/>
        <v>0</v>
      </c>
      <c r="AS60" s="138">
        <f>AS61+AS63</f>
        <v>0</v>
      </c>
      <c r="AT60" s="138">
        <f>AT61+AT63</f>
        <v>0</v>
      </c>
      <c r="AU60" s="203" t="s">
        <v>66</v>
      </c>
      <c r="AV60" s="252" t="s">
        <v>309</v>
      </c>
      <c r="AW60" s="203"/>
      <c r="AX60" s="203"/>
      <c r="AY60" s="203"/>
      <c r="AZ60" s="203"/>
      <c r="BA60" s="203"/>
      <c r="BB60" s="158"/>
      <c r="BC60" s="158"/>
      <c r="BD60" s="158">
        <f t="shared" ref="BD60:BE60" si="220">BD61+BD63</f>
        <v>25000</v>
      </c>
      <c r="BE60" s="158">
        <f t="shared" si="220"/>
        <v>25000</v>
      </c>
      <c r="BF60" s="158">
        <f>BF61+BF63</f>
        <v>10000</v>
      </c>
      <c r="BG60" s="158">
        <f>BG61+BG63</f>
        <v>10000</v>
      </c>
      <c r="BH60" s="159">
        <f t="shared" si="67"/>
        <v>0</v>
      </c>
      <c r="BI60" s="158">
        <f t="shared" ref="BI60:BN60" si="221">BI61+BI63</f>
        <v>10000</v>
      </c>
      <c r="BJ60" s="158">
        <f t="shared" si="221"/>
        <v>7500</v>
      </c>
      <c r="BK60" s="158">
        <f t="shared" si="221"/>
        <v>2500</v>
      </c>
      <c r="BL60" s="158">
        <f t="shared" si="221"/>
        <v>0</v>
      </c>
      <c r="BM60" s="158">
        <f t="shared" si="221"/>
        <v>0</v>
      </c>
      <c r="BN60" s="158">
        <f t="shared" si="221"/>
        <v>0</v>
      </c>
      <c r="BO60" s="138">
        <f>BO61+BO63</f>
        <v>0</v>
      </c>
      <c r="BP60" s="138">
        <f>BP61+BP63</f>
        <v>0</v>
      </c>
      <c r="BQ60" s="203" t="s">
        <v>66</v>
      </c>
      <c r="BR60" s="252" t="s">
        <v>309</v>
      </c>
      <c r="BS60" s="203"/>
      <c r="BT60" s="203"/>
      <c r="BU60" s="203"/>
      <c r="BV60" s="203"/>
      <c r="BW60" s="203"/>
      <c r="BX60" s="158"/>
      <c r="BY60" s="158"/>
      <c r="BZ60" s="158">
        <f t="shared" ref="BZ60:CA60" si="222">BZ61+BZ63</f>
        <v>25000</v>
      </c>
      <c r="CA60" s="158">
        <f t="shared" si="222"/>
        <v>25000</v>
      </c>
      <c r="CB60" s="158">
        <f>CB61+CB63</f>
        <v>10000</v>
      </c>
      <c r="CC60" s="158">
        <f>CC61+CC63</f>
        <v>10000</v>
      </c>
      <c r="CD60" s="159">
        <f t="shared" si="201"/>
        <v>0</v>
      </c>
      <c r="CE60" s="158">
        <f t="shared" ref="CE60:CJ60" si="223">CE61+CE63</f>
        <v>10000</v>
      </c>
      <c r="CF60" s="158">
        <f t="shared" si="223"/>
        <v>7500</v>
      </c>
      <c r="CG60" s="158">
        <f t="shared" si="223"/>
        <v>2500</v>
      </c>
      <c r="CH60" s="158">
        <f t="shared" si="223"/>
        <v>0</v>
      </c>
      <c r="CI60" s="158">
        <f t="shared" si="223"/>
        <v>0</v>
      </c>
      <c r="CJ60" s="158">
        <f t="shared" si="223"/>
        <v>0</v>
      </c>
      <c r="CK60" s="138">
        <f>CK61+CK63</f>
        <v>0</v>
      </c>
      <c r="CL60" s="138">
        <f>CL61+CL63</f>
        <v>0</v>
      </c>
      <c r="CM60" s="203" t="s">
        <v>66</v>
      </c>
      <c r="CN60" s="252" t="s">
        <v>309</v>
      </c>
      <c r="CO60" s="203"/>
      <c r="CP60" s="203"/>
      <c r="CQ60" s="203"/>
      <c r="CR60" s="203"/>
      <c r="CS60" s="203"/>
      <c r="CT60" s="158"/>
      <c r="CU60" s="158"/>
      <c r="CV60" s="158">
        <f t="shared" ref="CV60:CW60" si="224">CV61+CV63</f>
        <v>25000</v>
      </c>
      <c r="CW60" s="158">
        <f t="shared" si="224"/>
        <v>25000</v>
      </c>
      <c r="CX60" s="158">
        <f>CX61+CX63</f>
        <v>10000</v>
      </c>
      <c r="CY60" s="158">
        <f>CY61+CY63</f>
        <v>10000</v>
      </c>
      <c r="CZ60" s="159">
        <f t="shared" ref="CZ60:CZ62" si="225">DA60-CY60</f>
        <v>0</v>
      </c>
      <c r="DA60" s="158">
        <f t="shared" ref="DA60:DF60" si="226">DA61+DA63</f>
        <v>10000</v>
      </c>
      <c r="DB60" s="158">
        <f t="shared" si="226"/>
        <v>7500</v>
      </c>
      <c r="DC60" s="158">
        <f t="shared" si="226"/>
        <v>2500</v>
      </c>
      <c r="DD60" s="158">
        <f t="shared" si="226"/>
        <v>0</v>
      </c>
      <c r="DE60" s="158">
        <f t="shared" si="226"/>
        <v>0</v>
      </c>
      <c r="DF60" s="158">
        <f t="shared" si="226"/>
        <v>0</v>
      </c>
      <c r="DG60" s="138">
        <f>DG61+DG63</f>
        <v>0</v>
      </c>
      <c r="DH60" s="240">
        <f>DH61+DH63</f>
        <v>0</v>
      </c>
      <c r="DI60" s="203" t="s">
        <v>66</v>
      </c>
      <c r="DJ60" s="252" t="s">
        <v>309</v>
      </c>
      <c r="DK60" s="203"/>
      <c r="DL60" s="203"/>
      <c r="DM60" s="203"/>
      <c r="DN60" s="203"/>
      <c r="DO60" s="203"/>
      <c r="DP60" s="158"/>
      <c r="DQ60" s="158"/>
      <c r="DR60" s="158">
        <f t="shared" ref="DR60:DS60" si="227">DR61+DR63</f>
        <v>25000</v>
      </c>
      <c r="DS60" s="158">
        <f t="shared" si="227"/>
        <v>25000</v>
      </c>
      <c r="DT60" s="158">
        <f>DT61+DT63</f>
        <v>10000</v>
      </c>
      <c r="DU60" s="158">
        <f>DU61+DU63</f>
        <v>10000</v>
      </c>
      <c r="DV60" s="159">
        <f t="shared" ref="DV60:DV62" si="228">DW60-DU60</f>
        <v>0</v>
      </c>
      <c r="DW60" s="158">
        <f t="shared" ref="DW60:EB60" si="229">DW61+DW63</f>
        <v>10000</v>
      </c>
      <c r="DX60" s="158">
        <f t="shared" si="229"/>
        <v>7500</v>
      </c>
      <c r="DY60" s="158">
        <f t="shared" si="229"/>
        <v>2500</v>
      </c>
      <c r="DZ60" s="158">
        <f t="shared" si="229"/>
        <v>0</v>
      </c>
      <c r="EA60" s="158">
        <f t="shared" si="229"/>
        <v>0</v>
      </c>
      <c r="EB60" s="158">
        <f t="shared" si="229"/>
        <v>0</v>
      </c>
      <c r="EC60" s="138">
        <f>EC61+EC63</f>
        <v>0</v>
      </c>
      <c r="ED60" s="138">
        <f>ED61+ED63</f>
        <v>0</v>
      </c>
      <c r="EE60" s="203" t="s">
        <v>66</v>
      </c>
      <c r="EF60" s="252" t="s">
        <v>309</v>
      </c>
      <c r="EG60" s="203"/>
      <c r="EH60" s="203"/>
      <c r="EI60" s="203"/>
      <c r="EJ60" s="203"/>
      <c r="EK60" s="203"/>
      <c r="EL60" s="158"/>
      <c r="EM60" s="158"/>
      <c r="EN60" s="158">
        <f t="shared" ref="EN60:EO60" si="230">EN61+EN63</f>
        <v>25000</v>
      </c>
      <c r="EO60" s="158">
        <f t="shared" si="230"/>
        <v>25000</v>
      </c>
      <c r="EP60" s="158">
        <f>EP61+EP63</f>
        <v>10000</v>
      </c>
      <c r="EQ60" s="158">
        <f>EQ61+EQ63</f>
        <v>10000</v>
      </c>
      <c r="ER60" s="159">
        <f t="shared" ref="ER60:ER62" si="231">ES60-EQ60</f>
        <v>0</v>
      </c>
      <c r="ES60" s="158">
        <f t="shared" ref="ES60:EX60" si="232">ES61+ES63</f>
        <v>10000</v>
      </c>
      <c r="ET60" s="158">
        <f t="shared" si="232"/>
        <v>7500</v>
      </c>
      <c r="EU60" s="158">
        <f t="shared" si="232"/>
        <v>2500</v>
      </c>
      <c r="EV60" s="158">
        <f t="shared" si="232"/>
        <v>0</v>
      </c>
      <c r="EW60" s="158">
        <f t="shared" si="232"/>
        <v>0</v>
      </c>
      <c r="EX60" s="158">
        <f t="shared" si="232"/>
        <v>0</v>
      </c>
      <c r="EY60" s="138">
        <f>EY61+EY63</f>
        <v>0</v>
      </c>
      <c r="EZ60" s="138">
        <f>EZ61+EZ63</f>
        <v>0</v>
      </c>
      <c r="FA60" s="203"/>
      <c r="FB60" s="203"/>
      <c r="FC60" s="203"/>
      <c r="FD60" s="203"/>
      <c r="FE60" s="203"/>
      <c r="FF60" s="158"/>
      <c r="FG60" s="158"/>
      <c r="FH60" s="158">
        <f t="shared" ref="FH60:FI60" si="233">FH61+FH63</f>
        <v>25000</v>
      </c>
      <c r="FI60" s="158">
        <f t="shared" si="233"/>
        <v>25000</v>
      </c>
      <c r="FJ60" s="158">
        <f>FJ61+FJ63</f>
        <v>10000</v>
      </c>
      <c r="FK60" s="158">
        <f>FK61+FK63</f>
        <v>10000</v>
      </c>
      <c r="FL60" s="159">
        <f t="shared" ref="FL60:FL62" si="234">FM60-FK60</f>
        <v>0</v>
      </c>
      <c r="FM60" s="158">
        <f t="shared" ref="FM60:FR60" si="235">FM61+FM63</f>
        <v>10000</v>
      </c>
      <c r="FN60" s="158">
        <f t="shared" si="235"/>
        <v>7500</v>
      </c>
      <c r="FO60" s="158">
        <f t="shared" si="235"/>
        <v>2500</v>
      </c>
      <c r="FP60" s="158">
        <f t="shared" si="235"/>
        <v>0</v>
      </c>
      <c r="FQ60" s="158">
        <f t="shared" si="235"/>
        <v>0</v>
      </c>
      <c r="FR60" s="158">
        <f t="shared" si="235"/>
        <v>0</v>
      </c>
      <c r="FS60" s="138">
        <f>FS61+FS63</f>
        <v>0</v>
      </c>
      <c r="FT60" s="138">
        <f>FT61+FT63</f>
        <v>0</v>
      </c>
      <c r="FU60" s="244"/>
      <c r="FV60" s="244"/>
      <c r="FW60" s="244"/>
      <c r="FX60" s="200"/>
      <c r="FY60" s="136"/>
      <c r="FZ60" s="136"/>
      <c r="GA60" s="136"/>
    </row>
    <row r="61" spans="1:183" ht="22" hidden="1" customHeight="1">
      <c r="A61" s="203">
        <v>1</v>
      </c>
      <c r="B61" s="203" t="s">
        <v>45</v>
      </c>
      <c r="C61" s="203"/>
      <c r="D61" s="203"/>
      <c r="E61" s="244"/>
      <c r="F61" s="244"/>
      <c r="G61" s="244"/>
      <c r="H61" s="158"/>
      <c r="I61" s="158"/>
      <c r="J61" s="158">
        <f t="shared" ref="J61:K61" si="236">SUM(J62:J62)</f>
        <v>0</v>
      </c>
      <c r="K61" s="158">
        <f t="shared" si="236"/>
        <v>0</v>
      </c>
      <c r="L61" s="158">
        <f>SUM(L62:L62)</f>
        <v>0</v>
      </c>
      <c r="M61" s="158">
        <f>SUM(M62:M62)</f>
        <v>0</v>
      </c>
      <c r="N61" s="138">
        <f>SUM(N62:N62)</f>
        <v>0</v>
      </c>
      <c r="O61" s="138">
        <f>SUM(O62:O62)</f>
        <v>0</v>
      </c>
      <c r="P61" s="244"/>
      <c r="Q61" s="158"/>
      <c r="R61" s="158"/>
      <c r="S61" s="158">
        <f t="shared" ref="S61:T61" si="237">SUM(S62:S62)</f>
        <v>0</v>
      </c>
      <c r="T61" s="158">
        <f t="shared" si="237"/>
        <v>0</v>
      </c>
      <c r="U61" s="158">
        <f>SUM(U62:U62)</f>
        <v>0</v>
      </c>
      <c r="V61" s="158">
        <f>SUM(V62:V62)</f>
        <v>0</v>
      </c>
      <c r="W61" s="138">
        <f>SUM(W62:W62)</f>
        <v>0</v>
      </c>
      <c r="X61" s="138">
        <f>SUM(X62:X62)</f>
        <v>0</v>
      </c>
      <c r="Y61" s="203">
        <v>1</v>
      </c>
      <c r="Z61" s="203" t="s">
        <v>45</v>
      </c>
      <c r="AA61" s="203"/>
      <c r="AB61" s="203"/>
      <c r="AC61" s="244"/>
      <c r="AD61" s="244"/>
      <c r="AE61" s="244"/>
      <c r="AF61" s="158"/>
      <c r="AG61" s="158"/>
      <c r="AH61" s="158">
        <f t="shared" ref="AH61:AI61" si="238">SUM(AH62:AH62)</f>
        <v>0</v>
      </c>
      <c r="AI61" s="158">
        <f t="shared" si="238"/>
        <v>0</v>
      </c>
      <c r="AJ61" s="158">
        <f>SUM(AJ62:AJ62)</f>
        <v>0</v>
      </c>
      <c r="AK61" s="158">
        <f>SUM(AK62:AK62)</f>
        <v>0</v>
      </c>
      <c r="AL61" s="159">
        <f t="shared" si="65"/>
        <v>0</v>
      </c>
      <c r="AM61" s="159">
        <f t="shared" si="66"/>
        <v>0</v>
      </c>
      <c r="AN61" s="158"/>
      <c r="AO61" s="158"/>
      <c r="AP61" s="158"/>
      <c r="AQ61" s="158"/>
      <c r="AR61" s="158"/>
      <c r="AS61" s="138">
        <f>SUM(AS62:AS62)</f>
        <v>0</v>
      </c>
      <c r="AT61" s="138">
        <f>SUM(AT62:AT62)</f>
        <v>0</v>
      </c>
      <c r="AU61" s="203">
        <v>1</v>
      </c>
      <c r="AV61" s="203" t="s">
        <v>45</v>
      </c>
      <c r="AW61" s="203"/>
      <c r="AX61" s="203"/>
      <c r="AY61" s="244"/>
      <c r="AZ61" s="244"/>
      <c r="BA61" s="244"/>
      <c r="BB61" s="158"/>
      <c r="BC61" s="158"/>
      <c r="BD61" s="158">
        <f t="shared" ref="BD61:BE61" si="239">SUM(BD62:BD62)</f>
        <v>0</v>
      </c>
      <c r="BE61" s="158">
        <f t="shared" si="239"/>
        <v>0</v>
      </c>
      <c r="BF61" s="158">
        <f>SUM(BF62:BF62)</f>
        <v>0</v>
      </c>
      <c r="BG61" s="158">
        <f>SUM(BG62:BG62)</f>
        <v>0</v>
      </c>
      <c r="BH61" s="159">
        <f t="shared" si="67"/>
        <v>0</v>
      </c>
      <c r="BI61" s="159">
        <f t="shared" ref="BI61:BI62" si="240">BJ61+BK61+BL61+BM61+BN61</f>
        <v>0</v>
      </c>
      <c r="BJ61" s="158"/>
      <c r="BK61" s="158"/>
      <c r="BL61" s="158"/>
      <c r="BM61" s="158"/>
      <c r="BN61" s="158"/>
      <c r="BO61" s="138">
        <f>SUM(BO62:BO62)</f>
        <v>0</v>
      </c>
      <c r="BP61" s="138">
        <f>SUM(BP62:BP62)</f>
        <v>0</v>
      </c>
      <c r="BQ61" s="203">
        <v>1</v>
      </c>
      <c r="BR61" s="203" t="s">
        <v>45</v>
      </c>
      <c r="BS61" s="203"/>
      <c r="BT61" s="203"/>
      <c r="BU61" s="244"/>
      <c r="BV61" s="244"/>
      <c r="BW61" s="244"/>
      <c r="BX61" s="158"/>
      <c r="BY61" s="158"/>
      <c r="BZ61" s="158">
        <f t="shared" ref="BZ61:CA61" si="241">SUM(BZ62:BZ62)</f>
        <v>0</v>
      </c>
      <c r="CA61" s="158">
        <f t="shared" si="241"/>
        <v>0</v>
      </c>
      <c r="CB61" s="158">
        <f>SUM(CB62:CB62)</f>
        <v>0</v>
      </c>
      <c r="CC61" s="158">
        <f>SUM(CC62:CC62)</f>
        <v>0</v>
      </c>
      <c r="CD61" s="159">
        <f t="shared" si="201"/>
        <v>0</v>
      </c>
      <c r="CE61" s="159">
        <f t="shared" ref="CE61:CE62" si="242">CF61+CG61+CH61+CI61+CJ61</f>
        <v>0</v>
      </c>
      <c r="CF61" s="158"/>
      <c r="CG61" s="158"/>
      <c r="CH61" s="158"/>
      <c r="CI61" s="158"/>
      <c r="CJ61" s="158"/>
      <c r="CK61" s="138">
        <f>SUM(CK62:CK62)</f>
        <v>0</v>
      </c>
      <c r="CL61" s="138">
        <f>SUM(CL62:CL62)</f>
        <v>0</v>
      </c>
      <c r="CM61" s="203">
        <v>1</v>
      </c>
      <c r="CN61" s="203" t="s">
        <v>45</v>
      </c>
      <c r="CO61" s="203"/>
      <c r="CP61" s="203"/>
      <c r="CQ61" s="244"/>
      <c r="CR61" s="244"/>
      <c r="CS61" s="244"/>
      <c r="CT61" s="158"/>
      <c r="CU61" s="158"/>
      <c r="CV61" s="158">
        <f t="shared" ref="CV61:CW61" si="243">SUM(CV62:CV62)</f>
        <v>0</v>
      </c>
      <c r="CW61" s="158">
        <f t="shared" si="243"/>
        <v>0</v>
      </c>
      <c r="CX61" s="158">
        <f>SUM(CX62:CX62)</f>
        <v>0</v>
      </c>
      <c r="CY61" s="158">
        <f>SUM(CY62:CY62)</f>
        <v>0</v>
      </c>
      <c r="CZ61" s="159">
        <f t="shared" si="225"/>
        <v>0</v>
      </c>
      <c r="DA61" s="159">
        <f t="shared" ref="DA61:DA62" si="244">DB61+DC61+DD61+DE61+DF61</f>
        <v>0</v>
      </c>
      <c r="DB61" s="158"/>
      <c r="DC61" s="158"/>
      <c r="DD61" s="158"/>
      <c r="DE61" s="158"/>
      <c r="DF61" s="158"/>
      <c r="DG61" s="138">
        <f>SUM(DG62:DG62)</f>
        <v>0</v>
      </c>
      <c r="DH61" s="240">
        <f>SUM(DH62:DH62)</f>
        <v>0</v>
      </c>
      <c r="DI61" s="203">
        <v>1</v>
      </c>
      <c r="DJ61" s="203" t="s">
        <v>45</v>
      </c>
      <c r="DK61" s="203"/>
      <c r="DL61" s="203"/>
      <c r="DM61" s="244"/>
      <c r="DN61" s="244"/>
      <c r="DO61" s="244"/>
      <c r="DP61" s="158"/>
      <c r="DQ61" s="158"/>
      <c r="DR61" s="158">
        <f t="shared" ref="DR61:DS61" si="245">SUM(DR62:DR62)</f>
        <v>0</v>
      </c>
      <c r="DS61" s="158">
        <f t="shared" si="245"/>
        <v>0</v>
      </c>
      <c r="DT61" s="158">
        <f>SUM(DT62:DT62)</f>
        <v>0</v>
      </c>
      <c r="DU61" s="158">
        <f>SUM(DU62:DU62)</f>
        <v>0</v>
      </c>
      <c r="DV61" s="159">
        <f t="shared" si="228"/>
        <v>0</v>
      </c>
      <c r="DW61" s="159">
        <f t="shared" ref="DW61:DW62" si="246">DX61+DY61+DZ61+EA61+EB61</f>
        <v>0</v>
      </c>
      <c r="DX61" s="158"/>
      <c r="DY61" s="158"/>
      <c r="DZ61" s="158"/>
      <c r="EA61" s="158"/>
      <c r="EB61" s="158"/>
      <c r="EC61" s="138">
        <f>SUM(EC62:EC62)</f>
        <v>0</v>
      </c>
      <c r="ED61" s="138">
        <f>SUM(ED62:ED62)</f>
        <v>0</v>
      </c>
      <c r="EE61" s="203">
        <v>1</v>
      </c>
      <c r="EF61" s="203" t="s">
        <v>45</v>
      </c>
      <c r="EG61" s="203"/>
      <c r="EH61" s="203"/>
      <c r="EI61" s="244"/>
      <c r="EJ61" s="244"/>
      <c r="EK61" s="244"/>
      <c r="EL61" s="158"/>
      <c r="EM61" s="158"/>
      <c r="EN61" s="158">
        <f t="shared" ref="EN61:EO61" si="247">SUM(EN62:EN62)</f>
        <v>0</v>
      </c>
      <c r="EO61" s="158">
        <f t="shared" si="247"/>
        <v>0</v>
      </c>
      <c r="EP61" s="158">
        <f>SUM(EP62:EP62)</f>
        <v>0</v>
      </c>
      <c r="EQ61" s="158">
        <f>SUM(EQ62:EQ62)</f>
        <v>0</v>
      </c>
      <c r="ER61" s="159">
        <f t="shared" si="231"/>
        <v>0</v>
      </c>
      <c r="ES61" s="159">
        <f t="shared" ref="ES61:ES62" si="248">ET61+EU61+EV61+EW61+EX61</f>
        <v>0</v>
      </c>
      <c r="ET61" s="158"/>
      <c r="EU61" s="158"/>
      <c r="EV61" s="158"/>
      <c r="EW61" s="158"/>
      <c r="EX61" s="158"/>
      <c r="EY61" s="138">
        <f>SUM(EY62:EY62)</f>
        <v>0</v>
      </c>
      <c r="EZ61" s="138">
        <f>SUM(EZ62:EZ62)</f>
        <v>0</v>
      </c>
      <c r="FA61" s="203"/>
      <c r="FB61" s="203"/>
      <c r="FC61" s="244"/>
      <c r="FD61" s="244"/>
      <c r="FE61" s="244"/>
      <c r="FF61" s="158"/>
      <c r="FG61" s="158"/>
      <c r="FH61" s="158">
        <f t="shared" ref="FH61:FI61" si="249">SUM(FH62:FH62)</f>
        <v>0</v>
      </c>
      <c r="FI61" s="158">
        <f t="shared" si="249"/>
        <v>0</v>
      </c>
      <c r="FJ61" s="158">
        <f>SUM(FJ62:FJ62)</f>
        <v>0</v>
      </c>
      <c r="FK61" s="158">
        <f>SUM(FK62:FK62)</f>
        <v>0</v>
      </c>
      <c r="FL61" s="159">
        <f t="shared" si="234"/>
        <v>0</v>
      </c>
      <c r="FM61" s="159">
        <f t="shared" ref="FM61:FM62" si="250">FN61+FO61+FP61+FQ61+FR61</f>
        <v>0</v>
      </c>
      <c r="FN61" s="158"/>
      <c r="FO61" s="158"/>
      <c r="FP61" s="158"/>
      <c r="FQ61" s="158"/>
      <c r="FR61" s="158"/>
      <c r="FS61" s="138">
        <f>SUM(FS62:FS62)</f>
        <v>0</v>
      </c>
      <c r="FT61" s="138">
        <f>SUM(FT62:FT62)</f>
        <v>0</v>
      </c>
      <c r="FU61" s="203"/>
      <c r="FV61" s="203"/>
      <c r="FW61" s="203"/>
      <c r="FX61" s="200"/>
    </row>
    <row r="62" spans="1:183" ht="28" hidden="1" customHeight="1">
      <c r="A62" s="130" t="s">
        <v>15</v>
      </c>
      <c r="B62" s="131" t="s">
        <v>290</v>
      </c>
      <c r="C62" s="132"/>
      <c r="D62" s="132" t="s">
        <v>318</v>
      </c>
      <c r="E62" s="132"/>
      <c r="F62" s="132"/>
      <c r="G62" s="132"/>
      <c r="H62" s="159"/>
      <c r="I62" s="159"/>
      <c r="J62" s="159"/>
      <c r="K62" s="159"/>
      <c r="L62" s="159"/>
      <c r="M62" s="159"/>
      <c r="N62" s="196"/>
      <c r="O62" s="196"/>
      <c r="P62" s="132"/>
      <c r="Q62" s="159"/>
      <c r="R62" s="159"/>
      <c r="S62" s="159"/>
      <c r="T62" s="159"/>
      <c r="U62" s="159"/>
      <c r="V62" s="159"/>
      <c r="W62" s="196"/>
      <c r="X62" s="196"/>
      <c r="Y62" s="130" t="s">
        <v>15</v>
      </c>
      <c r="Z62" s="131" t="s">
        <v>290</v>
      </c>
      <c r="AA62" s="132"/>
      <c r="AB62" s="132" t="s">
        <v>318</v>
      </c>
      <c r="AC62" s="132"/>
      <c r="AD62" s="132"/>
      <c r="AE62" s="132"/>
      <c r="AF62" s="159"/>
      <c r="AG62" s="159"/>
      <c r="AH62" s="159"/>
      <c r="AI62" s="159"/>
      <c r="AJ62" s="159"/>
      <c r="AK62" s="159"/>
      <c r="AL62" s="159">
        <f t="shared" si="65"/>
        <v>0</v>
      </c>
      <c r="AM62" s="159">
        <f t="shared" si="66"/>
        <v>0</v>
      </c>
      <c r="AN62" s="159"/>
      <c r="AO62" s="159"/>
      <c r="AP62" s="159"/>
      <c r="AQ62" s="159"/>
      <c r="AR62" s="159"/>
      <c r="AS62" s="196"/>
      <c r="AT62" s="196"/>
      <c r="AU62" s="130" t="s">
        <v>15</v>
      </c>
      <c r="AV62" s="131" t="s">
        <v>290</v>
      </c>
      <c r="AW62" s="132"/>
      <c r="AX62" s="132" t="s">
        <v>318</v>
      </c>
      <c r="AY62" s="132"/>
      <c r="AZ62" s="132"/>
      <c r="BA62" s="132"/>
      <c r="BB62" s="159"/>
      <c r="BC62" s="159"/>
      <c r="BD62" s="159"/>
      <c r="BE62" s="159"/>
      <c r="BF62" s="159"/>
      <c r="BG62" s="159"/>
      <c r="BH62" s="159">
        <f t="shared" si="67"/>
        <v>0</v>
      </c>
      <c r="BI62" s="159">
        <f t="shared" si="240"/>
        <v>0</v>
      </c>
      <c r="BJ62" s="159"/>
      <c r="BK62" s="159"/>
      <c r="BL62" s="159"/>
      <c r="BM62" s="159"/>
      <c r="BN62" s="159"/>
      <c r="BO62" s="196"/>
      <c r="BP62" s="196"/>
      <c r="BQ62" s="130" t="s">
        <v>15</v>
      </c>
      <c r="BR62" s="131" t="s">
        <v>290</v>
      </c>
      <c r="BS62" s="132"/>
      <c r="BT62" s="132" t="s">
        <v>318</v>
      </c>
      <c r="BU62" s="132"/>
      <c r="BV62" s="132"/>
      <c r="BW62" s="132"/>
      <c r="BX62" s="159"/>
      <c r="BY62" s="159"/>
      <c r="BZ62" s="159"/>
      <c r="CA62" s="159"/>
      <c r="CB62" s="159"/>
      <c r="CC62" s="159"/>
      <c r="CD62" s="159">
        <f t="shared" si="201"/>
        <v>0</v>
      </c>
      <c r="CE62" s="159">
        <f t="shared" si="242"/>
        <v>0</v>
      </c>
      <c r="CF62" s="159"/>
      <c r="CG62" s="159"/>
      <c r="CH62" s="159"/>
      <c r="CI62" s="159"/>
      <c r="CJ62" s="159"/>
      <c r="CK62" s="196"/>
      <c r="CL62" s="196"/>
      <c r="CM62" s="130" t="s">
        <v>15</v>
      </c>
      <c r="CN62" s="131" t="s">
        <v>290</v>
      </c>
      <c r="CO62" s="132"/>
      <c r="CP62" s="132" t="s">
        <v>318</v>
      </c>
      <c r="CQ62" s="132"/>
      <c r="CR62" s="132"/>
      <c r="CS62" s="132"/>
      <c r="CT62" s="159"/>
      <c r="CU62" s="159"/>
      <c r="CV62" s="159"/>
      <c r="CW62" s="159"/>
      <c r="CX62" s="159"/>
      <c r="CY62" s="159"/>
      <c r="CZ62" s="159">
        <f t="shared" si="225"/>
        <v>0</v>
      </c>
      <c r="DA62" s="159">
        <f t="shared" si="244"/>
        <v>0</v>
      </c>
      <c r="DB62" s="159"/>
      <c r="DC62" s="159"/>
      <c r="DD62" s="159"/>
      <c r="DE62" s="159"/>
      <c r="DF62" s="159"/>
      <c r="DG62" s="196"/>
      <c r="DH62" s="246"/>
      <c r="DI62" s="130" t="s">
        <v>15</v>
      </c>
      <c r="DJ62" s="131" t="s">
        <v>290</v>
      </c>
      <c r="DK62" s="132"/>
      <c r="DL62" s="132" t="s">
        <v>318</v>
      </c>
      <c r="DM62" s="132"/>
      <c r="DN62" s="132"/>
      <c r="DO62" s="132"/>
      <c r="DP62" s="159"/>
      <c r="DQ62" s="159"/>
      <c r="DR62" s="159"/>
      <c r="DS62" s="159"/>
      <c r="DT62" s="159"/>
      <c r="DU62" s="159"/>
      <c r="DV62" s="159">
        <f t="shared" si="228"/>
        <v>0</v>
      </c>
      <c r="DW62" s="159">
        <f t="shared" si="246"/>
        <v>0</v>
      </c>
      <c r="DX62" s="159"/>
      <c r="DY62" s="159"/>
      <c r="DZ62" s="159"/>
      <c r="EA62" s="159"/>
      <c r="EB62" s="159"/>
      <c r="EC62" s="196"/>
      <c r="ED62" s="196"/>
      <c r="EE62" s="130" t="s">
        <v>15</v>
      </c>
      <c r="EF62" s="131" t="s">
        <v>290</v>
      </c>
      <c r="EG62" s="132"/>
      <c r="EH62" s="132" t="s">
        <v>318</v>
      </c>
      <c r="EI62" s="132"/>
      <c r="EJ62" s="132"/>
      <c r="EK62" s="132"/>
      <c r="EL62" s="159"/>
      <c r="EM62" s="159"/>
      <c r="EN62" s="159"/>
      <c r="EO62" s="159"/>
      <c r="EP62" s="159"/>
      <c r="EQ62" s="159"/>
      <c r="ER62" s="159">
        <f t="shared" si="231"/>
        <v>0</v>
      </c>
      <c r="ES62" s="159">
        <f t="shared" si="248"/>
        <v>0</v>
      </c>
      <c r="ET62" s="159"/>
      <c r="EU62" s="159"/>
      <c r="EV62" s="159"/>
      <c r="EW62" s="159"/>
      <c r="EX62" s="159"/>
      <c r="EY62" s="196"/>
      <c r="EZ62" s="196"/>
      <c r="FA62" s="132"/>
      <c r="FB62" s="132" t="s">
        <v>318</v>
      </c>
      <c r="FC62" s="132"/>
      <c r="FD62" s="132"/>
      <c r="FE62" s="132"/>
      <c r="FF62" s="159"/>
      <c r="FG62" s="159"/>
      <c r="FH62" s="159"/>
      <c r="FI62" s="159"/>
      <c r="FJ62" s="159"/>
      <c r="FK62" s="159"/>
      <c r="FL62" s="159">
        <f t="shared" si="234"/>
        <v>0</v>
      </c>
      <c r="FM62" s="159">
        <f t="shared" si="250"/>
        <v>0</v>
      </c>
      <c r="FN62" s="159"/>
      <c r="FO62" s="159"/>
      <c r="FP62" s="159"/>
      <c r="FQ62" s="159"/>
      <c r="FR62" s="159"/>
      <c r="FS62" s="196"/>
      <c r="FT62" s="196"/>
      <c r="FU62" s="139"/>
      <c r="FV62" s="139"/>
      <c r="FW62" s="139"/>
      <c r="FX62" s="200"/>
    </row>
    <row r="63" spans="1:183" s="249" customFormat="1" ht="22.5" hidden="1" customHeight="1">
      <c r="A63" s="203">
        <v>2</v>
      </c>
      <c r="B63" s="203" t="s">
        <v>46</v>
      </c>
      <c r="C63" s="203"/>
      <c r="D63" s="203"/>
      <c r="E63" s="203"/>
      <c r="F63" s="203"/>
      <c r="G63" s="203"/>
      <c r="H63" s="158"/>
      <c r="I63" s="158"/>
      <c r="J63" s="158">
        <f>SUM(J64:J65)</f>
        <v>25000</v>
      </c>
      <c r="K63" s="158">
        <f t="shared" ref="K63:M63" si="251">SUM(K64:K65)</f>
        <v>25000</v>
      </c>
      <c r="L63" s="158">
        <f t="shared" si="251"/>
        <v>10000</v>
      </c>
      <c r="M63" s="158">
        <f t="shared" si="251"/>
        <v>10000</v>
      </c>
      <c r="N63" s="138">
        <f>SUM(N64:N64)</f>
        <v>0</v>
      </c>
      <c r="O63" s="138">
        <f>SUM(O64:O64)</f>
        <v>0</v>
      </c>
      <c r="P63" s="203"/>
      <c r="Q63" s="158"/>
      <c r="R63" s="158"/>
      <c r="S63" s="158">
        <f>SUM(S64:S65)</f>
        <v>25000</v>
      </c>
      <c r="T63" s="158">
        <f t="shared" ref="T63:V63" si="252">SUM(T64:T65)</f>
        <v>25000</v>
      </c>
      <c r="U63" s="158">
        <f>SUM(U64:U65)</f>
        <v>10000</v>
      </c>
      <c r="V63" s="158">
        <f t="shared" si="252"/>
        <v>10000</v>
      </c>
      <c r="W63" s="138">
        <f>SUM(W64:W64)</f>
        <v>0</v>
      </c>
      <c r="X63" s="138">
        <f>SUM(X64:X64)</f>
        <v>0</v>
      </c>
      <c r="Y63" s="203">
        <v>2</v>
      </c>
      <c r="Z63" s="203" t="s">
        <v>46</v>
      </c>
      <c r="AA63" s="203"/>
      <c r="AB63" s="203"/>
      <c r="AC63" s="203"/>
      <c r="AD63" s="203"/>
      <c r="AE63" s="203"/>
      <c r="AF63" s="158"/>
      <c r="AG63" s="158"/>
      <c r="AH63" s="158">
        <f>SUM(AH64:AH65)</f>
        <v>25000</v>
      </c>
      <c r="AI63" s="158">
        <f t="shared" ref="AI63" si="253">SUM(AI64:AI65)</f>
        <v>25000</v>
      </c>
      <c r="AJ63" s="158">
        <f>SUM(AJ64:AJ65)</f>
        <v>10000</v>
      </c>
      <c r="AK63" s="158">
        <f t="shared" ref="AK63:AR63" si="254">SUM(AK64:AK65)</f>
        <v>10000</v>
      </c>
      <c r="AL63" s="159">
        <f t="shared" si="65"/>
        <v>0</v>
      </c>
      <c r="AM63" s="158">
        <f t="shared" si="254"/>
        <v>10000</v>
      </c>
      <c r="AN63" s="158">
        <f t="shared" si="254"/>
        <v>7500</v>
      </c>
      <c r="AO63" s="158">
        <f t="shared" si="254"/>
        <v>2500</v>
      </c>
      <c r="AP63" s="158">
        <f t="shared" si="254"/>
        <v>0</v>
      </c>
      <c r="AQ63" s="158">
        <f t="shared" si="254"/>
        <v>0</v>
      </c>
      <c r="AR63" s="158">
        <f t="shared" si="254"/>
        <v>0</v>
      </c>
      <c r="AS63" s="138">
        <f>SUM(AS64:AS64)</f>
        <v>0</v>
      </c>
      <c r="AT63" s="138">
        <f>SUM(AT64:AT64)</f>
        <v>0</v>
      </c>
      <c r="AU63" s="203">
        <v>2</v>
      </c>
      <c r="AV63" s="203" t="s">
        <v>46</v>
      </c>
      <c r="AW63" s="203"/>
      <c r="AX63" s="203"/>
      <c r="AY63" s="203"/>
      <c r="AZ63" s="203"/>
      <c r="BA63" s="203"/>
      <c r="BB63" s="158"/>
      <c r="BC63" s="158"/>
      <c r="BD63" s="158">
        <f t="shared" ref="BD63:BP63" si="255">SUM(BD64:BD65)</f>
        <v>25000</v>
      </c>
      <c r="BE63" s="158">
        <f t="shared" si="255"/>
        <v>25000</v>
      </c>
      <c r="BF63" s="158">
        <f t="shared" si="255"/>
        <v>10000</v>
      </c>
      <c r="BG63" s="158">
        <f t="shared" si="255"/>
        <v>10000</v>
      </c>
      <c r="BH63" s="158">
        <f t="shared" si="255"/>
        <v>0</v>
      </c>
      <c r="BI63" s="158">
        <f t="shared" si="255"/>
        <v>10000</v>
      </c>
      <c r="BJ63" s="158">
        <f t="shared" si="255"/>
        <v>7500</v>
      </c>
      <c r="BK63" s="158">
        <f t="shared" si="255"/>
        <v>2500</v>
      </c>
      <c r="BL63" s="158">
        <f t="shared" si="255"/>
        <v>0</v>
      </c>
      <c r="BM63" s="158">
        <f t="shared" si="255"/>
        <v>0</v>
      </c>
      <c r="BN63" s="158">
        <f t="shared" si="255"/>
        <v>0</v>
      </c>
      <c r="BO63" s="158">
        <f t="shared" si="255"/>
        <v>0</v>
      </c>
      <c r="BP63" s="158">
        <f t="shared" si="255"/>
        <v>0</v>
      </c>
      <c r="BQ63" s="203">
        <v>2</v>
      </c>
      <c r="BR63" s="203" t="s">
        <v>46</v>
      </c>
      <c r="BS63" s="203"/>
      <c r="BT63" s="203"/>
      <c r="BU63" s="203"/>
      <c r="BV63" s="203"/>
      <c r="BW63" s="203"/>
      <c r="BX63" s="158"/>
      <c r="BY63" s="158"/>
      <c r="BZ63" s="158">
        <f t="shared" ref="BZ63:CL63" si="256">SUM(BZ64:BZ65)</f>
        <v>25000</v>
      </c>
      <c r="CA63" s="158">
        <f t="shared" si="256"/>
        <v>25000</v>
      </c>
      <c r="CB63" s="158">
        <f t="shared" si="256"/>
        <v>10000</v>
      </c>
      <c r="CC63" s="158">
        <f t="shared" si="256"/>
        <v>10000</v>
      </c>
      <c r="CD63" s="158">
        <f t="shared" si="256"/>
        <v>0</v>
      </c>
      <c r="CE63" s="158">
        <f t="shared" si="256"/>
        <v>10000</v>
      </c>
      <c r="CF63" s="158">
        <f t="shared" si="256"/>
        <v>7500</v>
      </c>
      <c r="CG63" s="158">
        <f t="shared" si="256"/>
        <v>2500</v>
      </c>
      <c r="CH63" s="158">
        <f t="shared" si="256"/>
        <v>0</v>
      </c>
      <c r="CI63" s="158">
        <f t="shared" si="256"/>
        <v>0</v>
      </c>
      <c r="CJ63" s="158">
        <f t="shared" si="256"/>
        <v>0</v>
      </c>
      <c r="CK63" s="158">
        <f t="shared" si="256"/>
        <v>0</v>
      </c>
      <c r="CL63" s="158">
        <f t="shared" si="256"/>
        <v>0</v>
      </c>
      <c r="CM63" s="203">
        <v>2</v>
      </c>
      <c r="CN63" s="203" t="s">
        <v>46</v>
      </c>
      <c r="CO63" s="203"/>
      <c r="CP63" s="203"/>
      <c r="CQ63" s="203"/>
      <c r="CR63" s="203"/>
      <c r="CS63" s="203"/>
      <c r="CT63" s="158"/>
      <c r="CU63" s="158"/>
      <c r="CV63" s="158">
        <f t="shared" ref="CV63:DH63" si="257">SUM(CV64:CV65)</f>
        <v>25000</v>
      </c>
      <c r="CW63" s="158">
        <f t="shared" si="257"/>
        <v>25000</v>
      </c>
      <c r="CX63" s="158">
        <f t="shared" si="257"/>
        <v>10000</v>
      </c>
      <c r="CY63" s="158">
        <f t="shared" si="257"/>
        <v>10000</v>
      </c>
      <c r="CZ63" s="158">
        <f t="shared" si="257"/>
        <v>0</v>
      </c>
      <c r="DA63" s="158">
        <f t="shared" si="257"/>
        <v>10000</v>
      </c>
      <c r="DB63" s="158">
        <f t="shared" si="257"/>
        <v>7500</v>
      </c>
      <c r="DC63" s="158">
        <f t="shared" si="257"/>
        <v>2500</v>
      </c>
      <c r="DD63" s="158">
        <f t="shared" si="257"/>
        <v>0</v>
      </c>
      <c r="DE63" s="158">
        <f t="shared" si="257"/>
        <v>0</v>
      </c>
      <c r="DF63" s="158">
        <f t="shared" si="257"/>
        <v>0</v>
      </c>
      <c r="DG63" s="158">
        <f t="shared" si="257"/>
        <v>0</v>
      </c>
      <c r="DH63" s="242">
        <f t="shared" si="257"/>
        <v>0</v>
      </c>
      <c r="DI63" s="203">
        <v>2</v>
      </c>
      <c r="DJ63" s="203" t="s">
        <v>46</v>
      </c>
      <c r="DK63" s="203"/>
      <c r="DL63" s="203"/>
      <c r="DM63" s="203"/>
      <c r="DN63" s="203"/>
      <c r="DO63" s="203"/>
      <c r="DP63" s="158"/>
      <c r="DQ63" s="158"/>
      <c r="DR63" s="158">
        <f t="shared" ref="DR63:ED63" si="258">SUM(DR64:DR65)</f>
        <v>25000</v>
      </c>
      <c r="DS63" s="158">
        <f t="shared" si="258"/>
        <v>25000</v>
      </c>
      <c r="DT63" s="158">
        <f t="shared" si="258"/>
        <v>10000</v>
      </c>
      <c r="DU63" s="158">
        <f t="shared" si="258"/>
        <v>10000</v>
      </c>
      <c r="DV63" s="158">
        <f t="shared" si="258"/>
        <v>0</v>
      </c>
      <c r="DW63" s="158">
        <f t="shared" si="258"/>
        <v>10000</v>
      </c>
      <c r="DX63" s="158">
        <f t="shared" si="258"/>
        <v>7500</v>
      </c>
      <c r="DY63" s="158">
        <f t="shared" si="258"/>
        <v>2500</v>
      </c>
      <c r="DZ63" s="158">
        <f t="shared" si="258"/>
        <v>0</v>
      </c>
      <c r="EA63" s="158">
        <f t="shared" si="258"/>
        <v>0</v>
      </c>
      <c r="EB63" s="158">
        <f t="shared" si="258"/>
        <v>0</v>
      </c>
      <c r="EC63" s="158">
        <f t="shared" si="258"/>
        <v>0</v>
      </c>
      <c r="ED63" s="158">
        <f t="shared" si="258"/>
        <v>0</v>
      </c>
      <c r="EE63" s="203">
        <v>2</v>
      </c>
      <c r="EF63" s="203" t="s">
        <v>46</v>
      </c>
      <c r="EG63" s="203"/>
      <c r="EH63" s="203"/>
      <c r="EI63" s="203"/>
      <c r="EJ63" s="203"/>
      <c r="EK63" s="203"/>
      <c r="EL63" s="158"/>
      <c r="EM63" s="158"/>
      <c r="EN63" s="158">
        <f t="shared" ref="EN63:EZ63" si="259">SUM(EN64:EN65)</f>
        <v>25000</v>
      </c>
      <c r="EO63" s="158">
        <f t="shared" si="259"/>
        <v>25000</v>
      </c>
      <c r="EP63" s="158">
        <f t="shared" si="259"/>
        <v>10000</v>
      </c>
      <c r="EQ63" s="158">
        <f t="shared" si="259"/>
        <v>10000</v>
      </c>
      <c r="ER63" s="158">
        <f t="shared" si="259"/>
        <v>0</v>
      </c>
      <c r="ES63" s="158">
        <f t="shared" si="259"/>
        <v>10000</v>
      </c>
      <c r="ET63" s="158">
        <f t="shared" si="259"/>
        <v>7500</v>
      </c>
      <c r="EU63" s="158">
        <f t="shared" si="259"/>
        <v>2500</v>
      </c>
      <c r="EV63" s="158">
        <f t="shared" si="259"/>
        <v>0</v>
      </c>
      <c r="EW63" s="158">
        <f t="shared" si="259"/>
        <v>0</v>
      </c>
      <c r="EX63" s="158">
        <f t="shared" si="259"/>
        <v>0</v>
      </c>
      <c r="EY63" s="158">
        <f t="shared" si="259"/>
        <v>0</v>
      </c>
      <c r="EZ63" s="158">
        <f t="shared" si="259"/>
        <v>0</v>
      </c>
      <c r="FA63" s="203"/>
      <c r="FB63" s="203"/>
      <c r="FC63" s="203"/>
      <c r="FD63" s="203"/>
      <c r="FE63" s="203"/>
      <c r="FF63" s="158"/>
      <c r="FG63" s="158"/>
      <c r="FH63" s="158">
        <f t="shared" ref="FH63:FT63" si="260">SUM(FH64:FH65)</f>
        <v>25000</v>
      </c>
      <c r="FI63" s="158">
        <f t="shared" si="260"/>
        <v>25000</v>
      </c>
      <c r="FJ63" s="158">
        <f t="shared" si="260"/>
        <v>10000</v>
      </c>
      <c r="FK63" s="158">
        <f t="shared" si="260"/>
        <v>10000</v>
      </c>
      <c r="FL63" s="158">
        <f t="shared" si="260"/>
        <v>0</v>
      </c>
      <c r="FM63" s="158">
        <f t="shared" si="260"/>
        <v>10000</v>
      </c>
      <c r="FN63" s="158">
        <f t="shared" si="260"/>
        <v>7500</v>
      </c>
      <c r="FO63" s="158">
        <f t="shared" si="260"/>
        <v>2500</v>
      </c>
      <c r="FP63" s="158">
        <f t="shared" si="260"/>
        <v>0</v>
      </c>
      <c r="FQ63" s="158">
        <f t="shared" si="260"/>
        <v>0</v>
      </c>
      <c r="FR63" s="158">
        <f t="shared" si="260"/>
        <v>0</v>
      </c>
      <c r="FS63" s="158">
        <f t="shared" si="260"/>
        <v>0</v>
      </c>
      <c r="FT63" s="158">
        <f t="shared" si="260"/>
        <v>0</v>
      </c>
      <c r="FU63" s="203"/>
      <c r="FV63" s="203"/>
      <c r="FW63" s="203"/>
      <c r="FX63" s="200"/>
    </row>
    <row r="64" spans="1:183" ht="71.25" hidden="1" customHeight="1">
      <c r="A64" s="130" t="s">
        <v>15</v>
      </c>
      <c r="B64" s="131" t="s">
        <v>311</v>
      </c>
      <c r="C64" s="132">
        <v>7713157</v>
      </c>
      <c r="D64" s="132" t="s">
        <v>318</v>
      </c>
      <c r="E64" s="132" t="s">
        <v>239</v>
      </c>
      <c r="F64" s="132" t="s">
        <v>377</v>
      </c>
      <c r="G64" s="132" t="s">
        <v>479</v>
      </c>
      <c r="H64" s="159">
        <v>37750.04</v>
      </c>
      <c r="I64" s="159">
        <v>37750.04</v>
      </c>
      <c r="J64" s="159">
        <v>25000</v>
      </c>
      <c r="K64" s="159">
        <v>25000</v>
      </c>
      <c r="L64" s="159">
        <f>M64</f>
        <v>1189.9658509999999</v>
      </c>
      <c r="M64" s="159">
        <v>1189.9658509999999</v>
      </c>
      <c r="N64" s="196"/>
      <c r="O64" s="196"/>
      <c r="P64" s="132" t="s">
        <v>479</v>
      </c>
      <c r="Q64" s="159">
        <v>37750.04</v>
      </c>
      <c r="R64" s="159">
        <v>37750.04</v>
      </c>
      <c r="S64" s="159">
        <f>T64</f>
        <v>24096.423073999998</v>
      </c>
      <c r="T64" s="159">
        <f>25000-903.576926</f>
        <v>24096.423073999998</v>
      </c>
      <c r="U64" s="159">
        <f>V64</f>
        <v>1189.9658509999999</v>
      </c>
      <c r="V64" s="159">
        <v>1189.9658509999999</v>
      </c>
      <c r="W64" s="196"/>
      <c r="X64" s="196"/>
      <c r="Y64" s="130" t="s">
        <v>15</v>
      </c>
      <c r="Z64" s="131" t="s">
        <v>311</v>
      </c>
      <c r="AA64" s="132">
        <v>7713157</v>
      </c>
      <c r="AB64" s="132" t="s">
        <v>318</v>
      </c>
      <c r="AC64" s="132" t="s">
        <v>239</v>
      </c>
      <c r="AD64" s="132" t="s">
        <v>377</v>
      </c>
      <c r="AE64" s="132" t="s">
        <v>479</v>
      </c>
      <c r="AF64" s="159">
        <v>37750.04</v>
      </c>
      <c r="AG64" s="159">
        <v>37750.04</v>
      </c>
      <c r="AH64" s="159">
        <f>AI64</f>
        <v>24096.423073999998</v>
      </c>
      <c r="AI64" s="159">
        <f>25000-903.576926</f>
        <v>24096.423073999998</v>
      </c>
      <c r="AJ64" s="159">
        <f>AK64</f>
        <v>1189.9658509999999</v>
      </c>
      <c r="AK64" s="159">
        <v>1189.9658509999999</v>
      </c>
      <c r="AL64" s="159">
        <f t="shared" si="65"/>
        <v>0</v>
      </c>
      <c r="AM64" s="159">
        <f t="shared" si="66"/>
        <v>1189.9658509999999</v>
      </c>
      <c r="AN64" s="159">
        <v>1189.9658509999999</v>
      </c>
      <c r="AO64" s="159"/>
      <c r="AP64" s="159"/>
      <c r="AQ64" s="159"/>
      <c r="AR64" s="159"/>
      <c r="AS64" s="196"/>
      <c r="AT64" s="196"/>
      <c r="AU64" s="130" t="s">
        <v>15</v>
      </c>
      <c r="AV64" s="131" t="s">
        <v>311</v>
      </c>
      <c r="AW64" s="132">
        <v>7713157</v>
      </c>
      <c r="AX64" s="132" t="s">
        <v>318</v>
      </c>
      <c r="AY64" s="132" t="s">
        <v>239</v>
      </c>
      <c r="AZ64" s="132" t="s">
        <v>377</v>
      </c>
      <c r="BA64" s="132" t="s">
        <v>479</v>
      </c>
      <c r="BB64" s="159">
        <v>37750.04</v>
      </c>
      <c r="BC64" s="159">
        <v>37750.04</v>
      </c>
      <c r="BD64" s="159">
        <f>BE64</f>
        <v>24096.423073999998</v>
      </c>
      <c r="BE64" s="159">
        <f>25000-903.576926</f>
        <v>24096.423073999998</v>
      </c>
      <c r="BF64" s="159">
        <f>BG64</f>
        <v>1189.9658509999999</v>
      </c>
      <c r="BG64" s="159">
        <v>1189.9658509999999</v>
      </c>
      <c r="BH64" s="159">
        <f t="shared" si="67"/>
        <v>0</v>
      </c>
      <c r="BI64" s="159">
        <f t="shared" ref="BI64:BI65" si="261">BJ64+BK64+BL64+BM64+BN64</f>
        <v>1189.9658509999999</v>
      </c>
      <c r="BJ64" s="159">
        <v>1189.9658509999999</v>
      </c>
      <c r="BK64" s="159"/>
      <c r="BL64" s="159"/>
      <c r="BM64" s="159"/>
      <c r="BN64" s="159"/>
      <c r="BO64" s="196"/>
      <c r="BP64" s="196"/>
      <c r="BQ64" s="130" t="s">
        <v>15</v>
      </c>
      <c r="BR64" s="131" t="s">
        <v>311</v>
      </c>
      <c r="BS64" s="132">
        <v>7713157</v>
      </c>
      <c r="BT64" s="132" t="s">
        <v>318</v>
      </c>
      <c r="BU64" s="132" t="s">
        <v>239</v>
      </c>
      <c r="BV64" s="132" t="s">
        <v>377</v>
      </c>
      <c r="BW64" s="132" t="s">
        <v>479</v>
      </c>
      <c r="BX64" s="159">
        <v>37750.04</v>
      </c>
      <c r="BY64" s="159">
        <v>37750.04</v>
      </c>
      <c r="BZ64" s="159">
        <f>CA64</f>
        <v>24096.423073999998</v>
      </c>
      <c r="CA64" s="159">
        <f>25000-903.576926</f>
        <v>24096.423073999998</v>
      </c>
      <c r="CB64" s="159">
        <f>CC64</f>
        <v>1189.9658509999999</v>
      </c>
      <c r="CC64" s="159">
        <v>1189.9658509999999</v>
      </c>
      <c r="CD64" s="159">
        <f t="shared" ref="CD64:CD77" si="262">CE64-CC64</f>
        <v>0</v>
      </c>
      <c r="CE64" s="159">
        <f t="shared" ref="CE64:CE65" si="263">CF64+CG64+CH64+CI64+CJ64</f>
        <v>1189.9658509999999</v>
      </c>
      <c r="CF64" s="159">
        <v>1189.9658509999999</v>
      </c>
      <c r="CG64" s="159"/>
      <c r="CH64" s="159"/>
      <c r="CI64" s="159"/>
      <c r="CJ64" s="159"/>
      <c r="CK64" s="196"/>
      <c r="CL64" s="196"/>
      <c r="CM64" s="130" t="s">
        <v>15</v>
      </c>
      <c r="CN64" s="131" t="s">
        <v>311</v>
      </c>
      <c r="CO64" s="132">
        <v>7713157</v>
      </c>
      <c r="CP64" s="132" t="s">
        <v>318</v>
      </c>
      <c r="CQ64" s="132" t="s">
        <v>239</v>
      </c>
      <c r="CR64" s="132" t="s">
        <v>377</v>
      </c>
      <c r="CS64" s="132" t="s">
        <v>479</v>
      </c>
      <c r="CT64" s="159">
        <v>37750.04</v>
      </c>
      <c r="CU64" s="159">
        <v>37750.04</v>
      </c>
      <c r="CV64" s="159">
        <f>CW64</f>
        <v>24096.423073999998</v>
      </c>
      <c r="CW64" s="159">
        <f>25000-903.576926</f>
        <v>24096.423073999998</v>
      </c>
      <c r="CX64" s="159">
        <f>CY64</f>
        <v>1189.9658509999999</v>
      </c>
      <c r="CY64" s="159">
        <v>1189.9658509999999</v>
      </c>
      <c r="CZ64" s="159">
        <f t="shared" ref="CZ64:CZ77" si="264">DA64-CY64</f>
        <v>0</v>
      </c>
      <c r="DA64" s="159">
        <f t="shared" ref="DA64:DA65" si="265">DB64+DC64+DD64+DE64+DF64</f>
        <v>1189.9658509999999</v>
      </c>
      <c r="DB64" s="159">
        <v>1189.9658509999999</v>
      </c>
      <c r="DC64" s="159"/>
      <c r="DD64" s="159"/>
      <c r="DE64" s="159"/>
      <c r="DF64" s="159"/>
      <c r="DG64" s="196"/>
      <c r="DH64" s="246"/>
      <c r="DI64" s="130" t="s">
        <v>15</v>
      </c>
      <c r="DJ64" s="131" t="s">
        <v>311</v>
      </c>
      <c r="DK64" s="132">
        <v>7713157</v>
      </c>
      <c r="DL64" s="132" t="s">
        <v>318</v>
      </c>
      <c r="DM64" s="132" t="s">
        <v>239</v>
      </c>
      <c r="DN64" s="132" t="s">
        <v>377</v>
      </c>
      <c r="DO64" s="132" t="s">
        <v>479</v>
      </c>
      <c r="DP64" s="159">
        <v>37750.04</v>
      </c>
      <c r="DQ64" s="159">
        <v>37750.04</v>
      </c>
      <c r="DR64" s="159">
        <f>DS64</f>
        <v>24096.423073999998</v>
      </c>
      <c r="DS64" s="159">
        <f>25000-903.576926</f>
        <v>24096.423073999998</v>
      </c>
      <c r="DT64" s="159">
        <f>DU64</f>
        <v>1189.9658509999999</v>
      </c>
      <c r="DU64" s="159">
        <v>1189.9658509999999</v>
      </c>
      <c r="DV64" s="159">
        <f t="shared" ref="DV64:DV77" si="266">DW64-DU64</f>
        <v>0</v>
      </c>
      <c r="DW64" s="159">
        <f t="shared" ref="DW64:DW65" si="267">DX64+DY64+DZ64+EA64+EB64</f>
        <v>1189.9658509999999</v>
      </c>
      <c r="DX64" s="159">
        <v>1189.9658509999999</v>
      </c>
      <c r="DY64" s="159"/>
      <c r="DZ64" s="159"/>
      <c r="EA64" s="159"/>
      <c r="EB64" s="159"/>
      <c r="EC64" s="196"/>
      <c r="ED64" s="196"/>
      <c r="EE64" s="130" t="s">
        <v>15</v>
      </c>
      <c r="EF64" s="131" t="s">
        <v>311</v>
      </c>
      <c r="EG64" s="132">
        <v>7713157</v>
      </c>
      <c r="EH64" s="132" t="s">
        <v>318</v>
      </c>
      <c r="EI64" s="132" t="s">
        <v>239</v>
      </c>
      <c r="EJ64" s="132" t="s">
        <v>377</v>
      </c>
      <c r="EK64" s="132" t="s">
        <v>479</v>
      </c>
      <c r="EL64" s="159">
        <v>37750.04</v>
      </c>
      <c r="EM64" s="159">
        <v>37750.04</v>
      </c>
      <c r="EN64" s="159">
        <f>EO64</f>
        <v>24096.423073999998</v>
      </c>
      <c r="EO64" s="159">
        <f>25000-903.576926</f>
        <v>24096.423073999998</v>
      </c>
      <c r="EP64" s="159">
        <f>EQ64</f>
        <v>1189.9658509999999</v>
      </c>
      <c r="EQ64" s="159">
        <v>1189.9658509999999</v>
      </c>
      <c r="ER64" s="159">
        <f t="shared" ref="ER64:ER77" si="268">ES64-EQ64</f>
        <v>0</v>
      </c>
      <c r="ES64" s="159">
        <f t="shared" ref="ES64:ES65" si="269">ET64+EU64+EV64+EW64+EX64</f>
        <v>1189.9658509999999</v>
      </c>
      <c r="ET64" s="159">
        <v>1189.9658509999999</v>
      </c>
      <c r="EU64" s="159"/>
      <c r="EV64" s="159"/>
      <c r="EW64" s="159"/>
      <c r="EX64" s="159"/>
      <c r="EY64" s="196"/>
      <c r="EZ64" s="196"/>
      <c r="FA64" s="132">
        <v>7713157</v>
      </c>
      <c r="FB64" s="132" t="s">
        <v>318</v>
      </c>
      <c r="FC64" s="132" t="s">
        <v>239</v>
      </c>
      <c r="FD64" s="132" t="s">
        <v>377</v>
      </c>
      <c r="FE64" s="132" t="s">
        <v>479</v>
      </c>
      <c r="FF64" s="159">
        <v>37750.04</v>
      </c>
      <c r="FG64" s="159">
        <v>37750.04</v>
      </c>
      <c r="FH64" s="159">
        <f>FI64</f>
        <v>24096.423073999998</v>
      </c>
      <c r="FI64" s="159">
        <f>25000-903.576926</f>
        <v>24096.423073999998</v>
      </c>
      <c r="FJ64" s="159">
        <f>FK64</f>
        <v>1189.9658509999999</v>
      </c>
      <c r="FK64" s="159">
        <v>1189.9658509999999</v>
      </c>
      <c r="FL64" s="159">
        <f t="shared" ref="FL64:FL77" si="270">FM64-FK64</f>
        <v>0</v>
      </c>
      <c r="FM64" s="159">
        <f t="shared" ref="FM64:FM65" si="271">FN64+FO64+FP64+FQ64+FR64</f>
        <v>1189.9658509999999</v>
      </c>
      <c r="FN64" s="159">
        <v>1189.9658509999999</v>
      </c>
      <c r="FO64" s="159"/>
      <c r="FP64" s="159"/>
      <c r="FQ64" s="159"/>
      <c r="FR64" s="159"/>
      <c r="FS64" s="196"/>
      <c r="FT64" s="196"/>
      <c r="FU64" s="132"/>
      <c r="FV64" s="132"/>
      <c r="FW64" s="132"/>
      <c r="FX64" s="200"/>
      <c r="FZ64" s="193"/>
    </row>
    <row r="65" spans="1:183" ht="71.25" hidden="1" customHeight="1">
      <c r="A65" s="130" t="s">
        <v>15</v>
      </c>
      <c r="B65" s="131" t="s">
        <v>336</v>
      </c>
      <c r="C65" s="132"/>
      <c r="D65" s="132" t="s">
        <v>318</v>
      </c>
      <c r="E65" s="132" t="s">
        <v>326</v>
      </c>
      <c r="F65" s="132" t="s">
        <v>284</v>
      </c>
      <c r="G65" s="132" t="s">
        <v>480</v>
      </c>
      <c r="H65" s="159">
        <v>11163</v>
      </c>
      <c r="I65" s="159">
        <v>11163</v>
      </c>
      <c r="J65" s="159"/>
      <c r="K65" s="159"/>
      <c r="L65" s="159">
        <v>8810.0341489999992</v>
      </c>
      <c r="M65" s="159">
        <v>8810.0341489999992</v>
      </c>
      <c r="N65" s="196"/>
      <c r="O65" s="196"/>
      <c r="P65" s="132" t="s">
        <v>481</v>
      </c>
      <c r="Q65" s="159">
        <v>11163</v>
      </c>
      <c r="R65" s="159">
        <v>11163</v>
      </c>
      <c r="S65" s="159">
        <v>903.57692599999996</v>
      </c>
      <c r="T65" s="159">
        <v>903.57692599999996</v>
      </c>
      <c r="U65" s="159">
        <v>8810.0341489999992</v>
      </c>
      <c r="V65" s="159">
        <v>8810.0341489999992</v>
      </c>
      <c r="W65" s="196"/>
      <c r="X65" s="196"/>
      <c r="Y65" s="130" t="s">
        <v>15</v>
      </c>
      <c r="Z65" s="131" t="s">
        <v>336</v>
      </c>
      <c r="AA65" s="132">
        <v>7928807</v>
      </c>
      <c r="AB65" s="132" t="s">
        <v>318</v>
      </c>
      <c r="AC65" s="132" t="s">
        <v>326</v>
      </c>
      <c r="AD65" s="132" t="s">
        <v>389</v>
      </c>
      <c r="AE65" s="132" t="s">
        <v>481</v>
      </c>
      <c r="AF65" s="159">
        <v>11163</v>
      </c>
      <c r="AG65" s="159">
        <v>11163</v>
      </c>
      <c r="AH65" s="159">
        <v>903.57692599999996</v>
      </c>
      <c r="AI65" s="159">
        <v>903.57692599999996</v>
      </c>
      <c r="AJ65" s="159">
        <v>8810.0341489999992</v>
      </c>
      <c r="AK65" s="159">
        <v>8810.0341489999992</v>
      </c>
      <c r="AL65" s="159">
        <f t="shared" si="65"/>
        <v>0</v>
      </c>
      <c r="AM65" s="159">
        <f t="shared" si="66"/>
        <v>8810.0341489999992</v>
      </c>
      <c r="AN65" s="159">
        <v>6310.0341490000001</v>
      </c>
      <c r="AO65" s="159">
        <v>2500</v>
      </c>
      <c r="AP65" s="159"/>
      <c r="AQ65" s="159"/>
      <c r="AR65" s="159"/>
      <c r="AS65" s="196"/>
      <c r="AT65" s="196"/>
      <c r="AU65" s="130" t="s">
        <v>15</v>
      </c>
      <c r="AV65" s="131" t="s">
        <v>336</v>
      </c>
      <c r="AW65" s="132">
        <v>7928807</v>
      </c>
      <c r="AX65" s="132" t="s">
        <v>318</v>
      </c>
      <c r="AY65" s="132" t="s">
        <v>326</v>
      </c>
      <c r="AZ65" s="132" t="s">
        <v>389</v>
      </c>
      <c r="BA65" s="132" t="s">
        <v>481</v>
      </c>
      <c r="BB65" s="159">
        <v>11163</v>
      </c>
      <c r="BC65" s="159">
        <v>11163</v>
      </c>
      <c r="BD65" s="159">
        <v>903.57692599999996</v>
      </c>
      <c r="BE65" s="159">
        <v>903.57692599999996</v>
      </c>
      <c r="BF65" s="159">
        <v>8810.0341489999992</v>
      </c>
      <c r="BG65" s="159">
        <v>8810.0341489999992</v>
      </c>
      <c r="BH65" s="159">
        <f t="shared" si="67"/>
        <v>0</v>
      </c>
      <c r="BI65" s="159">
        <f t="shared" si="261"/>
        <v>8810.0341489999992</v>
      </c>
      <c r="BJ65" s="159">
        <v>6310.0341490000001</v>
      </c>
      <c r="BK65" s="159">
        <v>2500</v>
      </c>
      <c r="BL65" s="159"/>
      <c r="BM65" s="159"/>
      <c r="BN65" s="159"/>
      <c r="BO65" s="196"/>
      <c r="BP65" s="196"/>
      <c r="BQ65" s="130" t="s">
        <v>15</v>
      </c>
      <c r="BR65" s="131" t="s">
        <v>336</v>
      </c>
      <c r="BS65" s="132">
        <v>7928807</v>
      </c>
      <c r="BT65" s="132" t="s">
        <v>318</v>
      </c>
      <c r="BU65" s="132" t="s">
        <v>326</v>
      </c>
      <c r="BV65" s="132" t="s">
        <v>389</v>
      </c>
      <c r="BW65" s="132" t="s">
        <v>481</v>
      </c>
      <c r="BX65" s="159">
        <v>11163</v>
      </c>
      <c r="BY65" s="159">
        <v>11163</v>
      </c>
      <c r="BZ65" s="159">
        <v>903.57692599999996</v>
      </c>
      <c r="CA65" s="159">
        <v>903.57692599999996</v>
      </c>
      <c r="CB65" s="159">
        <v>8810.0341489999992</v>
      </c>
      <c r="CC65" s="159">
        <v>8810.0341489999992</v>
      </c>
      <c r="CD65" s="159">
        <f t="shared" si="262"/>
        <v>0</v>
      </c>
      <c r="CE65" s="159">
        <f t="shared" si="263"/>
        <v>8810.0341489999992</v>
      </c>
      <c r="CF65" s="159">
        <v>6310.0341490000001</v>
      </c>
      <c r="CG65" s="159">
        <v>2500</v>
      </c>
      <c r="CH65" s="159"/>
      <c r="CI65" s="159"/>
      <c r="CJ65" s="159"/>
      <c r="CK65" s="196"/>
      <c r="CL65" s="196"/>
      <c r="CM65" s="130" t="s">
        <v>15</v>
      </c>
      <c r="CN65" s="131" t="s">
        <v>336</v>
      </c>
      <c r="CO65" s="132">
        <v>7928807</v>
      </c>
      <c r="CP65" s="132" t="s">
        <v>318</v>
      </c>
      <c r="CQ65" s="132" t="s">
        <v>326</v>
      </c>
      <c r="CR65" s="132" t="s">
        <v>389</v>
      </c>
      <c r="CS65" s="132" t="s">
        <v>481</v>
      </c>
      <c r="CT65" s="159">
        <v>11163</v>
      </c>
      <c r="CU65" s="159">
        <v>11163</v>
      </c>
      <c r="CV65" s="159">
        <v>903.57692599999996</v>
      </c>
      <c r="CW65" s="159">
        <v>903.57692599999996</v>
      </c>
      <c r="CX65" s="159">
        <v>8810.0341489999992</v>
      </c>
      <c r="CY65" s="159">
        <v>8810.0341489999992</v>
      </c>
      <c r="CZ65" s="159">
        <f t="shared" si="264"/>
        <v>0</v>
      </c>
      <c r="DA65" s="159">
        <f t="shared" si="265"/>
        <v>8810.0341489999992</v>
      </c>
      <c r="DB65" s="159">
        <v>6310.0341490000001</v>
      </c>
      <c r="DC65" s="159">
        <v>2500</v>
      </c>
      <c r="DD65" s="159"/>
      <c r="DE65" s="159"/>
      <c r="DF65" s="159"/>
      <c r="DG65" s="196"/>
      <c r="DH65" s="246"/>
      <c r="DI65" s="130" t="s">
        <v>15</v>
      </c>
      <c r="DJ65" s="131" t="s">
        <v>336</v>
      </c>
      <c r="DK65" s="132">
        <v>7928807</v>
      </c>
      <c r="DL65" s="132" t="s">
        <v>318</v>
      </c>
      <c r="DM65" s="132" t="s">
        <v>326</v>
      </c>
      <c r="DN65" s="132" t="s">
        <v>389</v>
      </c>
      <c r="DO65" s="132" t="s">
        <v>481</v>
      </c>
      <c r="DP65" s="159">
        <v>11163</v>
      </c>
      <c r="DQ65" s="159">
        <v>11163</v>
      </c>
      <c r="DR65" s="159">
        <v>903.57692599999996</v>
      </c>
      <c r="DS65" s="159">
        <v>903.57692599999996</v>
      </c>
      <c r="DT65" s="159">
        <v>8810.0341489999992</v>
      </c>
      <c r="DU65" s="159">
        <v>8810.0341489999992</v>
      </c>
      <c r="DV65" s="159">
        <f t="shared" si="266"/>
        <v>0</v>
      </c>
      <c r="DW65" s="159">
        <f t="shared" si="267"/>
        <v>8810.0341489999992</v>
      </c>
      <c r="DX65" s="159">
        <v>6310.0341490000001</v>
      </c>
      <c r="DY65" s="159">
        <v>2500</v>
      </c>
      <c r="DZ65" s="159"/>
      <c r="EA65" s="159"/>
      <c r="EB65" s="159"/>
      <c r="EC65" s="196"/>
      <c r="ED65" s="196"/>
      <c r="EE65" s="130" t="s">
        <v>15</v>
      </c>
      <c r="EF65" s="131" t="s">
        <v>336</v>
      </c>
      <c r="EG65" s="132">
        <v>7928807</v>
      </c>
      <c r="EH65" s="132" t="s">
        <v>318</v>
      </c>
      <c r="EI65" s="132" t="s">
        <v>326</v>
      </c>
      <c r="EJ65" s="132" t="s">
        <v>389</v>
      </c>
      <c r="EK65" s="132" t="s">
        <v>481</v>
      </c>
      <c r="EL65" s="159">
        <v>11163</v>
      </c>
      <c r="EM65" s="159">
        <v>11163</v>
      </c>
      <c r="EN65" s="159">
        <v>903.57692599999996</v>
      </c>
      <c r="EO65" s="159">
        <v>903.57692599999996</v>
      </c>
      <c r="EP65" s="159">
        <v>8810.0341489999992</v>
      </c>
      <c r="EQ65" s="159">
        <v>8810.0341489999992</v>
      </c>
      <c r="ER65" s="159">
        <f t="shared" si="268"/>
        <v>0</v>
      </c>
      <c r="ES65" s="159">
        <f t="shared" si="269"/>
        <v>8810.0341489999992</v>
      </c>
      <c r="ET65" s="159">
        <v>6310.0341490000001</v>
      </c>
      <c r="EU65" s="159">
        <v>2500</v>
      </c>
      <c r="EV65" s="159"/>
      <c r="EW65" s="159"/>
      <c r="EX65" s="159"/>
      <c r="EY65" s="196"/>
      <c r="EZ65" s="196"/>
      <c r="FA65" s="132">
        <v>7928807</v>
      </c>
      <c r="FB65" s="132" t="s">
        <v>318</v>
      </c>
      <c r="FC65" s="132" t="s">
        <v>326</v>
      </c>
      <c r="FD65" s="132" t="s">
        <v>389</v>
      </c>
      <c r="FE65" s="132" t="s">
        <v>481</v>
      </c>
      <c r="FF65" s="159">
        <v>11163</v>
      </c>
      <c r="FG65" s="159">
        <v>11163</v>
      </c>
      <c r="FH65" s="159">
        <v>903.57692599999996</v>
      </c>
      <c r="FI65" s="159">
        <v>903.57692599999996</v>
      </c>
      <c r="FJ65" s="159">
        <v>8810.0341489999992</v>
      </c>
      <c r="FK65" s="159">
        <v>8810.0341489999992</v>
      </c>
      <c r="FL65" s="159">
        <f t="shared" si="270"/>
        <v>0</v>
      </c>
      <c r="FM65" s="159">
        <f t="shared" si="271"/>
        <v>8810.0341489999992</v>
      </c>
      <c r="FN65" s="159">
        <v>6310.0341490000001</v>
      </c>
      <c r="FO65" s="159">
        <v>2500</v>
      </c>
      <c r="FP65" s="159"/>
      <c r="FQ65" s="159"/>
      <c r="FR65" s="159"/>
      <c r="FS65" s="196"/>
      <c r="FT65" s="196"/>
      <c r="FU65" s="132"/>
      <c r="FV65" s="132"/>
      <c r="FW65" s="132"/>
      <c r="FX65" s="200"/>
      <c r="FZ65" s="193"/>
    </row>
    <row r="66" spans="1:183" s="227" customFormat="1" ht="59.25" hidden="1" customHeight="1">
      <c r="A66" s="223" t="s">
        <v>70</v>
      </c>
      <c r="B66" s="223" t="s">
        <v>289</v>
      </c>
      <c r="C66" s="223"/>
      <c r="D66" s="223"/>
      <c r="E66" s="223"/>
      <c r="F66" s="223"/>
      <c r="G66" s="223"/>
      <c r="H66" s="224"/>
      <c r="I66" s="224"/>
      <c r="J66" s="224">
        <f t="shared" ref="J66:O66" si="272">J67+J68</f>
        <v>9567.6163489999999</v>
      </c>
      <c r="K66" s="224">
        <f t="shared" si="272"/>
        <v>9567.6163489999999</v>
      </c>
      <c r="L66" s="224">
        <f t="shared" si="272"/>
        <v>153739.34643353845</v>
      </c>
      <c r="M66" s="224">
        <f t="shared" si="272"/>
        <v>153739.34643353845</v>
      </c>
      <c r="N66" s="225">
        <f t="shared" si="272"/>
        <v>0</v>
      </c>
      <c r="O66" s="225">
        <f t="shared" si="272"/>
        <v>0</v>
      </c>
      <c r="P66" s="223"/>
      <c r="Q66" s="224"/>
      <c r="R66" s="224"/>
      <c r="S66" s="224">
        <f t="shared" ref="S66:X66" si="273">S67+S68</f>
        <v>14844.207729000002</v>
      </c>
      <c r="T66" s="224">
        <f t="shared" si="273"/>
        <v>14844.207729000002</v>
      </c>
      <c r="U66" s="224">
        <f>U67+U68</f>
        <v>153835.94146799998</v>
      </c>
      <c r="V66" s="224">
        <f t="shared" si="273"/>
        <v>153835.94146799998</v>
      </c>
      <c r="W66" s="225">
        <f t="shared" si="273"/>
        <v>0</v>
      </c>
      <c r="X66" s="225">
        <f t="shared" si="273"/>
        <v>0</v>
      </c>
      <c r="Y66" s="223" t="s">
        <v>70</v>
      </c>
      <c r="Z66" s="223" t="s">
        <v>289</v>
      </c>
      <c r="AA66" s="223"/>
      <c r="AB66" s="223"/>
      <c r="AC66" s="223"/>
      <c r="AD66" s="223"/>
      <c r="AE66" s="223"/>
      <c r="AF66" s="224"/>
      <c r="AG66" s="224"/>
      <c r="AH66" s="224">
        <f t="shared" ref="AH66:AI66" si="274">AH67+AH68</f>
        <v>14844.207729000002</v>
      </c>
      <c r="AI66" s="224">
        <f t="shared" si="274"/>
        <v>14844.207729000002</v>
      </c>
      <c r="AJ66" s="224">
        <f>AJ67+AJ68</f>
        <v>145352.96710902563</v>
      </c>
      <c r="AK66" s="224">
        <f t="shared" ref="AK66:AT66" si="275">AK67+AK68</f>
        <v>145352.96710902563</v>
      </c>
      <c r="AL66" s="224">
        <f t="shared" si="65"/>
        <v>-128751.23833169229</v>
      </c>
      <c r="AM66" s="224">
        <f t="shared" si="275"/>
        <v>16601.72877733333</v>
      </c>
      <c r="AN66" s="224">
        <f t="shared" si="275"/>
        <v>11432.292879897435</v>
      </c>
      <c r="AO66" s="224">
        <f t="shared" si="275"/>
        <v>3900</v>
      </c>
      <c r="AP66" s="224">
        <f t="shared" si="275"/>
        <v>1333.5384615384614</v>
      </c>
      <c r="AQ66" s="224">
        <f t="shared" si="275"/>
        <v>0</v>
      </c>
      <c r="AR66" s="224">
        <f t="shared" si="275"/>
        <v>0</v>
      </c>
      <c r="AS66" s="225">
        <f t="shared" si="275"/>
        <v>0</v>
      </c>
      <c r="AT66" s="225">
        <f t="shared" si="275"/>
        <v>0</v>
      </c>
      <c r="AU66" s="223" t="s">
        <v>70</v>
      </c>
      <c r="AV66" s="223" t="s">
        <v>289</v>
      </c>
      <c r="AW66" s="223"/>
      <c r="AX66" s="223"/>
      <c r="AY66" s="223"/>
      <c r="AZ66" s="223"/>
      <c r="BA66" s="223"/>
      <c r="BB66" s="224"/>
      <c r="BC66" s="224"/>
      <c r="BD66" s="224">
        <f>BD67+BD68</f>
        <v>18510.629729</v>
      </c>
      <c r="BE66" s="224">
        <f t="shared" ref="BE66" si="276">BE67+BE68</f>
        <v>18510.629729</v>
      </c>
      <c r="BF66" s="224">
        <f>BF67+BF68</f>
        <v>291314.25697958976</v>
      </c>
      <c r="BG66" s="224">
        <f t="shared" ref="BG66" si="277">BG67+BG68</f>
        <v>291314.25697958976</v>
      </c>
      <c r="BH66" s="224">
        <f t="shared" si="67"/>
        <v>-274712.52820225642</v>
      </c>
      <c r="BI66" s="224">
        <f t="shared" ref="BI66:BP66" si="278">BI67+BI68</f>
        <v>16601.72877733333</v>
      </c>
      <c r="BJ66" s="224">
        <f t="shared" si="278"/>
        <v>11432.292879897435</v>
      </c>
      <c r="BK66" s="224">
        <f t="shared" si="278"/>
        <v>3900</v>
      </c>
      <c r="BL66" s="224">
        <f t="shared" si="278"/>
        <v>1333.5384615384614</v>
      </c>
      <c r="BM66" s="224">
        <f t="shared" si="278"/>
        <v>0</v>
      </c>
      <c r="BN66" s="224">
        <f t="shared" si="278"/>
        <v>0</v>
      </c>
      <c r="BO66" s="225">
        <f t="shared" si="278"/>
        <v>0</v>
      </c>
      <c r="BP66" s="225">
        <f t="shared" si="278"/>
        <v>0</v>
      </c>
      <c r="BQ66" s="223" t="s">
        <v>70</v>
      </c>
      <c r="BR66" s="223" t="s">
        <v>289</v>
      </c>
      <c r="BS66" s="223"/>
      <c r="BT66" s="223"/>
      <c r="BU66" s="223"/>
      <c r="BV66" s="223"/>
      <c r="BW66" s="223"/>
      <c r="BX66" s="224"/>
      <c r="BY66" s="224"/>
      <c r="BZ66" s="224">
        <f>BZ67+BZ68</f>
        <v>18510.629729</v>
      </c>
      <c r="CA66" s="224">
        <f t="shared" ref="CA66" si="279">CA67+CA68</f>
        <v>18510.629729</v>
      </c>
      <c r="CB66" s="224">
        <f>CB67+CB68</f>
        <v>303249.53903087176</v>
      </c>
      <c r="CC66" s="224">
        <f t="shared" ref="CC66" si="280">CC67+CC68</f>
        <v>303249.53903087176</v>
      </c>
      <c r="CD66" s="224">
        <f t="shared" si="262"/>
        <v>-286647.81025353842</v>
      </c>
      <c r="CE66" s="224">
        <f t="shared" ref="CE66:CL66" si="281">CE67+CE68</f>
        <v>16601.72877733333</v>
      </c>
      <c r="CF66" s="224">
        <f t="shared" si="281"/>
        <v>11432.292879897435</v>
      </c>
      <c r="CG66" s="224">
        <f t="shared" si="281"/>
        <v>3900</v>
      </c>
      <c r="CH66" s="224">
        <f t="shared" si="281"/>
        <v>1333.5384615384614</v>
      </c>
      <c r="CI66" s="224">
        <f t="shared" si="281"/>
        <v>0</v>
      </c>
      <c r="CJ66" s="224">
        <f t="shared" si="281"/>
        <v>0</v>
      </c>
      <c r="CK66" s="225">
        <f t="shared" si="281"/>
        <v>0</v>
      </c>
      <c r="CL66" s="225">
        <f t="shared" si="281"/>
        <v>0</v>
      </c>
      <c r="CM66" s="223" t="s">
        <v>70</v>
      </c>
      <c r="CN66" s="223" t="s">
        <v>289</v>
      </c>
      <c r="CO66" s="223"/>
      <c r="CP66" s="223"/>
      <c r="CQ66" s="223"/>
      <c r="CR66" s="223"/>
      <c r="CS66" s="223"/>
      <c r="CT66" s="224"/>
      <c r="CU66" s="224"/>
      <c r="CV66" s="224">
        <f>CV67+CV68</f>
        <v>18510.629729</v>
      </c>
      <c r="CW66" s="224">
        <f t="shared" ref="CW66" si="282">CW67+CW68</f>
        <v>18510.629729</v>
      </c>
      <c r="CX66" s="224">
        <f>CX67+CX68</f>
        <v>299911.59905384621</v>
      </c>
      <c r="CY66" s="224">
        <f t="shared" ref="CY66" si="283">CY67+CY68</f>
        <v>299911.59905384621</v>
      </c>
      <c r="CZ66" s="224">
        <f t="shared" si="264"/>
        <v>-283999.20360984618</v>
      </c>
      <c r="DA66" s="224">
        <f t="shared" ref="DA66:DH66" si="284">DA67+DA68</f>
        <v>15912.395443999998</v>
      </c>
      <c r="DB66" s="224">
        <f t="shared" si="284"/>
        <v>11432.292879897435</v>
      </c>
      <c r="DC66" s="224">
        <f t="shared" si="284"/>
        <v>3289</v>
      </c>
      <c r="DD66" s="224">
        <f t="shared" si="284"/>
        <v>1333.5384615384614</v>
      </c>
      <c r="DE66" s="224">
        <f t="shared" si="284"/>
        <v>0</v>
      </c>
      <c r="DF66" s="224">
        <f t="shared" si="284"/>
        <v>0</v>
      </c>
      <c r="DG66" s="225">
        <f t="shared" si="284"/>
        <v>0</v>
      </c>
      <c r="DH66" s="253">
        <f t="shared" si="284"/>
        <v>0</v>
      </c>
      <c r="DI66" s="223" t="s">
        <v>70</v>
      </c>
      <c r="DJ66" s="223" t="s">
        <v>289</v>
      </c>
      <c r="DK66" s="223"/>
      <c r="DL66" s="223"/>
      <c r="DM66" s="223"/>
      <c r="DN66" s="223"/>
      <c r="DO66" s="223"/>
      <c r="DP66" s="224"/>
      <c r="DQ66" s="224"/>
      <c r="DR66" s="224">
        <f>DR67+DR68</f>
        <v>18510.629729</v>
      </c>
      <c r="DS66" s="224">
        <f t="shared" ref="DS66" si="285">DS67+DS68</f>
        <v>18510.629729</v>
      </c>
      <c r="DT66" s="224">
        <f>DT67+DT68</f>
        <v>293787.07321558968</v>
      </c>
      <c r="DU66" s="224">
        <f t="shared" ref="DU66" si="286">DU67+DU68</f>
        <v>293787.07321558968</v>
      </c>
      <c r="DV66" s="224">
        <f t="shared" si="266"/>
        <v>-277874.67777158966</v>
      </c>
      <c r="DW66" s="224">
        <f t="shared" ref="DW66:ED66" si="287">DW67+DW68</f>
        <v>15912.395443999998</v>
      </c>
      <c r="DX66" s="224">
        <f t="shared" si="287"/>
        <v>11432.292879897435</v>
      </c>
      <c r="DY66" s="224">
        <f t="shared" si="287"/>
        <v>3289</v>
      </c>
      <c r="DZ66" s="224">
        <f t="shared" si="287"/>
        <v>1333.5384615384614</v>
      </c>
      <c r="EA66" s="224">
        <f t="shared" si="287"/>
        <v>0</v>
      </c>
      <c r="EB66" s="224">
        <f t="shared" si="287"/>
        <v>0</v>
      </c>
      <c r="EC66" s="225">
        <f t="shared" si="287"/>
        <v>0</v>
      </c>
      <c r="ED66" s="225">
        <f t="shared" si="287"/>
        <v>0</v>
      </c>
      <c r="EE66" s="203" t="s">
        <v>65</v>
      </c>
      <c r="EF66" s="228" t="s">
        <v>289</v>
      </c>
      <c r="EG66" s="203"/>
      <c r="EH66" s="203"/>
      <c r="EI66" s="203"/>
      <c r="EJ66" s="203"/>
      <c r="EK66" s="203"/>
      <c r="EL66" s="158"/>
      <c r="EM66" s="158"/>
      <c r="EN66" s="158">
        <f>EN67+EN68</f>
        <v>18510.629729</v>
      </c>
      <c r="EO66" s="158">
        <f t="shared" ref="EO66" si="288">EO67+EO68</f>
        <v>18510.629729</v>
      </c>
      <c r="EP66" s="158">
        <f>EP67+EP68</f>
        <v>201466.13892194876</v>
      </c>
      <c r="EQ66" s="158">
        <f t="shared" ref="EQ66" si="289">EQ67+EQ68</f>
        <v>201466.13892194876</v>
      </c>
      <c r="ER66" s="158">
        <f t="shared" si="268"/>
        <v>-185553.74347794877</v>
      </c>
      <c r="ES66" s="158">
        <f t="shared" ref="ES66:EZ66" si="290">ES67+ES68</f>
        <v>15912.395443999998</v>
      </c>
      <c r="ET66" s="158">
        <f t="shared" si="290"/>
        <v>11432.292879897435</v>
      </c>
      <c r="EU66" s="158">
        <f t="shared" si="290"/>
        <v>3289</v>
      </c>
      <c r="EV66" s="158">
        <f t="shared" si="290"/>
        <v>1333.5384615384614</v>
      </c>
      <c r="EW66" s="158">
        <f t="shared" si="290"/>
        <v>0</v>
      </c>
      <c r="EX66" s="158">
        <f t="shared" si="290"/>
        <v>0</v>
      </c>
      <c r="EY66" s="138">
        <f t="shared" si="290"/>
        <v>0</v>
      </c>
      <c r="EZ66" s="138">
        <f t="shared" si="290"/>
        <v>0</v>
      </c>
      <c r="FA66" s="203"/>
      <c r="FB66" s="203"/>
      <c r="FC66" s="203"/>
      <c r="FD66" s="203"/>
      <c r="FE66" s="203"/>
      <c r="FF66" s="158"/>
      <c r="FG66" s="158"/>
      <c r="FH66" s="158">
        <f>FH67+FH68</f>
        <v>18510.629729</v>
      </c>
      <c r="FI66" s="158">
        <f t="shared" ref="FI66" si="291">FI67+FI68</f>
        <v>18510.629729</v>
      </c>
      <c r="FJ66" s="158">
        <f>FJ67+FJ68</f>
        <v>201466.13892194876</v>
      </c>
      <c r="FK66" s="158">
        <f t="shared" ref="FK66" si="292">FK67+FK68</f>
        <v>201466.13892194876</v>
      </c>
      <c r="FL66" s="158">
        <f t="shared" si="270"/>
        <v>-185553.74347794877</v>
      </c>
      <c r="FM66" s="158">
        <f t="shared" ref="FM66:FT66" si="293">FM67+FM68</f>
        <v>15912.395443999998</v>
      </c>
      <c r="FN66" s="158">
        <f t="shared" si="293"/>
        <v>11432.292879897435</v>
      </c>
      <c r="FO66" s="158">
        <f t="shared" si="293"/>
        <v>3289</v>
      </c>
      <c r="FP66" s="158">
        <f t="shared" si="293"/>
        <v>1333.5384615384614</v>
      </c>
      <c r="FQ66" s="158">
        <f t="shared" si="293"/>
        <v>0</v>
      </c>
      <c r="FR66" s="158">
        <f t="shared" si="293"/>
        <v>0</v>
      </c>
      <c r="FS66" s="138">
        <f t="shared" si="293"/>
        <v>0</v>
      </c>
      <c r="FT66" s="138">
        <f t="shared" si="293"/>
        <v>0</v>
      </c>
      <c r="FU66" s="203"/>
      <c r="FV66" s="203"/>
      <c r="FW66" s="203"/>
      <c r="FX66" s="226"/>
      <c r="GA66" s="254"/>
    </row>
    <row r="67" spans="1:183" s="136" customFormat="1" ht="53.25" hidden="1" customHeight="1">
      <c r="A67" s="203" t="s">
        <v>356</v>
      </c>
      <c r="B67" s="203" t="s">
        <v>358</v>
      </c>
      <c r="C67" s="203"/>
      <c r="D67" s="203"/>
      <c r="E67" s="203"/>
      <c r="F67" s="203"/>
      <c r="G67" s="203"/>
      <c r="H67" s="158"/>
      <c r="I67" s="158"/>
      <c r="J67" s="158"/>
      <c r="K67" s="158"/>
      <c r="L67" s="158">
        <f>(L68/0.78)*0.1</f>
        <v>17470.380276538461</v>
      </c>
      <c r="M67" s="158">
        <f>(M68/0.78)*0.1</f>
        <v>17470.380276538461</v>
      </c>
      <c r="N67" s="138"/>
      <c r="O67" s="138"/>
      <c r="P67" s="203"/>
      <c r="Q67" s="158"/>
      <c r="R67" s="158"/>
      <c r="S67" s="158"/>
      <c r="T67" s="158"/>
      <c r="U67" s="158">
        <f>(U68/0.78)*0.1</f>
        <v>17481.356984999999</v>
      </c>
      <c r="V67" s="158">
        <f>(V68/0.78)*0.1</f>
        <v>17481.356984999999</v>
      </c>
      <c r="W67" s="138"/>
      <c r="X67" s="138"/>
      <c r="Y67" s="203" t="s">
        <v>356</v>
      </c>
      <c r="Z67" s="203" t="s">
        <v>358</v>
      </c>
      <c r="AA67" s="203"/>
      <c r="AB67" s="203"/>
      <c r="AC67" s="203"/>
      <c r="AD67" s="203"/>
      <c r="AE67" s="203"/>
      <c r="AF67" s="158"/>
      <c r="AG67" s="158"/>
      <c r="AH67" s="158"/>
      <c r="AI67" s="158"/>
      <c r="AJ67" s="158">
        <f>(AJ68/0.78)*0.1</f>
        <v>16517.382626025643</v>
      </c>
      <c r="AK67" s="158">
        <f>(AK68/0.78)*0.1</f>
        <v>16517.382626025643</v>
      </c>
      <c r="AL67" s="159">
        <f t="shared" si="65"/>
        <v>-14630.822537692309</v>
      </c>
      <c r="AM67" s="158">
        <f t="shared" ref="AM67:AR67" si="294">(AM68/0.78)*0.1</f>
        <v>1886.5600883333329</v>
      </c>
      <c r="AN67" s="158">
        <f t="shared" si="294"/>
        <v>1299.1241908974359</v>
      </c>
      <c r="AO67" s="158">
        <v>500</v>
      </c>
      <c r="AP67" s="158">
        <f t="shared" si="294"/>
        <v>151.53846153846152</v>
      </c>
      <c r="AQ67" s="158">
        <f t="shared" si="294"/>
        <v>0</v>
      </c>
      <c r="AR67" s="158">
        <f t="shared" si="294"/>
        <v>0</v>
      </c>
      <c r="AS67" s="138"/>
      <c r="AT67" s="138"/>
      <c r="AU67" s="203" t="s">
        <v>356</v>
      </c>
      <c r="AV67" s="203" t="s">
        <v>358</v>
      </c>
      <c r="AW67" s="203"/>
      <c r="AX67" s="203"/>
      <c r="AY67" s="203"/>
      <c r="AZ67" s="203"/>
      <c r="BA67" s="203"/>
      <c r="BB67" s="158"/>
      <c r="BC67" s="158"/>
      <c r="BD67" s="158"/>
      <c r="BE67" s="158"/>
      <c r="BF67" s="158">
        <f>(BF68/0.78)*0.1</f>
        <v>33103.892838589745</v>
      </c>
      <c r="BG67" s="158">
        <f>(BG68/0.78)*0.1</f>
        <v>33103.892838589745</v>
      </c>
      <c r="BH67" s="159">
        <f t="shared" si="67"/>
        <v>-31217.332750256413</v>
      </c>
      <c r="BI67" s="158">
        <f t="shared" ref="BI67:BN67" si="295">(BI68/0.78)*0.1</f>
        <v>1886.5600883333329</v>
      </c>
      <c r="BJ67" s="158">
        <f t="shared" si="295"/>
        <v>1299.1241908974359</v>
      </c>
      <c r="BK67" s="158">
        <v>500</v>
      </c>
      <c r="BL67" s="158">
        <f t="shared" si="295"/>
        <v>151.53846153846152</v>
      </c>
      <c r="BM67" s="158">
        <f t="shared" si="295"/>
        <v>0</v>
      </c>
      <c r="BN67" s="158">
        <f t="shared" si="295"/>
        <v>0</v>
      </c>
      <c r="BO67" s="138"/>
      <c r="BP67" s="138"/>
      <c r="BQ67" s="203" t="s">
        <v>356</v>
      </c>
      <c r="BR67" s="203" t="s">
        <v>358</v>
      </c>
      <c r="BS67" s="203"/>
      <c r="BT67" s="203"/>
      <c r="BU67" s="203"/>
      <c r="BV67" s="203"/>
      <c r="BW67" s="203"/>
      <c r="BX67" s="158"/>
      <c r="BY67" s="158"/>
      <c r="BZ67" s="158"/>
      <c r="CA67" s="158"/>
      <c r="CB67" s="158">
        <f>(CB68/0.78)*0.1</f>
        <v>34460.174889871792</v>
      </c>
      <c r="CC67" s="158">
        <f>(CC68/0.78)*0.1</f>
        <v>34460.174889871792</v>
      </c>
      <c r="CD67" s="159">
        <f t="shared" si="262"/>
        <v>-32573.614801538461</v>
      </c>
      <c r="CE67" s="158">
        <f t="shared" ref="CE67:CJ67" si="296">(CE68/0.78)*0.1</f>
        <v>1886.5600883333329</v>
      </c>
      <c r="CF67" s="158">
        <f t="shared" si="296"/>
        <v>1299.1241908974359</v>
      </c>
      <c r="CG67" s="158">
        <v>500</v>
      </c>
      <c r="CH67" s="158">
        <f t="shared" si="296"/>
        <v>151.53846153846152</v>
      </c>
      <c r="CI67" s="158">
        <f t="shared" si="296"/>
        <v>0</v>
      </c>
      <c r="CJ67" s="158">
        <f t="shared" si="296"/>
        <v>0</v>
      </c>
      <c r="CK67" s="138"/>
      <c r="CL67" s="138"/>
      <c r="CM67" s="203" t="s">
        <v>356</v>
      </c>
      <c r="CN67" s="203" t="s">
        <v>358</v>
      </c>
      <c r="CO67" s="203"/>
      <c r="CP67" s="203"/>
      <c r="CQ67" s="203"/>
      <c r="CR67" s="203"/>
      <c r="CS67" s="203"/>
      <c r="CT67" s="158"/>
      <c r="CU67" s="158"/>
      <c r="CV67" s="158"/>
      <c r="CW67" s="158"/>
      <c r="CX67" s="158">
        <f>(CX68/0.78)*0.1</f>
        <v>34080.863528846159</v>
      </c>
      <c r="CY67" s="158">
        <f>(CY68/0.78)*0.1</f>
        <v>34080.863528846159</v>
      </c>
      <c r="CZ67" s="159">
        <f t="shared" si="264"/>
        <v>-32272.636773846159</v>
      </c>
      <c r="DA67" s="158">
        <f t="shared" ref="DA67:DF67" si="297">(DA68/0.78)*0.1</f>
        <v>1808.2267549999997</v>
      </c>
      <c r="DB67" s="158">
        <f t="shared" si="297"/>
        <v>1299.1241908974359</v>
      </c>
      <c r="DC67" s="158">
        <v>500</v>
      </c>
      <c r="DD67" s="158">
        <f t="shared" si="297"/>
        <v>151.53846153846152</v>
      </c>
      <c r="DE67" s="158">
        <f t="shared" si="297"/>
        <v>0</v>
      </c>
      <c r="DF67" s="158">
        <f t="shared" si="297"/>
        <v>0</v>
      </c>
      <c r="DG67" s="138"/>
      <c r="DH67" s="240"/>
      <c r="DI67" s="203" t="s">
        <v>356</v>
      </c>
      <c r="DJ67" s="203" t="s">
        <v>358</v>
      </c>
      <c r="DK67" s="203"/>
      <c r="DL67" s="203"/>
      <c r="DM67" s="203"/>
      <c r="DN67" s="203"/>
      <c r="DO67" s="203"/>
      <c r="DP67" s="158"/>
      <c r="DQ67" s="158"/>
      <c r="DR67" s="158"/>
      <c r="DS67" s="158"/>
      <c r="DT67" s="158">
        <f>(DT68/0.78)*0.1</f>
        <v>33384.894683589744</v>
      </c>
      <c r="DU67" s="158">
        <f>(DU68/0.78)*0.1</f>
        <v>33384.894683589744</v>
      </c>
      <c r="DV67" s="159">
        <f t="shared" si="266"/>
        <v>-31576.667928589744</v>
      </c>
      <c r="DW67" s="158">
        <f t="shared" ref="DW67:EB67" si="298">(DW68/0.78)*0.1</f>
        <v>1808.2267549999997</v>
      </c>
      <c r="DX67" s="158">
        <f t="shared" si="298"/>
        <v>1299.1241908974359</v>
      </c>
      <c r="DY67" s="158">
        <v>500</v>
      </c>
      <c r="DZ67" s="158">
        <f t="shared" si="298"/>
        <v>151.53846153846152</v>
      </c>
      <c r="EA67" s="158">
        <f t="shared" si="298"/>
        <v>0</v>
      </c>
      <c r="EB67" s="158">
        <f t="shared" si="298"/>
        <v>0</v>
      </c>
      <c r="EC67" s="138"/>
      <c r="ED67" s="138"/>
      <c r="EE67" s="203" t="s">
        <v>540</v>
      </c>
      <c r="EF67" s="203" t="s">
        <v>358</v>
      </c>
      <c r="EG67" s="203"/>
      <c r="EH67" s="203"/>
      <c r="EI67" s="203"/>
      <c r="EJ67" s="203"/>
      <c r="EK67" s="203"/>
      <c r="EL67" s="158"/>
      <c r="EM67" s="158"/>
      <c r="EN67" s="158"/>
      <c r="EO67" s="158"/>
      <c r="EP67" s="158">
        <f>(EP68/0.78)*0.1</f>
        <v>22893.879422948725</v>
      </c>
      <c r="EQ67" s="158">
        <f>(EQ68/0.78)*0.1</f>
        <v>22893.879422948725</v>
      </c>
      <c r="ER67" s="159">
        <f t="shared" si="268"/>
        <v>-21085.652667948725</v>
      </c>
      <c r="ES67" s="158">
        <f t="shared" ref="ES67:EX67" si="299">(ES68/0.78)*0.1</f>
        <v>1808.2267549999997</v>
      </c>
      <c r="ET67" s="158">
        <f t="shared" si="299"/>
        <v>1299.1241908974359</v>
      </c>
      <c r="EU67" s="158">
        <v>500</v>
      </c>
      <c r="EV67" s="158">
        <f t="shared" si="299"/>
        <v>151.53846153846152</v>
      </c>
      <c r="EW67" s="158">
        <f t="shared" si="299"/>
        <v>0</v>
      </c>
      <c r="EX67" s="158">
        <f t="shared" si="299"/>
        <v>0</v>
      </c>
      <c r="EY67" s="138"/>
      <c r="EZ67" s="138"/>
      <c r="FA67" s="203"/>
      <c r="FB67" s="203"/>
      <c r="FC67" s="203"/>
      <c r="FD67" s="203"/>
      <c r="FE67" s="203"/>
      <c r="FF67" s="158"/>
      <c r="FG67" s="158"/>
      <c r="FH67" s="158"/>
      <c r="FI67" s="158"/>
      <c r="FJ67" s="158">
        <f>(FJ68/0.78)*0.1</f>
        <v>22893.879422948725</v>
      </c>
      <c r="FK67" s="158">
        <f>(FK68/0.78)*0.1</f>
        <v>22893.879422948725</v>
      </c>
      <c r="FL67" s="159">
        <f t="shared" si="270"/>
        <v>-21085.652667948725</v>
      </c>
      <c r="FM67" s="158">
        <f t="shared" ref="FM67:FR67" si="300">(FM68/0.78)*0.1</f>
        <v>1808.2267549999997</v>
      </c>
      <c r="FN67" s="158">
        <f t="shared" si="300"/>
        <v>1299.1241908974359</v>
      </c>
      <c r="FO67" s="158">
        <v>500</v>
      </c>
      <c r="FP67" s="158">
        <f t="shared" si="300"/>
        <v>151.53846153846152</v>
      </c>
      <c r="FQ67" s="158">
        <f t="shared" si="300"/>
        <v>0</v>
      </c>
      <c r="FR67" s="158">
        <f t="shared" si="300"/>
        <v>0</v>
      </c>
      <c r="FS67" s="138"/>
      <c r="FT67" s="138"/>
      <c r="FU67" s="203"/>
      <c r="FV67" s="203"/>
      <c r="FW67" s="203"/>
      <c r="FX67" s="200"/>
      <c r="GA67" s="241"/>
    </row>
    <row r="68" spans="1:183" s="136" customFormat="1" ht="57.75" hidden="1" customHeight="1">
      <c r="A68" s="203" t="s">
        <v>357</v>
      </c>
      <c r="B68" s="203" t="s">
        <v>359</v>
      </c>
      <c r="C68" s="203"/>
      <c r="D68" s="203"/>
      <c r="E68" s="203"/>
      <c r="F68" s="203"/>
      <c r="G68" s="203"/>
      <c r="H68" s="158"/>
      <c r="I68" s="158"/>
      <c r="J68" s="158">
        <f t="shared" ref="J68:O68" si="301">J75+J84</f>
        <v>9567.6163489999999</v>
      </c>
      <c r="K68" s="158">
        <f t="shared" si="301"/>
        <v>9567.6163489999999</v>
      </c>
      <c r="L68" s="158">
        <f t="shared" si="301"/>
        <v>136268.96615699999</v>
      </c>
      <c r="M68" s="158">
        <f t="shared" si="301"/>
        <v>136268.96615699999</v>
      </c>
      <c r="N68" s="138">
        <f t="shared" si="301"/>
        <v>0</v>
      </c>
      <c r="O68" s="138">
        <f t="shared" si="301"/>
        <v>0</v>
      </c>
      <c r="P68" s="203"/>
      <c r="Q68" s="158"/>
      <c r="R68" s="158"/>
      <c r="S68" s="158">
        <f t="shared" ref="S68:T68" si="302">S74+S69</f>
        <v>14844.207729000002</v>
      </c>
      <c r="T68" s="158">
        <f t="shared" si="302"/>
        <v>14844.207729000002</v>
      </c>
      <c r="U68" s="158">
        <f>U74+U69</f>
        <v>136354.58448299998</v>
      </c>
      <c r="V68" s="158">
        <f>V74+V69</f>
        <v>136354.58448299998</v>
      </c>
      <c r="W68" s="138">
        <f>W75+W84</f>
        <v>0</v>
      </c>
      <c r="X68" s="138">
        <f>X75+X84</f>
        <v>0</v>
      </c>
      <c r="Y68" s="203" t="s">
        <v>357</v>
      </c>
      <c r="Z68" s="203" t="s">
        <v>359</v>
      </c>
      <c r="AA68" s="203"/>
      <c r="AB68" s="203"/>
      <c r="AC68" s="203"/>
      <c r="AD68" s="203"/>
      <c r="AE68" s="203"/>
      <c r="AF68" s="158"/>
      <c r="AG68" s="158"/>
      <c r="AH68" s="158">
        <f t="shared" ref="AH68:AI68" si="303">AH74+AH69</f>
        <v>14844.207729000002</v>
      </c>
      <c r="AI68" s="158">
        <f t="shared" si="303"/>
        <v>14844.207729000002</v>
      </c>
      <c r="AJ68" s="158">
        <f>AJ74+AJ69</f>
        <v>128835.584483</v>
      </c>
      <c r="AK68" s="158">
        <f>AK74+AK69</f>
        <v>128835.584483</v>
      </c>
      <c r="AL68" s="159">
        <f t="shared" si="65"/>
        <v>-114120.415794</v>
      </c>
      <c r="AM68" s="158">
        <f t="shared" ref="AM68:AR68" si="304">AM74+AM69</f>
        <v>14715.168688999998</v>
      </c>
      <c r="AN68" s="158">
        <f t="shared" si="304"/>
        <v>10133.168689</v>
      </c>
      <c r="AO68" s="158">
        <f t="shared" si="304"/>
        <v>3400</v>
      </c>
      <c r="AP68" s="158">
        <f t="shared" si="304"/>
        <v>1182</v>
      </c>
      <c r="AQ68" s="158">
        <f t="shared" si="304"/>
        <v>0</v>
      </c>
      <c r="AR68" s="158">
        <f t="shared" si="304"/>
        <v>0</v>
      </c>
      <c r="AS68" s="138">
        <f>AS75+AS84</f>
        <v>0</v>
      </c>
      <c r="AT68" s="138">
        <f>AT75+AT84</f>
        <v>0</v>
      </c>
      <c r="AU68" s="203" t="s">
        <v>357</v>
      </c>
      <c r="AV68" s="203" t="s">
        <v>359</v>
      </c>
      <c r="AW68" s="203"/>
      <c r="AX68" s="203"/>
      <c r="AY68" s="203"/>
      <c r="AZ68" s="203"/>
      <c r="BA68" s="203"/>
      <c r="BB68" s="158"/>
      <c r="BC68" s="158"/>
      <c r="BD68" s="158">
        <f t="shared" ref="BD68:BF68" si="305">BD74+BD69</f>
        <v>18510.629729</v>
      </c>
      <c r="BE68" s="158">
        <f t="shared" si="305"/>
        <v>18510.629729</v>
      </c>
      <c r="BF68" s="158">
        <f t="shared" si="305"/>
        <v>258210.364141</v>
      </c>
      <c r="BG68" s="158">
        <f>BG74+BG69</f>
        <v>258210.364141</v>
      </c>
      <c r="BH68" s="159">
        <f t="shared" si="67"/>
        <v>-243495.19545200001</v>
      </c>
      <c r="BI68" s="158">
        <f t="shared" ref="BI68:BN68" si="306">BI74+BI69</f>
        <v>14715.168688999998</v>
      </c>
      <c r="BJ68" s="158">
        <f t="shared" si="306"/>
        <v>10133.168689</v>
      </c>
      <c r="BK68" s="158">
        <f t="shared" si="306"/>
        <v>3400</v>
      </c>
      <c r="BL68" s="158">
        <f t="shared" si="306"/>
        <v>1182</v>
      </c>
      <c r="BM68" s="158">
        <f t="shared" si="306"/>
        <v>0</v>
      </c>
      <c r="BN68" s="158">
        <f t="shared" si="306"/>
        <v>0</v>
      </c>
      <c r="BO68" s="138">
        <f>BO75+BO84</f>
        <v>0</v>
      </c>
      <c r="BP68" s="138">
        <f>BP75+BP84</f>
        <v>0</v>
      </c>
      <c r="BQ68" s="203" t="s">
        <v>357</v>
      </c>
      <c r="BR68" s="203" t="s">
        <v>359</v>
      </c>
      <c r="BS68" s="203"/>
      <c r="BT68" s="203"/>
      <c r="BU68" s="203"/>
      <c r="BV68" s="203"/>
      <c r="BW68" s="203"/>
      <c r="BX68" s="158"/>
      <c r="BY68" s="158"/>
      <c r="BZ68" s="158">
        <f t="shared" ref="BZ68:CB68" si="307">BZ74+BZ69</f>
        <v>18510.629729</v>
      </c>
      <c r="CA68" s="158">
        <f t="shared" si="307"/>
        <v>18510.629729</v>
      </c>
      <c r="CB68" s="158">
        <f t="shared" si="307"/>
        <v>268789.36414099997</v>
      </c>
      <c r="CC68" s="158">
        <f>CC74+CC69</f>
        <v>268789.36414099997</v>
      </c>
      <c r="CD68" s="159">
        <f t="shared" si="262"/>
        <v>-254074.19545199996</v>
      </c>
      <c r="CE68" s="158">
        <f t="shared" ref="CE68:CJ68" si="308">CE74+CE69</f>
        <v>14715.168688999998</v>
      </c>
      <c r="CF68" s="158">
        <f t="shared" si="308"/>
        <v>10133.168689</v>
      </c>
      <c r="CG68" s="158">
        <f t="shared" si="308"/>
        <v>3400</v>
      </c>
      <c r="CH68" s="158">
        <f t="shared" si="308"/>
        <v>1182</v>
      </c>
      <c r="CI68" s="158">
        <f t="shared" si="308"/>
        <v>0</v>
      </c>
      <c r="CJ68" s="158">
        <f t="shared" si="308"/>
        <v>0</v>
      </c>
      <c r="CK68" s="138">
        <f>CK75+CK84</f>
        <v>0</v>
      </c>
      <c r="CL68" s="138">
        <f>CL75+CL84</f>
        <v>0</v>
      </c>
      <c r="CM68" s="203" t="s">
        <v>357</v>
      </c>
      <c r="CN68" s="203" t="s">
        <v>359</v>
      </c>
      <c r="CO68" s="203"/>
      <c r="CP68" s="203"/>
      <c r="CQ68" s="203"/>
      <c r="CR68" s="203"/>
      <c r="CS68" s="203"/>
      <c r="CT68" s="158"/>
      <c r="CU68" s="158"/>
      <c r="CV68" s="158">
        <f t="shared" ref="CV68:CX68" si="309">CV74+CV69</f>
        <v>18510.629729</v>
      </c>
      <c r="CW68" s="158">
        <f t="shared" si="309"/>
        <v>18510.629729</v>
      </c>
      <c r="CX68" s="158">
        <f t="shared" si="309"/>
        <v>265830.73552500003</v>
      </c>
      <c r="CY68" s="158">
        <f>CY74+CY69</f>
        <v>265830.73552500003</v>
      </c>
      <c r="CZ68" s="159">
        <f t="shared" si="264"/>
        <v>-251726.56683600001</v>
      </c>
      <c r="DA68" s="158">
        <f t="shared" ref="DA68:DF68" si="310">DA74+DA69</f>
        <v>14104.168688999998</v>
      </c>
      <c r="DB68" s="158">
        <f t="shared" si="310"/>
        <v>10133.168689</v>
      </c>
      <c r="DC68" s="158">
        <f t="shared" si="310"/>
        <v>2789</v>
      </c>
      <c r="DD68" s="158">
        <f t="shared" si="310"/>
        <v>1182</v>
      </c>
      <c r="DE68" s="158">
        <f t="shared" si="310"/>
        <v>0</v>
      </c>
      <c r="DF68" s="158">
        <f t="shared" si="310"/>
        <v>0</v>
      </c>
      <c r="DG68" s="138">
        <f>DG75+DG84</f>
        <v>0</v>
      </c>
      <c r="DH68" s="240">
        <f>DH75+DH84</f>
        <v>0</v>
      </c>
      <c r="DI68" s="203" t="s">
        <v>357</v>
      </c>
      <c r="DJ68" s="203" t="s">
        <v>359</v>
      </c>
      <c r="DK68" s="203"/>
      <c r="DL68" s="203"/>
      <c r="DM68" s="203"/>
      <c r="DN68" s="203"/>
      <c r="DO68" s="203"/>
      <c r="DP68" s="158"/>
      <c r="DQ68" s="158"/>
      <c r="DR68" s="158">
        <f t="shared" ref="DR68:DT68" si="311">DR74+DR69</f>
        <v>18510.629729</v>
      </c>
      <c r="DS68" s="158">
        <f t="shared" si="311"/>
        <v>18510.629729</v>
      </c>
      <c r="DT68" s="158">
        <f t="shared" si="311"/>
        <v>260402.17853199996</v>
      </c>
      <c r="DU68" s="158">
        <f>DU74+DU69</f>
        <v>260402.17853199996</v>
      </c>
      <c r="DV68" s="159">
        <f t="shared" si="266"/>
        <v>-246298.00984299998</v>
      </c>
      <c r="DW68" s="158">
        <f t="shared" ref="DW68:EB68" si="312">DW74+DW69</f>
        <v>14104.168688999998</v>
      </c>
      <c r="DX68" s="158">
        <f t="shared" si="312"/>
        <v>10133.168689</v>
      </c>
      <c r="DY68" s="158">
        <f t="shared" si="312"/>
        <v>2789</v>
      </c>
      <c r="DZ68" s="158">
        <f t="shared" si="312"/>
        <v>1182</v>
      </c>
      <c r="EA68" s="158">
        <f t="shared" si="312"/>
        <v>0</v>
      </c>
      <c r="EB68" s="158">
        <f t="shared" si="312"/>
        <v>0</v>
      </c>
      <c r="EC68" s="138">
        <f>EC75+EC84</f>
        <v>0</v>
      </c>
      <c r="ED68" s="138">
        <f>ED75+ED84</f>
        <v>0</v>
      </c>
      <c r="EE68" s="203" t="s">
        <v>541</v>
      </c>
      <c r="EF68" s="203" t="s">
        <v>359</v>
      </c>
      <c r="EG68" s="203"/>
      <c r="EH68" s="203"/>
      <c r="EI68" s="203"/>
      <c r="EJ68" s="203"/>
      <c r="EK68" s="203"/>
      <c r="EL68" s="158"/>
      <c r="EM68" s="158"/>
      <c r="EN68" s="158">
        <f t="shared" ref="EN68:EP68" si="313">EN74+EN69</f>
        <v>18510.629729</v>
      </c>
      <c r="EO68" s="158">
        <f t="shared" si="313"/>
        <v>18510.629729</v>
      </c>
      <c r="EP68" s="158">
        <f t="shared" si="313"/>
        <v>178572.25949900004</v>
      </c>
      <c r="EQ68" s="158">
        <f>EQ74+EQ69</f>
        <v>178572.25949900004</v>
      </c>
      <c r="ER68" s="159">
        <f t="shared" si="268"/>
        <v>-164468.09081000002</v>
      </c>
      <c r="ES68" s="158">
        <f t="shared" ref="ES68:EX68" si="314">ES74+ES69</f>
        <v>14104.168688999998</v>
      </c>
      <c r="ET68" s="158">
        <f t="shared" si="314"/>
        <v>10133.168689</v>
      </c>
      <c r="EU68" s="158">
        <f t="shared" si="314"/>
        <v>2789</v>
      </c>
      <c r="EV68" s="158">
        <f t="shared" si="314"/>
        <v>1182</v>
      </c>
      <c r="EW68" s="158">
        <f t="shared" si="314"/>
        <v>0</v>
      </c>
      <c r="EX68" s="158">
        <f t="shared" si="314"/>
        <v>0</v>
      </c>
      <c r="EY68" s="138">
        <f>EY75+EY84</f>
        <v>0</v>
      </c>
      <c r="EZ68" s="138">
        <f>EZ75+EZ84</f>
        <v>0</v>
      </c>
      <c r="FA68" s="203"/>
      <c r="FB68" s="203"/>
      <c r="FC68" s="203"/>
      <c r="FD68" s="203"/>
      <c r="FE68" s="203"/>
      <c r="FF68" s="158"/>
      <c r="FG68" s="158"/>
      <c r="FH68" s="158">
        <f t="shared" ref="FH68:FJ68" si="315">FH74+FH69</f>
        <v>18510.629729</v>
      </c>
      <c r="FI68" s="158">
        <f t="shared" si="315"/>
        <v>18510.629729</v>
      </c>
      <c r="FJ68" s="158">
        <f t="shared" si="315"/>
        <v>178572.25949900004</v>
      </c>
      <c r="FK68" s="158">
        <f>FK74+FK69</f>
        <v>178572.25949900004</v>
      </c>
      <c r="FL68" s="159">
        <f t="shared" si="270"/>
        <v>-164468.09081000002</v>
      </c>
      <c r="FM68" s="158">
        <f t="shared" ref="FM68:FR68" si="316">FM74+FM69</f>
        <v>14104.168688999998</v>
      </c>
      <c r="FN68" s="158">
        <f t="shared" si="316"/>
        <v>10133.168689</v>
      </c>
      <c r="FO68" s="158">
        <f t="shared" si="316"/>
        <v>2789</v>
      </c>
      <c r="FP68" s="158">
        <f t="shared" si="316"/>
        <v>1182</v>
      </c>
      <c r="FQ68" s="158">
        <f t="shared" si="316"/>
        <v>0</v>
      </c>
      <c r="FR68" s="158">
        <f t="shared" si="316"/>
        <v>0</v>
      </c>
      <c r="FS68" s="138">
        <f>FS75+FS84</f>
        <v>0</v>
      </c>
      <c r="FT68" s="138">
        <f>FT75+FT84</f>
        <v>0</v>
      </c>
      <c r="FU68" s="203"/>
      <c r="FV68" s="203"/>
      <c r="FW68" s="203"/>
      <c r="FX68" s="200"/>
      <c r="GA68" s="241"/>
    </row>
    <row r="69" spans="1:183" s="136" customFormat="1" ht="32.25" hidden="1" customHeight="1">
      <c r="A69" s="203" t="s">
        <v>19</v>
      </c>
      <c r="B69" s="203" t="s">
        <v>376</v>
      </c>
      <c r="C69" s="203"/>
      <c r="D69" s="203"/>
      <c r="E69" s="203"/>
      <c r="F69" s="203"/>
      <c r="G69" s="203"/>
      <c r="H69" s="158"/>
      <c r="I69" s="158"/>
      <c r="J69" s="158"/>
      <c r="K69" s="158"/>
      <c r="L69" s="158"/>
      <c r="M69" s="158"/>
      <c r="N69" s="138"/>
      <c r="O69" s="138"/>
      <c r="P69" s="203"/>
      <c r="Q69" s="158"/>
      <c r="R69" s="158"/>
      <c r="S69" s="158"/>
      <c r="T69" s="158"/>
      <c r="U69" s="158">
        <v>5000</v>
      </c>
      <c r="V69" s="158">
        <v>5000</v>
      </c>
      <c r="W69" s="138"/>
      <c r="X69" s="138"/>
      <c r="Y69" s="203" t="s">
        <v>19</v>
      </c>
      <c r="Z69" s="203" t="s">
        <v>376</v>
      </c>
      <c r="AA69" s="203"/>
      <c r="AB69" s="203"/>
      <c r="AC69" s="203"/>
      <c r="AD69" s="203"/>
      <c r="AE69" s="203"/>
      <c r="AF69" s="158"/>
      <c r="AG69" s="158"/>
      <c r="AH69" s="158"/>
      <c r="AI69" s="158"/>
      <c r="AJ69" s="158">
        <v>5000</v>
      </c>
      <c r="AK69" s="158">
        <v>5000</v>
      </c>
      <c r="AL69" s="159">
        <f t="shared" si="65"/>
        <v>-5000</v>
      </c>
      <c r="AM69" s="159">
        <f t="shared" si="66"/>
        <v>0</v>
      </c>
      <c r="AN69" s="158"/>
      <c r="AO69" s="158"/>
      <c r="AP69" s="158"/>
      <c r="AQ69" s="158"/>
      <c r="AR69" s="158"/>
      <c r="AS69" s="138"/>
      <c r="AT69" s="138"/>
      <c r="AU69" s="203" t="s">
        <v>19</v>
      </c>
      <c r="AV69" s="203" t="s">
        <v>376</v>
      </c>
      <c r="AW69" s="203"/>
      <c r="AX69" s="203"/>
      <c r="AY69" s="203"/>
      <c r="AZ69" s="203"/>
      <c r="BA69" s="203"/>
      <c r="BB69" s="158"/>
      <c r="BC69" s="158"/>
      <c r="BD69" s="158"/>
      <c r="BE69" s="158"/>
      <c r="BF69" s="158">
        <v>5000</v>
      </c>
      <c r="BG69" s="158">
        <v>5000</v>
      </c>
      <c r="BH69" s="159">
        <f t="shared" si="67"/>
        <v>-5000</v>
      </c>
      <c r="BI69" s="159">
        <f t="shared" ref="BI69:BI73" si="317">BJ69+BK69+BL69+BM69+BN69</f>
        <v>0</v>
      </c>
      <c r="BJ69" s="158"/>
      <c r="BK69" s="158"/>
      <c r="BL69" s="158"/>
      <c r="BM69" s="158"/>
      <c r="BN69" s="158"/>
      <c r="BO69" s="138"/>
      <c r="BP69" s="138"/>
      <c r="BQ69" s="203" t="s">
        <v>19</v>
      </c>
      <c r="BR69" s="203" t="s">
        <v>376</v>
      </c>
      <c r="BS69" s="203"/>
      <c r="BT69" s="203"/>
      <c r="BU69" s="203"/>
      <c r="BV69" s="203"/>
      <c r="BW69" s="203"/>
      <c r="BX69" s="158"/>
      <c r="BY69" s="158"/>
      <c r="BZ69" s="158"/>
      <c r="CA69" s="158"/>
      <c r="CB69" s="158">
        <v>5000</v>
      </c>
      <c r="CC69" s="158">
        <v>5000</v>
      </c>
      <c r="CD69" s="159">
        <f t="shared" si="262"/>
        <v>-5000</v>
      </c>
      <c r="CE69" s="159">
        <f t="shared" ref="CE69:CE73" si="318">CF69+CG69+CH69+CI69+CJ69</f>
        <v>0</v>
      </c>
      <c r="CF69" s="158"/>
      <c r="CG69" s="158"/>
      <c r="CH69" s="158"/>
      <c r="CI69" s="158"/>
      <c r="CJ69" s="158"/>
      <c r="CK69" s="138"/>
      <c r="CL69" s="138"/>
      <c r="CM69" s="203" t="s">
        <v>19</v>
      </c>
      <c r="CN69" s="203" t="s">
        <v>376</v>
      </c>
      <c r="CO69" s="203"/>
      <c r="CP69" s="203"/>
      <c r="CQ69" s="203"/>
      <c r="CR69" s="203"/>
      <c r="CS69" s="203"/>
      <c r="CT69" s="158"/>
      <c r="CU69" s="158"/>
      <c r="CV69" s="158"/>
      <c r="CW69" s="158"/>
      <c r="CX69" s="158">
        <v>5000</v>
      </c>
      <c r="CY69" s="158">
        <v>5000</v>
      </c>
      <c r="CZ69" s="159">
        <f t="shared" si="264"/>
        <v>-5000</v>
      </c>
      <c r="DA69" s="159">
        <f t="shared" ref="DA69:DA73" si="319">DB69+DC69+DD69+DE69+DF69</f>
        <v>0</v>
      </c>
      <c r="DB69" s="158"/>
      <c r="DC69" s="158"/>
      <c r="DD69" s="158"/>
      <c r="DE69" s="158"/>
      <c r="DF69" s="158"/>
      <c r="DG69" s="138"/>
      <c r="DH69" s="240"/>
      <c r="DI69" s="203" t="s">
        <v>19</v>
      </c>
      <c r="DJ69" s="203" t="s">
        <v>376</v>
      </c>
      <c r="DK69" s="203"/>
      <c r="DL69" s="203"/>
      <c r="DM69" s="203"/>
      <c r="DN69" s="203"/>
      <c r="DO69" s="203"/>
      <c r="DP69" s="158"/>
      <c r="DQ69" s="158"/>
      <c r="DR69" s="158"/>
      <c r="DS69" s="158"/>
      <c r="DT69" s="158">
        <v>5000</v>
      </c>
      <c r="DU69" s="158">
        <v>5000</v>
      </c>
      <c r="DV69" s="159">
        <f t="shared" si="266"/>
        <v>-5000</v>
      </c>
      <c r="DW69" s="159">
        <f t="shared" ref="DW69:DW73" si="320">DX69+DY69+DZ69+EA69+EB69</f>
        <v>0</v>
      </c>
      <c r="DX69" s="158"/>
      <c r="DY69" s="158"/>
      <c r="DZ69" s="158"/>
      <c r="EA69" s="158"/>
      <c r="EB69" s="158"/>
      <c r="EC69" s="138"/>
      <c r="ED69" s="138"/>
      <c r="EE69" s="203" t="s">
        <v>19</v>
      </c>
      <c r="EF69" s="203" t="s">
        <v>376</v>
      </c>
      <c r="EG69" s="203"/>
      <c r="EH69" s="203"/>
      <c r="EI69" s="203"/>
      <c r="EJ69" s="203"/>
      <c r="EK69" s="203"/>
      <c r="EL69" s="158"/>
      <c r="EM69" s="158"/>
      <c r="EN69" s="158"/>
      <c r="EO69" s="158"/>
      <c r="EP69" s="158">
        <v>5000</v>
      </c>
      <c r="EQ69" s="158">
        <v>5000</v>
      </c>
      <c r="ER69" s="159">
        <f t="shared" si="268"/>
        <v>-5000</v>
      </c>
      <c r="ES69" s="159">
        <f t="shared" ref="ES69:ES73" si="321">ET69+EU69+EV69+EW69+EX69</f>
        <v>0</v>
      </c>
      <c r="ET69" s="158"/>
      <c r="EU69" s="158"/>
      <c r="EV69" s="158"/>
      <c r="EW69" s="158"/>
      <c r="EX69" s="158"/>
      <c r="EY69" s="138"/>
      <c r="EZ69" s="138"/>
      <c r="FA69" s="203"/>
      <c r="FB69" s="203"/>
      <c r="FC69" s="203"/>
      <c r="FD69" s="203"/>
      <c r="FE69" s="203"/>
      <c r="FF69" s="158"/>
      <c r="FG69" s="158"/>
      <c r="FH69" s="158"/>
      <c r="FI69" s="158"/>
      <c r="FJ69" s="158">
        <v>5000</v>
      </c>
      <c r="FK69" s="158">
        <v>5000</v>
      </c>
      <c r="FL69" s="159">
        <f t="shared" si="270"/>
        <v>-5000</v>
      </c>
      <c r="FM69" s="159">
        <f t="shared" ref="FM69:FM73" si="322">FN69+FO69+FP69+FQ69+FR69</f>
        <v>0</v>
      </c>
      <c r="FN69" s="158"/>
      <c r="FO69" s="158"/>
      <c r="FP69" s="158"/>
      <c r="FQ69" s="158"/>
      <c r="FR69" s="158"/>
      <c r="FS69" s="138"/>
      <c r="FT69" s="138"/>
      <c r="FU69" s="203"/>
      <c r="FV69" s="203"/>
      <c r="FW69" s="203"/>
      <c r="FX69" s="200"/>
    </row>
    <row r="70" spans="1:183" ht="66" hidden="1" customHeight="1">
      <c r="A70" s="130" t="s">
        <v>15</v>
      </c>
      <c r="B70" s="131" t="s">
        <v>346</v>
      </c>
      <c r="C70" s="132"/>
      <c r="D70" s="132" t="s">
        <v>348</v>
      </c>
      <c r="E70" s="132" t="s">
        <v>240</v>
      </c>
      <c r="F70" s="132" t="s">
        <v>284</v>
      </c>
      <c r="G70" s="132" t="s">
        <v>482</v>
      </c>
      <c r="H70" s="159">
        <v>908.80342299999995</v>
      </c>
      <c r="I70" s="159">
        <f>H70</f>
        <v>908.80342299999995</v>
      </c>
      <c r="J70" s="159"/>
      <c r="K70" s="159"/>
      <c r="L70" s="159">
        <f>908.803-467.02</f>
        <v>441.78300000000002</v>
      </c>
      <c r="M70" s="159">
        <f>L70</f>
        <v>441.78300000000002</v>
      </c>
      <c r="N70" s="196"/>
      <c r="O70" s="196"/>
      <c r="P70" s="132" t="s">
        <v>482</v>
      </c>
      <c r="Q70" s="159">
        <v>908.80342299999995</v>
      </c>
      <c r="R70" s="159">
        <f>Q70</f>
        <v>908.80342299999995</v>
      </c>
      <c r="S70" s="159">
        <f>T70</f>
        <v>467.02</v>
      </c>
      <c r="T70" s="159">
        <v>467.02</v>
      </c>
      <c r="U70" s="159">
        <f>908.803-467.02</f>
        <v>441.78300000000002</v>
      </c>
      <c r="V70" s="159">
        <f>U70</f>
        <v>441.78300000000002</v>
      </c>
      <c r="W70" s="196"/>
      <c r="X70" s="196"/>
      <c r="Y70" s="130" t="s">
        <v>15</v>
      </c>
      <c r="Z70" s="131" t="s">
        <v>346</v>
      </c>
      <c r="AA70" s="132"/>
      <c r="AB70" s="132" t="s">
        <v>348</v>
      </c>
      <c r="AC70" s="132" t="s">
        <v>240</v>
      </c>
      <c r="AD70" s="132" t="s">
        <v>284</v>
      </c>
      <c r="AE70" s="132" t="s">
        <v>482</v>
      </c>
      <c r="AF70" s="159">
        <v>908.80342299999995</v>
      </c>
      <c r="AG70" s="159">
        <f>AF70</f>
        <v>908.80342299999995</v>
      </c>
      <c r="AH70" s="159">
        <f>AI70</f>
        <v>467.02</v>
      </c>
      <c r="AI70" s="159">
        <v>467.02</v>
      </c>
      <c r="AJ70" s="159">
        <f>908.803-467.02</f>
        <v>441.78300000000002</v>
      </c>
      <c r="AK70" s="159">
        <f>AJ70</f>
        <v>441.78300000000002</v>
      </c>
      <c r="AL70" s="159">
        <f t="shared" si="65"/>
        <v>-441.78300000000002</v>
      </c>
      <c r="AM70" s="159">
        <f t="shared" si="66"/>
        <v>0</v>
      </c>
      <c r="AN70" s="159"/>
      <c r="AO70" s="159"/>
      <c r="AP70" s="159"/>
      <c r="AQ70" s="159"/>
      <c r="AR70" s="159"/>
      <c r="AS70" s="196"/>
      <c r="AT70" s="196"/>
      <c r="AU70" s="130" t="s">
        <v>15</v>
      </c>
      <c r="AV70" s="131" t="s">
        <v>346</v>
      </c>
      <c r="AW70" s="132"/>
      <c r="AX70" s="132" t="s">
        <v>348</v>
      </c>
      <c r="AY70" s="132" t="s">
        <v>240</v>
      </c>
      <c r="AZ70" s="132" t="s">
        <v>284</v>
      </c>
      <c r="BA70" s="132" t="s">
        <v>482</v>
      </c>
      <c r="BB70" s="159">
        <v>908.80342299999995</v>
      </c>
      <c r="BC70" s="159">
        <f>BB70</f>
        <v>908.80342299999995</v>
      </c>
      <c r="BD70" s="159">
        <f>BE70</f>
        <v>467.02</v>
      </c>
      <c r="BE70" s="159">
        <v>467.02</v>
      </c>
      <c r="BF70" s="159">
        <f>908.803-467.02</f>
        <v>441.78300000000002</v>
      </c>
      <c r="BG70" s="159">
        <f>BF70</f>
        <v>441.78300000000002</v>
      </c>
      <c r="BH70" s="159">
        <f t="shared" si="67"/>
        <v>-441.78300000000002</v>
      </c>
      <c r="BI70" s="159">
        <f t="shared" si="317"/>
        <v>0</v>
      </c>
      <c r="BJ70" s="159"/>
      <c r="BK70" s="159"/>
      <c r="BL70" s="159"/>
      <c r="BM70" s="159"/>
      <c r="BN70" s="159"/>
      <c r="BO70" s="196"/>
      <c r="BP70" s="196"/>
      <c r="BQ70" s="130" t="s">
        <v>15</v>
      </c>
      <c r="BR70" s="131" t="s">
        <v>346</v>
      </c>
      <c r="BS70" s="132"/>
      <c r="BT70" s="132" t="s">
        <v>348</v>
      </c>
      <c r="BU70" s="132" t="s">
        <v>240</v>
      </c>
      <c r="BV70" s="132" t="s">
        <v>284</v>
      </c>
      <c r="BW70" s="132" t="s">
        <v>482</v>
      </c>
      <c r="BX70" s="159">
        <v>908.80342299999995</v>
      </c>
      <c r="BY70" s="159">
        <f>BX70</f>
        <v>908.80342299999995</v>
      </c>
      <c r="BZ70" s="159">
        <f>CA70</f>
        <v>467.02</v>
      </c>
      <c r="CA70" s="159">
        <v>467.02</v>
      </c>
      <c r="CB70" s="159">
        <f>908.803-467.02</f>
        <v>441.78300000000002</v>
      </c>
      <c r="CC70" s="159">
        <f>CB70</f>
        <v>441.78300000000002</v>
      </c>
      <c r="CD70" s="159">
        <f t="shared" si="262"/>
        <v>-441.78300000000002</v>
      </c>
      <c r="CE70" s="159">
        <f t="shared" si="318"/>
        <v>0</v>
      </c>
      <c r="CF70" s="159"/>
      <c r="CG70" s="159"/>
      <c r="CH70" s="159"/>
      <c r="CI70" s="159"/>
      <c r="CJ70" s="159"/>
      <c r="CK70" s="196"/>
      <c r="CL70" s="196"/>
      <c r="CM70" s="130" t="s">
        <v>15</v>
      </c>
      <c r="CN70" s="131" t="s">
        <v>346</v>
      </c>
      <c r="CO70" s="132"/>
      <c r="CP70" s="132" t="s">
        <v>348</v>
      </c>
      <c r="CQ70" s="132" t="s">
        <v>240</v>
      </c>
      <c r="CR70" s="132" t="s">
        <v>284</v>
      </c>
      <c r="CS70" s="132" t="s">
        <v>482</v>
      </c>
      <c r="CT70" s="159">
        <v>908.80342299999995</v>
      </c>
      <c r="CU70" s="159">
        <f>CT70</f>
        <v>908.80342299999995</v>
      </c>
      <c r="CV70" s="159">
        <f>CW70</f>
        <v>467.02</v>
      </c>
      <c r="CW70" s="159">
        <v>467.02</v>
      </c>
      <c r="CX70" s="159">
        <f>908.803-467.02</f>
        <v>441.78300000000002</v>
      </c>
      <c r="CY70" s="159">
        <f>CX70</f>
        <v>441.78300000000002</v>
      </c>
      <c r="CZ70" s="159">
        <f t="shared" si="264"/>
        <v>-441.78300000000002</v>
      </c>
      <c r="DA70" s="159">
        <f t="shared" si="319"/>
        <v>0</v>
      </c>
      <c r="DB70" s="159"/>
      <c r="DC70" s="159"/>
      <c r="DD70" s="159"/>
      <c r="DE70" s="159"/>
      <c r="DF70" s="159"/>
      <c r="DG70" s="196"/>
      <c r="DH70" s="246"/>
      <c r="DI70" s="130" t="s">
        <v>15</v>
      </c>
      <c r="DJ70" s="131" t="s">
        <v>346</v>
      </c>
      <c r="DK70" s="132"/>
      <c r="DL70" s="132" t="s">
        <v>348</v>
      </c>
      <c r="DM70" s="132" t="s">
        <v>240</v>
      </c>
      <c r="DN70" s="132" t="s">
        <v>284</v>
      </c>
      <c r="DO70" s="132" t="s">
        <v>482</v>
      </c>
      <c r="DP70" s="159">
        <v>908.80342299999995</v>
      </c>
      <c r="DQ70" s="159">
        <f>DP70</f>
        <v>908.80342299999995</v>
      </c>
      <c r="DR70" s="159">
        <f>DS70</f>
        <v>467.02</v>
      </c>
      <c r="DS70" s="159">
        <v>467.02</v>
      </c>
      <c r="DT70" s="159">
        <f>908.803-467.02</f>
        <v>441.78300000000002</v>
      </c>
      <c r="DU70" s="159">
        <f>DT70</f>
        <v>441.78300000000002</v>
      </c>
      <c r="DV70" s="159">
        <f t="shared" si="266"/>
        <v>-441.78300000000002</v>
      </c>
      <c r="DW70" s="159">
        <f t="shared" si="320"/>
        <v>0</v>
      </c>
      <c r="DX70" s="159"/>
      <c r="DY70" s="159"/>
      <c r="DZ70" s="159"/>
      <c r="EA70" s="159"/>
      <c r="EB70" s="159"/>
      <c r="EC70" s="196"/>
      <c r="ED70" s="196"/>
      <c r="EE70" s="130" t="s">
        <v>15</v>
      </c>
      <c r="EF70" s="131" t="s">
        <v>346</v>
      </c>
      <c r="EG70" s="132"/>
      <c r="EH70" s="132" t="s">
        <v>348</v>
      </c>
      <c r="EI70" s="132" t="s">
        <v>240</v>
      </c>
      <c r="EJ70" s="132" t="s">
        <v>284</v>
      </c>
      <c r="EK70" s="132" t="s">
        <v>482</v>
      </c>
      <c r="EL70" s="159">
        <v>908.80342299999995</v>
      </c>
      <c r="EM70" s="159">
        <f>EL70</f>
        <v>908.80342299999995</v>
      </c>
      <c r="EN70" s="159">
        <f>EO70</f>
        <v>467.02</v>
      </c>
      <c r="EO70" s="159">
        <v>467.02</v>
      </c>
      <c r="EP70" s="159">
        <f>908.803-467.02</f>
        <v>441.78300000000002</v>
      </c>
      <c r="EQ70" s="159">
        <f>EP70</f>
        <v>441.78300000000002</v>
      </c>
      <c r="ER70" s="159">
        <f t="shared" si="268"/>
        <v>-441.78300000000002</v>
      </c>
      <c r="ES70" s="159">
        <f t="shared" si="321"/>
        <v>0</v>
      </c>
      <c r="ET70" s="159"/>
      <c r="EU70" s="159"/>
      <c r="EV70" s="159"/>
      <c r="EW70" s="159"/>
      <c r="EX70" s="159"/>
      <c r="EY70" s="196"/>
      <c r="EZ70" s="196"/>
      <c r="FA70" s="132"/>
      <c r="FB70" s="132" t="s">
        <v>348</v>
      </c>
      <c r="FC70" s="132" t="s">
        <v>240</v>
      </c>
      <c r="FD70" s="132" t="s">
        <v>284</v>
      </c>
      <c r="FE70" s="132" t="s">
        <v>482</v>
      </c>
      <c r="FF70" s="159">
        <v>908.80342299999995</v>
      </c>
      <c r="FG70" s="159">
        <f>FF70</f>
        <v>908.80342299999995</v>
      </c>
      <c r="FH70" s="159">
        <f>FI70</f>
        <v>467.02</v>
      </c>
      <c r="FI70" s="159">
        <v>467.02</v>
      </c>
      <c r="FJ70" s="159">
        <f>908.803-467.02</f>
        <v>441.78300000000002</v>
      </c>
      <c r="FK70" s="159">
        <f>FJ70</f>
        <v>441.78300000000002</v>
      </c>
      <c r="FL70" s="159">
        <f t="shared" si="270"/>
        <v>-441.78300000000002</v>
      </c>
      <c r="FM70" s="159">
        <f t="shared" si="322"/>
        <v>0</v>
      </c>
      <c r="FN70" s="159"/>
      <c r="FO70" s="159"/>
      <c r="FP70" s="159"/>
      <c r="FQ70" s="159"/>
      <c r="FR70" s="159"/>
      <c r="FS70" s="196"/>
      <c r="FT70" s="196"/>
      <c r="FU70" s="139"/>
      <c r="FV70" s="139"/>
      <c r="FW70" s="139"/>
      <c r="FX70" s="200"/>
    </row>
    <row r="71" spans="1:183" ht="58.5" hidden="1" customHeight="1">
      <c r="A71" s="130" t="s">
        <v>15</v>
      </c>
      <c r="B71" s="131" t="s">
        <v>371</v>
      </c>
      <c r="C71" s="132"/>
      <c r="D71" s="132"/>
      <c r="E71" s="132"/>
      <c r="F71" s="132"/>
      <c r="G71" s="132"/>
      <c r="H71" s="159"/>
      <c r="I71" s="159"/>
      <c r="J71" s="159"/>
      <c r="K71" s="159"/>
      <c r="L71" s="159"/>
      <c r="M71" s="159"/>
      <c r="N71" s="196"/>
      <c r="O71" s="196"/>
      <c r="P71" s="132" t="s">
        <v>483</v>
      </c>
      <c r="Q71" s="159">
        <f>R71</f>
        <v>2388.0590000000002</v>
      </c>
      <c r="R71" s="159">
        <v>2388.0590000000002</v>
      </c>
      <c r="S71" s="159"/>
      <c r="T71" s="159"/>
      <c r="U71" s="159">
        <f>V71</f>
        <v>2388.0590000000002</v>
      </c>
      <c r="V71" s="159">
        <f>R71-T71</f>
        <v>2388.0590000000002</v>
      </c>
      <c r="W71" s="196"/>
      <c r="X71" s="196"/>
      <c r="Y71" s="130" t="s">
        <v>15</v>
      </c>
      <c r="Z71" s="131" t="s">
        <v>371</v>
      </c>
      <c r="AA71" s="132"/>
      <c r="AB71" s="132"/>
      <c r="AC71" s="132"/>
      <c r="AD71" s="132"/>
      <c r="AE71" s="132" t="s">
        <v>483</v>
      </c>
      <c r="AF71" s="159">
        <f>AG71</f>
        <v>2388.0590000000002</v>
      </c>
      <c r="AG71" s="159">
        <v>2388.0590000000002</v>
      </c>
      <c r="AH71" s="159"/>
      <c r="AI71" s="159"/>
      <c r="AJ71" s="159">
        <f>AK71</f>
        <v>2388.0590000000002</v>
      </c>
      <c r="AK71" s="159">
        <f>AG71-AI71</f>
        <v>2388.0590000000002</v>
      </c>
      <c r="AL71" s="159">
        <f t="shared" si="65"/>
        <v>-2388.0590000000002</v>
      </c>
      <c r="AM71" s="159">
        <f t="shared" si="66"/>
        <v>0</v>
      </c>
      <c r="AN71" s="159"/>
      <c r="AO71" s="159"/>
      <c r="AP71" s="159"/>
      <c r="AQ71" s="159"/>
      <c r="AR71" s="159"/>
      <c r="AS71" s="196"/>
      <c r="AT71" s="196"/>
      <c r="AU71" s="130" t="s">
        <v>15</v>
      </c>
      <c r="AV71" s="131" t="s">
        <v>371</v>
      </c>
      <c r="AW71" s="132"/>
      <c r="AX71" s="132"/>
      <c r="AY71" s="132"/>
      <c r="AZ71" s="132"/>
      <c r="BA71" s="132" t="s">
        <v>483</v>
      </c>
      <c r="BB71" s="159">
        <f>BC71</f>
        <v>2388.0590000000002</v>
      </c>
      <c r="BC71" s="159">
        <v>2388.0590000000002</v>
      </c>
      <c r="BD71" s="159"/>
      <c r="BE71" s="159"/>
      <c r="BF71" s="159">
        <f>BG71</f>
        <v>2388.0590000000002</v>
      </c>
      <c r="BG71" s="159">
        <f>BC71-BE71</f>
        <v>2388.0590000000002</v>
      </c>
      <c r="BH71" s="159">
        <f t="shared" si="67"/>
        <v>-2388.0590000000002</v>
      </c>
      <c r="BI71" s="159">
        <f t="shared" si="317"/>
        <v>0</v>
      </c>
      <c r="BJ71" s="159"/>
      <c r="BK71" s="159"/>
      <c r="BL71" s="159"/>
      <c r="BM71" s="159"/>
      <c r="BN71" s="159"/>
      <c r="BO71" s="196"/>
      <c r="BP71" s="196"/>
      <c r="BQ71" s="130" t="s">
        <v>15</v>
      </c>
      <c r="BR71" s="131" t="s">
        <v>371</v>
      </c>
      <c r="BS71" s="132"/>
      <c r="BT71" s="132"/>
      <c r="BU71" s="132"/>
      <c r="BV71" s="132"/>
      <c r="BW71" s="132" t="s">
        <v>483</v>
      </c>
      <c r="BX71" s="159">
        <f>BY71</f>
        <v>2388.0590000000002</v>
      </c>
      <c r="BY71" s="159">
        <v>2388.0590000000002</v>
      </c>
      <c r="BZ71" s="159"/>
      <c r="CA71" s="159"/>
      <c r="CB71" s="159">
        <f>CC71</f>
        <v>2388.0590000000002</v>
      </c>
      <c r="CC71" s="159">
        <f>BY71-CA71</f>
        <v>2388.0590000000002</v>
      </c>
      <c r="CD71" s="159">
        <f t="shared" si="262"/>
        <v>-2388.0590000000002</v>
      </c>
      <c r="CE71" s="159">
        <f t="shared" si="318"/>
        <v>0</v>
      </c>
      <c r="CF71" s="159"/>
      <c r="CG71" s="159"/>
      <c r="CH71" s="159"/>
      <c r="CI71" s="159"/>
      <c r="CJ71" s="159"/>
      <c r="CK71" s="196"/>
      <c r="CL71" s="196"/>
      <c r="CM71" s="130" t="s">
        <v>15</v>
      </c>
      <c r="CN71" s="131" t="s">
        <v>371</v>
      </c>
      <c r="CO71" s="132"/>
      <c r="CP71" s="132"/>
      <c r="CQ71" s="132"/>
      <c r="CR71" s="132"/>
      <c r="CS71" s="132" t="s">
        <v>483</v>
      </c>
      <c r="CT71" s="159">
        <f>CU71</f>
        <v>2388.0590000000002</v>
      </c>
      <c r="CU71" s="159">
        <v>2388.0590000000002</v>
      </c>
      <c r="CV71" s="159"/>
      <c r="CW71" s="159"/>
      <c r="CX71" s="159">
        <f>CY71</f>
        <v>2388.0590000000002</v>
      </c>
      <c r="CY71" s="159">
        <f>CU71-CW71</f>
        <v>2388.0590000000002</v>
      </c>
      <c r="CZ71" s="159">
        <f t="shared" si="264"/>
        <v>-2388.0590000000002</v>
      </c>
      <c r="DA71" s="159">
        <f t="shared" si="319"/>
        <v>0</v>
      </c>
      <c r="DB71" s="159"/>
      <c r="DC71" s="159"/>
      <c r="DD71" s="159"/>
      <c r="DE71" s="159"/>
      <c r="DF71" s="159"/>
      <c r="DG71" s="196"/>
      <c r="DH71" s="246"/>
      <c r="DI71" s="130" t="s">
        <v>15</v>
      </c>
      <c r="DJ71" s="131" t="s">
        <v>371</v>
      </c>
      <c r="DK71" s="132"/>
      <c r="DL71" s="132"/>
      <c r="DM71" s="132"/>
      <c r="DN71" s="132"/>
      <c r="DO71" s="132" t="s">
        <v>483</v>
      </c>
      <c r="DP71" s="159">
        <f>DQ71</f>
        <v>2388.0590000000002</v>
      </c>
      <c r="DQ71" s="159">
        <v>2388.0590000000002</v>
      </c>
      <c r="DR71" s="159"/>
      <c r="DS71" s="159"/>
      <c r="DT71" s="159">
        <f>DU71</f>
        <v>2388.0590000000002</v>
      </c>
      <c r="DU71" s="159">
        <f>DQ71-DS71</f>
        <v>2388.0590000000002</v>
      </c>
      <c r="DV71" s="159">
        <f t="shared" si="266"/>
        <v>-2388.0590000000002</v>
      </c>
      <c r="DW71" s="159">
        <f t="shared" si="320"/>
        <v>0</v>
      </c>
      <c r="DX71" s="159"/>
      <c r="DY71" s="159"/>
      <c r="DZ71" s="159"/>
      <c r="EA71" s="159"/>
      <c r="EB71" s="159"/>
      <c r="EC71" s="196"/>
      <c r="ED71" s="196"/>
      <c r="EE71" s="130" t="s">
        <v>15</v>
      </c>
      <c r="EF71" s="131" t="s">
        <v>371</v>
      </c>
      <c r="EG71" s="132"/>
      <c r="EH71" s="132"/>
      <c r="EI71" s="132"/>
      <c r="EJ71" s="132"/>
      <c r="EK71" s="132" t="s">
        <v>483</v>
      </c>
      <c r="EL71" s="159">
        <f>EM71</f>
        <v>2388.0590000000002</v>
      </c>
      <c r="EM71" s="159">
        <v>2388.0590000000002</v>
      </c>
      <c r="EN71" s="159"/>
      <c r="EO71" s="159"/>
      <c r="EP71" s="159">
        <f>EQ71</f>
        <v>2388.0590000000002</v>
      </c>
      <c r="EQ71" s="159">
        <f>EM71-EO71</f>
        <v>2388.0590000000002</v>
      </c>
      <c r="ER71" s="159">
        <f t="shared" si="268"/>
        <v>-2388.0590000000002</v>
      </c>
      <c r="ES71" s="159">
        <f t="shared" si="321"/>
        <v>0</v>
      </c>
      <c r="ET71" s="159"/>
      <c r="EU71" s="159"/>
      <c r="EV71" s="159"/>
      <c r="EW71" s="159"/>
      <c r="EX71" s="159"/>
      <c r="EY71" s="196"/>
      <c r="EZ71" s="196"/>
      <c r="FA71" s="132"/>
      <c r="FB71" s="132"/>
      <c r="FC71" s="132"/>
      <c r="FD71" s="132"/>
      <c r="FE71" s="132" t="s">
        <v>483</v>
      </c>
      <c r="FF71" s="159">
        <f>FG71</f>
        <v>2388.0590000000002</v>
      </c>
      <c r="FG71" s="159">
        <v>2388.0590000000002</v>
      </c>
      <c r="FH71" s="159"/>
      <c r="FI71" s="159"/>
      <c r="FJ71" s="159">
        <f>FK71</f>
        <v>2388.0590000000002</v>
      </c>
      <c r="FK71" s="159">
        <f>FG71-FI71</f>
        <v>2388.0590000000002</v>
      </c>
      <c r="FL71" s="159">
        <f t="shared" si="270"/>
        <v>-2388.0590000000002</v>
      </c>
      <c r="FM71" s="159">
        <f t="shared" si="322"/>
        <v>0</v>
      </c>
      <c r="FN71" s="159"/>
      <c r="FO71" s="159"/>
      <c r="FP71" s="159"/>
      <c r="FQ71" s="159"/>
      <c r="FR71" s="159"/>
      <c r="FS71" s="196"/>
      <c r="FT71" s="196"/>
      <c r="FU71" s="139"/>
      <c r="FV71" s="139"/>
      <c r="FW71" s="139"/>
      <c r="FX71" s="200"/>
    </row>
    <row r="72" spans="1:183" ht="58.5" hidden="1" customHeight="1">
      <c r="A72" s="130" t="s">
        <v>15</v>
      </c>
      <c r="B72" s="131" t="s">
        <v>372</v>
      </c>
      <c r="C72" s="132"/>
      <c r="D72" s="132"/>
      <c r="E72" s="132"/>
      <c r="F72" s="132"/>
      <c r="G72" s="132"/>
      <c r="H72" s="159"/>
      <c r="I72" s="159"/>
      <c r="J72" s="159"/>
      <c r="K72" s="159"/>
      <c r="L72" s="159"/>
      <c r="M72" s="159"/>
      <c r="N72" s="196"/>
      <c r="O72" s="196"/>
      <c r="P72" s="132" t="s">
        <v>484</v>
      </c>
      <c r="Q72" s="159">
        <f>R72</f>
        <v>1379.614</v>
      </c>
      <c r="R72" s="159">
        <v>1379.614</v>
      </c>
      <c r="S72" s="159"/>
      <c r="T72" s="159"/>
      <c r="U72" s="159">
        <f>V72</f>
        <v>1379.614</v>
      </c>
      <c r="V72" s="159">
        <f>R72-T72</f>
        <v>1379.614</v>
      </c>
      <c r="W72" s="196"/>
      <c r="X72" s="196"/>
      <c r="Y72" s="130" t="s">
        <v>15</v>
      </c>
      <c r="Z72" s="131" t="s">
        <v>372</v>
      </c>
      <c r="AA72" s="132"/>
      <c r="AB72" s="132"/>
      <c r="AC72" s="132"/>
      <c r="AD72" s="132"/>
      <c r="AE72" s="132" t="s">
        <v>484</v>
      </c>
      <c r="AF72" s="159">
        <f>AG72</f>
        <v>1379.614</v>
      </c>
      <c r="AG72" s="159">
        <v>1379.614</v>
      </c>
      <c r="AH72" s="159"/>
      <c r="AI72" s="159"/>
      <c r="AJ72" s="159">
        <f>AK72</f>
        <v>1379.614</v>
      </c>
      <c r="AK72" s="159">
        <f>AG72-AI72</f>
        <v>1379.614</v>
      </c>
      <c r="AL72" s="159">
        <f t="shared" si="65"/>
        <v>-1379.614</v>
      </c>
      <c r="AM72" s="159">
        <f t="shared" si="66"/>
        <v>0</v>
      </c>
      <c r="AN72" s="159"/>
      <c r="AO72" s="159"/>
      <c r="AP72" s="159"/>
      <c r="AQ72" s="159"/>
      <c r="AR72" s="159"/>
      <c r="AS72" s="196"/>
      <c r="AT72" s="196"/>
      <c r="AU72" s="130" t="s">
        <v>15</v>
      </c>
      <c r="AV72" s="131" t="s">
        <v>372</v>
      </c>
      <c r="AW72" s="132"/>
      <c r="AX72" s="132"/>
      <c r="AY72" s="132"/>
      <c r="AZ72" s="132"/>
      <c r="BA72" s="132" t="s">
        <v>484</v>
      </c>
      <c r="BB72" s="159">
        <f>BC72</f>
        <v>1379.614</v>
      </c>
      <c r="BC72" s="159">
        <v>1379.614</v>
      </c>
      <c r="BD72" s="159"/>
      <c r="BE72" s="159"/>
      <c r="BF72" s="159">
        <f>BG72</f>
        <v>1379.614</v>
      </c>
      <c r="BG72" s="159">
        <f>BC72-BE72</f>
        <v>1379.614</v>
      </c>
      <c r="BH72" s="159">
        <f t="shared" si="67"/>
        <v>-1379.614</v>
      </c>
      <c r="BI72" s="159">
        <f t="shared" si="317"/>
        <v>0</v>
      </c>
      <c r="BJ72" s="159"/>
      <c r="BK72" s="159"/>
      <c r="BL72" s="159"/>
      <c r="BM72" s="159"/>
      <c r="BN72" s="159"/>
      <c r="BO72" s="196"/>
      <c r="BP72" s="196"/>
      <c r="BQ72" s="130" t="s">
        <v>15</v>
      </c>
      <c r="BR72" s="131" t="s">
        <v>372</v>
      </c>
      <c r="BS72" s="132"/>
      <c r="BT72" s="132"/>
      <c r="BU72" s="132"/>
      <c r="BV72" s="132"/>
      <c r="BW72" s="132" t="s">
        <v>484</v>
      </c>
      <c r="BX72" s="159">
        <f>BY72</f>
        <v>1379.614</v>
      </c>
      <c r="BY72" s="159">
        <v>1379.614</v>
      </c>
      <c r="BZ72" s="159"/>
      <c r="CA72" s="159"/>
      <c r="CB72" s="159">
        <f>CC72</f>
        <v>1379.614</v>
      </c>
      <c r="CC72" s="159">
        <f>BY72-CA72</f>
        <v>1379.614</v>
      </c>
      <c r="CD72" s="159">
        <f t="shared" si="262"/>
        <v>-1379.614</v>
      </c>
      <c r="CE72" s="159">
        <f t="shared" si="318"/>
        <v>0</v>
      </c>
      <c r="CF72" s="159"/>
      <c r="CG72" s="159"/>
      <c r="CH72" s="159"/>
      <c r="CI72" s="159"/>
      <c r="CJ72" s="159"/>
      <c r="CK72" s="196"/>
      <c r="CL72" s="196"/>
      <c r="CM72" s="130" t="s">
        <v>15</v>
      </c>
      <c r="CN72" s="131" t="s">
        <v>372</v>
      </c>
      <c r="CO72" s="132"/>
      <c r="CP72" s="132"/>
      <c r="CQ72" s="132"/>
      <c r="CR72" s="132"/>
      <c r="CS72" s="132" t="s">
        <v>484</v>
      </c>
      <c r="CT72" s="159">
        <f>CU72</f>
        <v>1379.614</v>
      </c>
      <c r="CU72" s="159">
        <v>1379.614</v>
      </c>
      <c r="CV72" s="159"/>
      <c r="CW72" s="159"/>
      <c r="CX72" s="159">
        <f>CY72</f>
        <v>1379.614</v>
      </c>
      <c r="CY72" s="159">
        <f>CU72-CW72</f>
        <v>1379.614</v>
      </c>
      <c r="CZ72" s="159">
        <f t="shared" si="264"/>
        <v>-1379.614</v>
      </c>
      <c r="DA72" s="159">
        <f t="shared" si="319"/>
        <v>0</v>
      </c>
      <c r="DB72" s="159"/>
      <c r="DC72" s="159"/>
      <c r="DD72" s="159"/>
      <c r="DE72" s="159"/>
      <c r="DF72" s="159"/>
      <c r="DG72" s="196"/>
      <c r="DH72" s="246"/>
      <c r="DI72" s="130" t="s">
        <v>15</v>
      </c>
      <c r="DJ72" s="131" t="s">
        <v>372</v>
      </c>
      <c r="DK72" s="132"/>
      <c r="DL72" s="132"/>
      <c r="DM72" s="132"/>
      <c r="DN72" s="132"/>
      <c r="DO72" s="132" t="s">
        <v>484</v>
      </c>
      <c r="DP72" s="159">
        <f>DQ72</f>
        <v>1379.614</v>
      </c>
      <c r="DQ72" s="159">
        <v>1379.614</v>
      </c>
      <c r="DR72" s="159"/>
      <c r="DS72" s="159"/>
      <c r="DT72" s="159">
        <f>DU72</f>
        <v>1379.614</v>
      </c>
      <c r="DU72" s="159">
        <f>DQ72-DS72</f>
        <v>1379.614</v>
      </c>
      <c r="DV72" s="159">
        <f t="shared" si="266"/>
        <v>-1379.614</v>
      </c>
      <c r="DW72" s="159">
        <f t="shared" si="320"/>
        <v>0</v>
      </c>
      <c r="DX72" s="159"/>
      <c r="DY72" s="159"/>
      <c r="DZ72" s="159"/>
      <c r="EA72" s="159"/>
      <c r="EB72" s="159"/>
      <c r="EC72" s="196"/>
      <c r="ED72" s="196"/>
      <c r="EE72" s="130" t="s">
        <v>15</v>
      </c>
      <c r="EF72" s="131" t="s">
        <v>372</v>
      </c>
      <c r="EG72" s="132"/>
      <c r="EH72" s="132"/>
      <c r="EI72" s="132"/>
      <c r="EJ72" s="132"/>
      <c r="EK72" s="132" t="s">
        <v>484</v>
      </c>
      <c r="EL72" s="159">
        <f>EM72</f>
        <v>1379.614</v>
      </c>
      <c r="EM72" s="159">
        <v>1379.614</v>
      </c>
      <c r="EN72" s="159"/>
      <c r="EO72" s="159"/>
      <c r="EP72" s="159">
        <f>EQ72</f>
        <v>1379.614</v>
      </c>
      <c r="EQ72" s="159">
        <f>EM72-EO72</f>
        <v>1379.614</v>
      </c>
      <c r="ER72" s="159">
        <f t="shared" si="268"/>
        <v>-1379.614</v>
      </c>
      <c r="ES72" s="159">
        <f t="shared" si="321"/>
        <v>0</v>
      </c>
      <c r="ET72" s="159"/>
      <c r="EU72" s="159"/>
      <c r="EV72" s="159"/>
      <c r="EW72" s="159"/>
      <c r="EX72" s="159"/>
      <c r="EY72" s="196"/>
      <c r="EZ72" s="196"/>
      <c r="FA72" s="132"/>
      <c r="FB72" s="132"/>
      <c r="FC72" s="132"/>
      <c r="FD72" s="132"/>
      <c r="FE72" s="132" t="s">
        <v>484</v>
      </c>
      <c r="FF72" s="159">
        <f>FG72</f>
        <v>1379.614</v>
      </c>
      <c r="FG72" s="159">
        <v>1379.614</v>
      </c>
      <c r="FH72" s="159"/>
      <c r="FI72" s="159"/>
      <c r="FJ72" s="159">
        <f>FK72</f>
        <v>1379.614</v>
      </c>
      <c r="FK72" s="159">
        <f>FG72-FI72</f>
        <v>1379.614</v>
      </c>
      <c r="FL72" s="159">
        <f t="shared" si="270"/>
        <v>-1379.614</v>
      </c>
      <c r="FM72" s="159">
        <f t="shared" si="322"/>
        <v>0</v>
      </c>
      <c r="FN72" s="159"/>
      <c r="FO72" s="159"/>
      <c r="FP72" s="159"/>
      <c r="FQ72" s="159"/>
      <c r="FR72" s="159"/>
      <c r="FS72" s="196"/>
      <c r="FT72" s="196"/>
      <c r="FU72" s="139"/>
      <c r="FV72" s="139"/>
      <c r="FW72" s="139"/>
      <c r="FX72" s="200"/>
    </row>
    <row r="73" spans="1:183" ht="58.5" hidden="1" customHeight="1">
      <c r="A73" s="130" t="s">
        <v>15</v>
      </c>
      <c r="B73" s="131" t="s">
        <v>373</v>
      </c>
      <c r="C73" s="132"/>
      <c r="D73" s="132"/>
      <c r="E73" s="132"/>
      <c r="F73" s="132"/>
      <c r="G73" s="132"/>
      <c r="H73" s="159"/>
      <c r="I73" s="159"/>
      <c r="J73" s="159"/>
      <c r="K73" s="159"/>
      <c r="L73" s="159"/>
      <c r="M73" s="159"/>
      <c r="N73" s="196"/>
      <c r="O73" s="196"/>
      <c r="P73" s="132"/>
      <c r="Q73" s="159"/>
      <c r="R73" s="159"/>
      <c r="S73" s="159"/>
      <c r="T73" s="159"/>
      <c r="U73" s="159"/>
      <c r="V73" s="159"/>
      <c r="W73" s="196"/>
      <c r="X73" s="196"/>
      <c r="Y73" s="130" t="s">
        <v>15</v>
      </c>
      <c r="Z73" s="131" t="s">
        <v>373</v>
      </c>
      <c r="AA73" s="132"/>
      <c r="AB73" s="132"/>
      <c r="AC73" s="132"/>
      <c r="AD73" s="132"/>
      <c r="AE73" s="132"/>
      <c r="AF73" s="159"/>
      <c r="AG73" s="159"/>
      <c r="AH73" s="159"/>
      <c r="AI73" s="159"/>
      <c r="AJ73" s="159"/>
      <c r="AK73" s="159"/>
      <c r="AL73" s="159">
        <f t="shared" si="65"/>
        <v>0</v>
      </c>
      <c r="AM73" s="159">
        <f t="shared" si="66"/>
        <v>0</v>
      </c>
      <c r="AN73" s="159"/>
      <c r="AO73" s="159"/>
      <c r="AP73" s="159"/>
      <c r="AQ73" s="159"/>
      <c r="AR73" s="159"/>
      <c r="AS73" s="196"/>
      <c r="AT73" s="196"/>
      <c r="AU73" s="130" t="s">
        <v>15</v>
      </c>
      <c r="AV73" s="131" t="s">
        <v>373</v>
      </c>
      <c r="AW73" s="132"/>
      <c r="AX73" s="132"/>
      <c r="AY73" s="132"/>
      <c r="AZ73" s="132"/>
      <c r="BA73" s="132"/>
      <c r="BB73" s="159"/>
      <c r="BC73" s="159"/>
      <c r="BD73" s="159"/>
      <c r="BE73" s="159"/>
      <c r="BF73" s="159"/>
      <c r="BG73" s="159"/>
      <c r="BH73" s="159">
        <f t="shared" si="67"/>
        <v>0</v>
      </c>
      <c r="BI73" s="159">
        <f t="shared" si="317"/>
        <v>0</v>
      </c>
      <c r="BJ73" s="159"/>
      <c r="BK73" s="159"/>
      <c r="BL73" s="159"/>
      <c r="BM73" s="159"/>
      <c r="BN73" s="159"/>
      <c r="BO73" s="196"/>
      <c r="BP73" s="196"/>
      <c r="BQ73" s="130" t="s">
        <v>15</v>
      </c>
      <c r="BR73" s="131" t="s">
        <v>373</v>
      </c>
      <c r="BS73" s="132"/>
      <c r="BT73" s="132"/>
      <c r="BU73" s="132"/>
      <c r="BV73" s="132"/>
      <c r="BW73" s="132"/>
      <c r="BX73" s="159"/>
      <c r="BY73" s="159"/>
      <c r="BZ73" s="159"/>
      <c r="CA73" s="159"/>
      <c r="CB73" s="159"/>
      <c r="CC73" s="159"/>
      <c r="CD73" s="159">
        <f t="shared" si="262"/>
        <v>0</v>
      </c>
      <c r="CE73" s="159">
        <f t="shared" si="318"/>
        <v>0</v>
      </c>
      <c r="CF73" s="159"/>
      <c r="CG73" s="159"/>
      <c r="CH73" s="159"/>
      <c r="CI73" s="159"/>
      <c r="CJ73" s="159"/>
      <c r="CK73" s="196"/>
      <c r="CL73" s="196"/>
      <c r="CM73" s="130" t="s">
        <v>15</v>
      </c>
      <c r="CN73" s="131" t="s">
        <v>373</v>
      </c>
      <c r="CO73" s="132"/>
      <c r="CP73" s="132"/>
      <c r="CQ73" s="132"/>
      <c r="CR73" s="132"/>
      <c r="CS73" s="132"/>
      <c r="CT73" s="159"/>
      <c r="CU73" s="159"/>
      <c r="CV73" s="159"/>
      <c r="CW73" s="159"/>
      <c r="CX73" s="159"/>
      <c r="CY73" s="159"/>
      <c r="CZ73" s="159">
        <f t="shared" si="264"/>
        <v>0</v>
      </c>
      <c r="DA73" s="159">
        <f t="shared" si="319"/>
        <v>0</v>
      </c>
      <c r="DB73" s="159"/>
      <c r="DC73" s="159"/>
      <c r="DD73" s="159"/>
      <c r="DE73" s="159"/>
      <c r="DF73" s="159"/>
      <c r="DG73" s="196"/>
      <c r="DH73" s="246"/>
      <c r="DI73" s="130" t="s">
        <v>15</v>
      </c>
      <c r="DJ73" s="131" t="s">
        <v>373</v>
      </c>
      <c r="DK73" s="132"/>
      <c r="DL73" s="132"/>
      <c r="DM73" s="132"/>
      <c r="DN73" s="132"/>
      <c r="DO73" s="132"/>
      <c r="DP73" s="159"/>
      <c r="DQ73" s="159"/>
      <c r="DR73" s="159"/>
      <c r="DS73" s="159"/>
      <c r="DT73" s="159"/>
      <c r="DU73" s="159"/>
      <c r="DV73" s="159">
        <f t="shared" si="266"/>
        <v>0</v>
      </c>
      <c r="DW73" s="159">
        <f t="shared" si="320"/>
        <v>0</v>
      </c>
      <c r="DX73" s="159"/>
      <c r="DY73" s="159"/>
      <c r="DZ73" s="159"/>
      <c r="EA73" s="159"/>
      <c r="EB73" s="159"/>
      <c r="EC73" s="196"/>
      <c r="ED73" s="196"/>
      <c r="EE73" s="130" t="s">
        <v>15</v>
      </c>
      <c r="EF73" s="131" t="s">
        <v>373</v>
      </c>
      <c r="EG73" s="132"/>
      <c r="EH73" s="132"/>
      <c r="EI73" s="132"/>
      <c r="EJ73" s="132"/>
      <c r="EK73" s="132"/>
      <c r="EL73" s="159"/>
      <c r="EM73" s="159"/>
      <c r="EN73" s="159"/>
      <c r="EO73" s="159"/>
      <c r="EP73" s="159"/>
      <c r="EQ73" s="159"/>
      <c r="ER73" s="159">
        <f t="shared" si="268"/>
        <v>0</v>
      </c>
      <c r="ES73" s="159">
        <f t="shared" si="321"/>
        <v>0</v>
      </c>
      <c r="ET73" s="159"/>
      <c r="EU73" s="159"/>
      <c r="EV73" s="159"/>
      <c r="EW73" s="159"/>
      <c r="EX73" s="159"/>
      <c r="EY73" s="196"/>
      <c r="EZ73" s="196"/>
      <c r="FA73" s="132"/>
      <c r="FB73" s="132"/>
      <c r="FC73" s="132"/>
      <c r="FD73" s="132"/>
      <c r="FE73" s="132"/>
      <c r="FF73" s="159"/>
      <c r="FG73" s="159"/>
      <c r="FH73" s="159"/>
      <c r="FI73" s="159"/>
      <c r="FJ73" s="159"/>
      <c r="FK73" s="159"/>
      <c r="FL73" s="159">
        <f t="shared" si="270"/>
        <v>0</v>
      </c>
      <c r="FM73" s="159">
        <f t="shared" si="322"/>
        <v>0</v>
      </c>
      <c r="FN73" s="159"/>
      <c r="FO73" s="159"/>
      <c r="FP73" s="159"/>
      <c r="FQ73" s="159"/>
      <c r="FR73" s="159"/>
      <c r="FS73" s="196"/>
      <c r="FT73" s="196"/>
      <c r="FU73" s="139"/>
      <c r="FV73" s="139"/>
      <c r="FW73" s="139"/>
      <c r="FX73" s="200"/>
    </row>
    <row r="74" spans="1:183" s="136" customFormat="1" ht="32.25" hidden="1" customHeight="1">
      <c r="A74" s="203" t="s">
        <v>20</v>
      </c>
      <c r="B74" s="203" t="s">
        <v>368</v>
      </c>
      <c r="C74" s="203"/>
      <c r="D74" s="203"/>
      <c r="E74" s="203"/>
      <c r="F74" s="203"/>
      <c r="G74" s="203"/>
      <c r="H74" s="158"/>
      <c r="I74" s="158"/>
      <c r="J74" s="158">
        <f t="shared" ref="J74:V74" si="323">J75+J84</f>
        <v>9567.6163489999999</v>
      </c>
      <c r="K74" s="158">
        <f t="shared" si="323"/>
        <v>9567.6163489999999</v>
      </c>
      <c r="L74" s="158">
        <f t="shared" si="323"/>
        <v>136268.96615699999</v>
      </c>
      <c r="M74" s="158">
        <f t="shared" si="323"/>
        <v>136268.96615699999</v>
      </c>
      <c r="N74" s="158">
        <f t="shared" si="323"/>
        <v>0</v>
      </c>
      <c r="O74" s="158">
        <f t="shared" si="323"/>
        <v>0</v>
      </c>
      <c r="P74" s="158">
        <f t="shared" si="323"/>
        <v>0</v>
      </c>
      <c r="Q74" s="158">
        <f t="shared" si="323"/>
        <v>0</v>
      </c>
      <c r="R74" s="158">
        <f t="shared" si="323"/>
        <v>0</v>
      </c>
      <c r="S74" s="158">
        <f t="shared" si="323"/>
        <v>14844.207729000002</v>
      </c>
      <c r="T74" s="158">
        <f t="shared" si="323"/>
        <v>14844.207729000002</v>
      </c>
      <c r="U74" s="158">
        <f t="shared" si="323"/>
        <v>131354.58448299998</v>
      </c>
      <c r="V74" s="158">
        <f t="shared" si="323"/>
        <v>131354.58448299998</v>
      </c>
      <c r="W74" s="138"/>
      <c r="X74" s="138"/>
      <c r="Y74" s="203" t="s">
        <v>20</v>
      </c>
      <c r="Z74" s="203" t="s">
        <v>368</v>
      </c>
      <c r="AA74" s="203"/>
      <c r="AB74" s="203"/>
      <c r="AC74" s="203"/>
      <c r="AD74" s="203"/>
      <c r="AE74" s="158">
        <f t="shared" ref="AE74:AK74" si="324">AE75+AE84</f>
        <v>0</v>
      </c>
      <c r="AF74" s="158">
        <f t="shared" si="324"/>
        <v>0</v>
      </c>
      <c r="AG74" s="158">
        <f t="shared" si="324"/>
        <v>0</v>
      </c>
      <c r="AH74" s="158">
        <f t="shared" si="324"/>
        <v>14844.207729000002</v>
      </c>
      <c r="AI74" s="158">
        <f t="shared" si="324"/>
        <v>14844.207729000002</v>
      </c>
      <c r="AJ74" s="158">
        <f t="shared" si="324"/>
        <v>123835.584483</v>
      </c>
      <c r="AK74" s="158">
        <f t="shared" si="324"/>
        <v>123835.584483</v>
      </c>
      <c r="AL74" s="159">
        <f t="shared" si="65"/>
        <v>-109120.415794</v>
      </c>
      <c r="AM74" s="158">
        <f t="shared" ref="AM74:AR74" si="325">AM75+AM84</f>
        <v>14715.168688999998</v>
      </c>
      <c r="AN74" s="158">
        <f t="shared" si="325"/>
        <v>10133.168689</v>
      </c>
      <c r="AO74" s="158">
        <f t="shared" si="325"/>
        <v>3400</v>
      </c>
      <c r="AP74" s="158">
        <f t="shared" si="325"/>
        <v>1182</v>
      </c>
      <c r="AQ74" s="158">
        <f t="shared" si="325"/>
        <v>0</v>
      </c>
      <c r="AR74" s="158">
        <f t="shared" si="325"/>
        <v>0</v>
      </c>
      <c r="AS74" s="138"/>
      <c r="AT74" s="138"/>
      <c r="AU74" s="203" t="s">
        <v>20</v>
      </c>
      <c r="AV74" s="203" t="s">
        <v>368</v>
      </c>
      <c r="AW74" s="203"/>
      <c r="AX74" s="203"/>
      <c r="AY74" s="203"/>
      <c r="AZ74" s="203"/>
      <c r="BA74" s="158">
        <f t="shared" ref="BA74:BG74" si="326">BA75+BA84</f>
        <v>0</v>
      </c>
      <c r="BB74" s="158">
        <f t="shared" si="326"/>
        <v>0</v>
      </c>
      <c r="BC74" s="158">
        <f t="shared" si="326"/>
        <v>0</v>
      </c>
      <c r="BD74" s="158">
        <f t="shared" si="326"/>
        <v>18510.629729</v>
      </c>
      <c r="BE74" s="158">
        <f t="shared" si="326"/>
        <v>18510.629729</v>
      </c>
      <c r="BF74" s="158">
        <f t="shared" si="326"/>
        <v>253210.364141</v>
      </c>
      <c r="BG74" s="158">
        <f t="shared" si="326"/>
        <v>253210.364141</v>
      </c>
      <c r="BH74" s="159">
        <f t="shared" si="67"/>
        <v>-238495.19545200001</v>
      </c>
      <c r="BI74" s="158">
        <f t="shared" ref="BI74:BN74" si="327">BI75+BI84</f>
        <v>14715.168688999998</v>
      </c>
      <c r="BJ74" s="158">
        <f t="shared" si="327"/>
        <v>10133.168689</v>
      </c>
      <c r="BK74" s="158">
        <f t="shared" si="327"/>
        <v>3400</v>
      </c>
      <c r="BL74" s="158">
        <f t="shared" si="327"/>
        <v>1182</v>
      </c>
      <c r="BM74" s="158">
        <f t="shared" si="327"/>
        <v>0</v>
      </c>
      <c r="BN74" s="158">
        <f t="shared" si="327"/>
        <v>0</v>
      </c>
      <c r="BO74" s="138"/>
      <c r="BP74" s="138"/>
      <c r="BQ74" s="203" t="s">
        <v>20</v>
      </c>
      <c r="BR74" s="203" t="s">
        <v>368</v>
      </c>
      <c r="BS74" s="203"/>
      <c r="BT74" s="203"/>
      <c r="BU74" s="203"/>
      <c r="BV74" s="203"/>
      <c r="BW74" s="158">
        <f t="shared" ref="BW74:CC74" si="328">BW75+BW84</f>
        <v>0</v>
      </c>
      <c r="BX74" s="158">
        <f t="shared" si="328"/>
        <v>0</v>
      </c>
      <c r="BY74" s="158">
        <f t="shared" si="328"/>
        <v>0</v>
      </c>
      <c r="BZ74" s="158">
        <f t="shared" si="328"/>
        <v>18510.629729</v>
      </c>
      <c r="CA74" s="158">
        <f t="shared" si="328"/>
        <v>18510.629729</v>
      </c>
      <c r="CB74" s="158">
        <f t="shared" si="328"/>
        <v>263789.36414099997</v>
      </c>
      <c r="CC74" s="158">
        <f t="shared" si="328"/>
        <v>263789.36414099997</v>
      </c>
      <c r="CD74" s="159">
        <f t="shared" si="262"/>
        <v>-249074.19545199996</v>
      </c>
      <c r="CE74" s="158">
        <f t="shared" ref="CE74:CJ74" si="329">CE75+CE84</f>
        <v>14715.168688999998</v>
      </c>
      <c r="CF74" s="158">
        <f t="shared" si="329"/>
        <v>10133.168689</v>
      </c>
      <c r="CG74" s="158">
        <f t="shared" si="329"/>
        <v>3400</v>
      </c>
      <c r="CH74" s="158">
        <f t="shared" si="329"/>
        <v>1182</v>
      </c>
      <c r="CI74" s="158">
        <f t="shared" si="329"/>
        <v>0</v>
      </c>
      <c r="CJ74" s="158">
        <f t="shared" si="329"/>
        <v>0</v>
      </c>
      <c r="CK74" s="138"/>
      <c r="CL74" s="138"/>
      <c r="CM74" s="203" t="s">
        <v>20</v>
      </c>
      <c r="CN74" s="203" t="s">
        <v>368</v>
      </c>
      <c r="CO74" s="203"/>
      <c r="CP74" s="203"/>
      <c r="CQ74" s="203"/>
      <c r="CR74" s="203"/>
      <c r="CS74" s="158">
        <f t="shared" ref="CS74:CY74" si="330">CS75+CS84</f>
        <v>0</v>
      </c>
      <c r="CT74" s="158">
        <f t="shared" si="330"/>
        <v>0</v>
      </c>
      <c r="CU74" s="158">
        <f t="shared" si="330"/>
        <v>0</v>
      </c>
      <c r="CV74" s="158">
        <f t="shared" si="330"/>
        <v>18510.629729</v>
      </c>
      <c r="CW74" s="158">
        <f t="shared" si="330"/>
        <v>18510.629729</v>
      </c>
      <c r="CX74" s="158">
        <f t="shared" si="330"/>
        <v>260830.735525</v>
      </c>
      <c r="CY74" s="158">
        <f t="shared" si="330"/>
        <v>260830.735525</v>
      </c>
      <c r="CZ74" s="159">
        <f t="shared" si="264"/>
        <v>-246726.56683600001</v>
      </c>
      <c r="DA74" s="158">
        <f t="shared" ref="DA74:DF74" si="331">DA75+DA84</f>
        <v>14104.168688999998</v>
      </c>
      <c r="DB74" s="158">
        <f t="shared" si="331"/>
        <v>10133.168689</v>
      </c>
      <c r="DC74" s="158">
        <f t="shared" si="331"/>
        <v>2789</v>
      </c>
      <c r="DD74" s="158">
        <f t="shared" si="331"/>
        <v>1182</v>
      </c>
      <c r="DE74" s="158">
        <f t="shared" si="331"/>
        <v>0</v>
      </c>
      <c r="DF74" s="158">
        <f t="shared" si="331"/>
        <v>0</v>
      </c>
      <c r="DG74" s="138"/>
      <c r="DH74" s="240"/>
      <c r="DI74" s="203" t="s">
        <v>20</v>
      </c>
      <c r="DJ74" s="203" t="s">
        <v>368</v>
      </c>
      <c r="DK74" s="203"/>
      <c r="DL74" s="203"/>
      <c r="DM74" s="203"/>
      <c r="DN74" s="203"/>
      <c r="DO74" s="158">
        <f t="shared" ref="DO74:DU74" si="332">DO75+DO84</f>
        <v>0</v>
      </c>
      <c r="DP74" s="158">
        <f t="shared" si="332"/>
        <v>0</v>
      </c>
      <c r="DQ74" s="158">
        <f t="shared" si="332"/>
        <v>0</v>
      </c>
      <c r="DR74" s="158">
        <f t="shared" si="332"/>
        <v>18510.629729</v>
      </c>
      <c r="DS74" s="158">
        <f t="shared" si="332"/>
        <v>18510.629729</v>
      </c>
      <c r="DT74" s="158">
        <f t="shared" si="332"/>
        <v>255402.17853199996</v>
      </c>
      <c r="DU74" s="158">
        <f t="shared" si="332"/>
        <v>255402.17853199996</v>
      </c>
      <c r="DV74" s="159">
        <f t="shared" si="266"/>
        <v>-241298.00984299998</v>
      </c>
      <c r="DW74" s="158">
        <f t="shared" ref="DW74:EB74" si="333">DW75+DW84</f>
        <v>14104.168688999998</v>
      </c>
      <c r="DX74" s="158">
        <f t="shared" si="333"/>
        <v>10133.168689</v>
      </c>
      <c r="DY74" s="158">
        <f t="shared" si="333"/>
        <v>2789</v>
      </c>
      <c r="DZ74" s="158">
        <f t="shared" si="333"/>
        <v>1182</v>
      </c>
      <c r="EA74" s="158">
        <f t="shared" si="333"/>
        <v>0</v>
      </c>
      <c r="EB74" s="158">
        <f t="shared" si="333"/>
        <v>0</v>
      </c>
      <c r="EC74" s="138"/>
      <c r="ED74" s="138"/>
      <c r="EE74" s="203" t="s">
        <v>20</v>
      </c>
      <c r="EF74" s="203" t="s">
        <v>368</v>
      </c>
      <c r="EG74" s="203"/>
      <c r="EH74" s="203"/>
      <c r="EI74" s="203"/>
      <c r="EJ74" s="203"/>
      <c r="EK74" s="158">
        <f t="shared" ref="EK74:EQ74" si="334">EK75+EK84</f>
        <v>0</v>
      </c>
      <c r="EL74" s="158">
        <f t="shared" si="334"/>
        <v>0</v>
      </c>
      <c r="EM74" s="158">
        <f t="shared" si="334"/>
        <v>0</v>
      </c>
      <c r="EN74" s="158">
        <f t="shared" si="334"/>
        <v>18510.629729</v>
      </c>
      <c r="EO74" s="158">
        <f t="shared" si="334"/>
        <v>18510.629729</v>
      </c>
      <c r="EP74" s="158">
        <f t="shared" si="334"/>
        <v>173572.25949900004</v>
      </c>
      <c r="EQ74" s="158">
        <f t="shared" si="334"/>
        <v>173572.25949900004</v>
      </c>
      <c r="ER74" s="159">
        <f t="shared" si="268"/>
        <v>-159468.09081000002</v>
      </c>
      <c r="ES74" s="158">
        <f t="shared" ref="ES74:EX74" si="335">ES75+ES84</f>
        <v>14104.168688999998</v>
      </c>
      <c r="ET74" s="158">
        <f t="shared" si="335"/>
        <v>10133.168689</v>
      </c>
      <c r="EU74" s="158">
        <f t="shared" si="335"/>
        <v>2789</v>
      </c>
      <c r="EV74" s="158">
        <f t="shared" si="335"/>
        <v>1182</v>
      </c>
      <c r="EW74" s="158">
        <f t="shared" si="335"/>
        <v>0</v>
      </c>
      <c r="EX74" s="158">
        <f t="shared" si="335"/>
        <v>0</v>
      </c>
      <c r="EY74" s="138"/>
      <c r="EZ74" s="138"/>
      <c r="FA74" s="203"/>
      <c r="FB74" s="203"/>
      <c r="FC74" s="203"/>
      <c r="FD74" s="203"/>
      <c r="FE74" s="158">
        <f t="shared" ref="FE74:FK74" si="336">FE75+FE84</f>
        <v>0</v>
      </c>
      <c r="FF74" s="158">
        <f t="shared" si="336"/>
        <v>0</v>
      </c>
      <c r="FG74" s="158">
        <f t="shared" si="336"/>
        <v>0</v>
      </c>
      <c r="FH74" s="158">
        <f t="shared" si="336"/>
        <v>18510.629729</v>
      </c>
      <c r="FI74" s="158">
        <f t="shared" si="336"/>
        <v>18510.629729</v>
      </c>
      <c r="FJ74" s="158">
        <f t="shared" si="336"/>
        <v>173572.25949900004</v>
      </c>
      <c r="FK74" s="158">
        <f t="shared" si="336"/>
        <v>173572.25949900004</v>
      </c>
      <c r="FL74" s="159">
        <f t="shared" si="270"/>
        <v>-159468.09081000002</v>
      </c>
      <c r="FM74" s="158">
        <f t="shared" ref="FM74:FR74" si="337">FM75+FM84</f>
        <v>14104.168688999998</v>
      </c>
      <c r="FN74" s="158">
        <f t="shared" si="337"/>
        <v>10133.168689</v>
      </c>
      <c r="FO74" s="158">
        <f t="shared" si="337"/>
        <v>2789</v>
      </c>
      <c r="FP74" s="158">
        <f t="shared" si="337"/>
        <v>1182</v>
      </c>
      <c r="FQ74" s="158">
        <f t="shared" si="337"/>
        <v>0</v>
      </c>
      <c r="FR74" s="158">
        <f t="shared" si="337"/>
        <v>0</v>
      </c>
      <c r="FS74" s="138"/>
      <c r="FT74" s="138"/>
      <c r="FU74" s="203"/>
      <c r="FV74" s="203"/>
      <c r="FW74" s="203"/>
      <c r="FX74" s="200"/>
    </row>
    <row r="75" spans="1:183" hidden="1">
      <c r="A75" s="203" t="s">
        <v>369</v>
      </c>
      <c r="B75" s="203" t="s">
        <v>45</v>
      </c>
      <c r="C75" s="203"/>
      <c r="D75" s="203"/>
      <c r="E75" s="203"/>
      <c r="F75" s="203"/>
      <c r="G75" s="203"/>
      <c r="H75" s="158">
        <f t="shared" ref="H75:I75" si="338">H76+H77</f>
        <v>0</v>
      </c>
      <c r="I75" s="158">
        <f t="shared" si="338"/>
        <v>0</v>
      </c>
      <c r="J75" s="158">
        <f t="shared" ref="J75" si="339">J76+J77</f>
        <v>0</v>
      </c>
      <c r="K75" s="158">
        <f t="shared" ref="K75:L75" si="340">K76+K77</f>
        <v>0</v>
      </c>
      <c r="L75" s="158">
        <f t="shared" si="340"/>
        <v>0</v>
      </c>
      <c r="M75" s="158">
        <f t="shared" ref="M75" si="341">M76+M77</f>
        <v>0</v>
      </c>
      <c r="N75" s="158">
        <f t="shared" ref="N75:O75" si="342">N76+N77</f>
        <v>0</v>
      </c>
      <c r="O75" s="158">
        <f t="shared" si="342"/>
        <v>0</v>
      </c>
      <c r="P75" s="158"/>
      <c r="Q75" s="158"/>
      <c r="R75" s="158"/>
      <c r="S75" s="158">
        <f t="shared" ref="S75:T75" si="343">S76+S77</f>
        <v>0</v>
      </c>
      <c r="T75" s="158">
        <f t="shared" si="343"/>
        <v>0</v>
      </c>
      <c r="U75" s="158">
        <f>U76+U77</f>
        <v>200</v>
      </c>
      <c r="V75" s="158">
        <f t="shared" ref="V75:X75" si="344">V76+V77</f>
        <v>200</v>
      </c>
      <c r="W75" s="158">
        <f t="shared" si="344"/>
        <v>0</v>
      </c>
      <c r="X75" s="158">
        <f t="shared" si="344"/>
        <v>0</v>
      </c>
      <c r="Y75" s="203" t="s">
        <v>369</v>
      </c>
      <c r="Z75" s="203" t="s">
        <v>45</v>
      </c>
      <c r="AA75" s="203"/>
      <c r="AB75" s="203"/>
      <c r="AC75" s="203"/>
      <c r="AD75" s="203"/>
      <c r="AE75" s="158"/>
      <c r="AF75" s="158"/>
      <c r="AG75" s="158"/>
      <c r="AH75" s="158">
        <f t="shared" ref="AH75:AI75" si="345">AH76+AH77</f>
        <v>0</v>
      </c>
      <c r="AI75" s="158">
        <f t="shared" si="345"/>
        <v>0</v>
      </c>
      <c r="AJ75" s="158">
        <f>AJ76+AJ77</f>
        <v>200</v>
      </c>
      <c r="AK75" s="158">
        <f t="shared" ref="AK75:AT75" si="346">AK76+AK77</f>
        <v>200</v>
      </c>
      <c r="AL75" s="159">
        <f t="shared" si="65"/>
        <v>0</v>
      </c>
      <c r="AM75" s="158">
        <f t="shared" si="346"/>
        <v>200</v>
      </c>
      <c r="AN75" s="158">
        <f t="shared" si="346"/>
        <v>0</v>
      </c>
      <c r="AO75" s="158">
        <f t="shared" si="346"/>
        <v>200</v>
      </c>
      <c r="AP75" s="158">
        <f t="shared" si="346"/>
        <v>0</v>
      </c>
      <c r="AQ75" s="158">
        <f t="shared" si="346"/>
        <v>0</v>
      </c>
      <c r="AR75" s="158">
        <f t="shared" si="346"/>
        <v>0</v>
      </c>
      <c r="AS75" s="158">
        <f t="shared" si="346"/>
        <v>0</v>
      </c>
      <c r="AT75" s="158">
        <f t="shared" si="346"/>
        <v>0</v>
      </c>
      <c r="AU75" s="203" t="s">
        <v>369</v>
      </c>
      <c r="AV75" s="203" t="s">
        <v>45</v>
      </c>
      <c r="AW75" s="203"/>
      <c r="AX75" s="203"/>
      <c r="AY75" s="203"/>
      <c r="AZ75" s="203"/>
      <c r="BA75" s="158"/>
      <c r="BB75" s="158"/>
      <c r="BC75" s="158"/>
      <c r="BD75" s="158">
        <f t="shared" ref="BD75:BF75" si="347">SUM(BD76:BD80)</f>
        <v>0</v>
      </c>
      <c r="BE75" s="158">
        <f t="shared" si="347"/>
        <v>0</v>
      </c>
      <c r="BF75" s="158">
        <f t="shared" si="347"/>
        <v>3843</v>
      </c>
      <c r="BG75" s="158">
        <f>SUM(BG76:BG80)</f>
        <v>3843</v>
      </c>
      <c r="BH75" s="159">
        <f t="shared" si="67"/>
        <v>-3643</v>
      </c>
      <c r="BI75" s="158">
        <f t="shared" ref="BI75:BP75" si="348">BI76+BI77</f>
        <v>200</v>
      </c>
      <c r="BJ75" s="158">
        <f t="shared" si="348"/>
        <v>0</v>
      </c>
      <c r="BK75" s="158">
        <f t="shared" si="348"/>
        <v>200</v>
      </c>
      <c r="BL75" s="158">
        <f t="shared" si="348"/>
        <v>0</v>
      </c>
      <c r="BM75" s="158">
        <f t="shared" si="348"/>
        <v>0</v>
      </c>
      <c r="BN75" s="158">
        <f t="shared" si="348"/>
        <v>0</v>
      </c>
      <c r="BO75" s="158">
        <f t="shared" si="348"/>
        <v>0</v>
      </c>
      <c r="BP75" s="158">
        <f t="shared" si="348"/>
        <v>0</v>
      </c>
      <c r="BQ75" s="203" t="s">
        <v>369</v>
      </c>
      <c r="BR75" s="203" t="s">
        <v>45</v>
      </c>
      <c r="BS75" s="203"/>
      <c r="BT75" s="203"/>
      <c r="BU75" s="203"/>
      <c r="BV75" s="203"/>
      <c r="BW75" s="158"/>
      <c r="BX75" s="158"/>
      <c r="BY75" s="158"/>
      <c r="BZ75" s="158">
        <f t="shared" ref="BZ75:CB75" si="349">SUM(BZ76:BZ83)</f>
        <v>0</v>
      </c>
      <c r="CA75" s="158">
        <f t="shared" si="349"/>
        <v>0</v>
      </c>
      <c r="CB75" s="158">
        <f t="shared" si="349"/>
        <v>3127.4180000000001</v>
      </c>
      <c r="CC75" s="158">
        <f>SUM(CC76:CC83)</f>
        <v>3127.4180000000001</v>
      </c>
      <c r="CD75" s="159">
        <f t="shared" si="262"/>
        <v>-2927.4180000000001</v>
      </c>
      <c r="CE75" s="158">
        <f t="shared" ref="CE75:CL75" si="350">CE76+CE77</f>
        <v>200</v>
      </c>
      <c r="CF75" s="158">
        <f t="shared" si="350"/>
        <v>0</v>
      </c>
      <c r="CG75" s="158">
        <f t="shared" si="350"/>
        <v>200</v>
      </c>
      <c r="CH75" s="158">
        <f t="shared" si="350"/>
        <v>0</v>
      </c>
      <c r="CI75" s="158">
        <f t="shared" si="350"/>
        <v>0</v>
      </c>
      <c r="CJ75" s="158">
        <f t="shared" si="350"/>
        <v>0</v>
      </c>
      <c r="CK75" s="158">
        <f t="shared" si="350"/>
        <v>0</v>
      </c>
      <c r="CL75" s="158">
        <f t="shared" si="350"/>
        <v>0</v>
      </c>
      <c r="CM75" s="203" t="s">
        <v>369</v>
      </c>
      <c r="CN75" s="203" t="s">
        <v>45</v>
      </c>
      <c r="CO75" s="203"/>
      <c r="CP75" s="203"/>
      <c r="CQ75" s="203"/>
      <c r="CR75" s="203"/>
      <c r="CS75" s="158"/>
      <c r="CT75" s="158"/>
      <c r="CU75" s="158"/>
      <c r="CV75" s="158">
        <f t="shared" ref="CV75:CX75" si="351">SUM(CV76:CV83)</f>
        <v>0</v>
      </c>
      <c r="CW75" s="158">
        <f t="shared" si="351"/>
        <v>0</v>
      </c>
      <c r="CX75" s="158">
        <f t="shared" si="351"/>
        <v>3127.4180000000001</v>
      </c>
      <c r="CY75" s="158">
        <f>SUM(CY76:CY83)</f>
        <v>3127.4180000000001</v>
      </c>
      <c r="CZ75" s="159">
        <f t="shared" si="264"/>
        <v>-2927.4180000000001</v>
      </c>
      <c r="DA75" s="158">
        <f t="shared" ref="DA75:DH75" si="352">DA76+DA77</f>
        <v>200</v>
      </c>
      <c r="DB75" s="158">
        <f t="shared" si="352"/>
        <v>0</v>
      </c>
      <c r="DC75" s="158">
        <f t="shared" si="352"/>
        <v>200</v>
      </c>
      <c r="DD75" s="158">
        <f t="shared" si="352"/>
        <v>0</v>
      </c>
      <c r="DE75" s="158">
        <f t="shared" si="352"/>
        <v>0</v>
      </c>
      <c r="DF75" s="158">
        <f t="shared" si="352"/>
        <v>0</v>
      </c>
      <c r="DG75" s="158">
        <f t="shared" si="352"/>
        <v>0</v>
      </c>
      <c r="DH75" s="242">
        <f t="shared" si="352"/>
        <v>0</v>
      </c>
      <c r="DI75" s="203" t="s">
        <v>369</v>
      </c>
      <c r="DJ75" s="203" t="s">
        <v>45</v>
      </c>
      <c r="DK75" s="203"/>
      <c r="DL75" s="203"/>
      <c r="DM75" s="203"/>
      <c r="DN75" s="203"/>
      <c r="DO75" s="158"/>
      <c r="DP75" s="158"/>
      <c r="DQ75" s="158"/>
      <c r="DR75" s="158">
        <f t="shared" ref="DR75:DT75" si="353">SUM(DR76:DR83)</f>
        <v>0</v>
      </c>
      <c r="DS75" s="158">
        <f t="shared" si="353"/>
        <v>0</v>
      </c>
      <c r="DT75" s="158">
        <f t="shared" si="353"/>
        <v>3127.4180000000001</v>
      </c>
      <c r="DU75" s="158">
        <f>SUM(DU76:DU83)</f>
        <v>3127.4180000000001</v>
      </c>
      <c r="DV75" s="159">
        <f t="shared" si="266"/>
        <v>-2927.4180000000001</v>
      </c>
      <c r="DW75" s="158">
        <f t="shared" ref="DW75:ED75" si="354">DW76+DW77</f>
        <v>200</v>
      </c>
      <c r="DX75" s="158">
        <f t="shared" si="354"/>
        <v>0</v>
      </c>
      <c r="DY75" s="158">
        <f t="shared" si="354"/>
        <v>200</v>
      </c>
      <c r="DZ75" s="158">
        <f t="shared" si="354"/>
        <v>0</v>
      </c>
      <c r="EA75" s="158">
        <f t="shared" si="354"/>
        <v>0</v>
      </c>
      <c r="EB75" s="158">
        <f t="shared" si="354"/>
        <v>0</v>
      </c>
      <c r="EC75" s="158">
        <f t="shared" si="354"/>
        <v>0</v>
      </c>
      <c r="ED75" s="158">
        <f t="shared" si="354"/>
        <v>0</v>
      </c>
      <c r="EE75" s="203" t="s">
        <v>369</v>
      </c>
      <c r="EF75" s="203" t="s">
        <v>45</v>
      </c>
      <c r="EG75" s="203"/>
      <c r="EH75" s="203"/>
      <c r="EI75" s="203"/>
      <c r="EJ75" s="203"/>
      <c r="EK75" s="158"/>
      <c r="EL75" s="158"/>
      <c r="EM75" s="158"/>
      <c r="EN75" s="158">
        <f t="shared" ref="EN75:EP75" si="355">SUM(EN76:EN83)</f>
        <v>0</v>
      </c>
      <c r="EO75" s="158">
        <f t="shared" si="355"/>
        <v>0</v>
      </c>
      <c r="EP75" s="158">
        <f t="shared" si="355"/>
        <v>1169.4180000000001</v>
      </c>
      <c r="EQ75" s="158">
        <f>SUM(EQ76:EQ83)</f>
        <v>1169.4180000000001</v>
      </c>
      <c r="ER75" s="159">
        <f t="shared" si="268"/>
        <v>-969.41800000000012</v>
      </c>
      <c r="ES75" s="158">
        <f t="shared" ref="ES75:EZ75" si="356">ES76+ES77</f>
        <v>200</v>
      </c>
      <c r="ET75" s="158">
        <f t="shared" si="356"/>
        <v>0</v>
      </c>
      <c r="EU75" s="158">
        <f t="shared" si="356"/>
        <v>200</v>
      </c>
      <c r="EV75" s="158">
        <f t="shared" si="356"/>
        <v>0</v>
      </c>
      <c r="EW75" s="158">
        <f t="shared" si="356"/>
        <v>0</v>
      </c>
      <c r="EX75" s="158">
        <f t="shared" si="356"/>
        <v>0</v>
      </c>
      <c r="EY75" s="158">
        <f t="shared" si="356"/>
        <v>0</v>
      </c>
      <c r="EZ75" s="158">
        <f t="shared" si="356"/>
        <v>0</v>
      </c>
      <c r="FA75" s="203"/>
      <c r="FB75" s="203"/>
      <c r="FC75" s="203"/>
      <c r="FD75" s="203"/>
      <c r="FE75" s="158"/>
      <c r="FF75" s="158"/>
      <c r="FG75" s="158"/>
      <c r="FH75" s="158">
        <f t="shared" ref="FH75:FJ75" si="357">SUM(FH76:FH83)</f>
        <v>0</v>
      </c>
      <c r="FI75" s="158">
        <f t="shared" si="357"/>
        <v>0</v>
      </c>
      <c r="FJ75" s="158">
        <f t="shared" si="357"/>
        <v>1169.4180000000001</v>
      </c>
      <c r="FK75" s="158">
        <f>SUM(FK76:FK83)</f>
        <v>1169.4180000000001</v>
      </c>
      <c r="FL75" s="159">
        <f t="shared" si="270"/>
        <v>-969.41800000000012</v>
      </c>
      <c r="FM75" s="158">
        <f t="shared" ref="FM75:FT75" si="358">FM76+FM77</f>
        <v>200</v>
      </c>
      <c r="FN75" s="158">
        <f t="shared" si="358"/>
        <v>0</v>
      </c>
      <c r="FO75" s="158">
        <f t="shared" si="358"/>
        <v>200</v>
      </c>
      <c r="FP75" s="158">
        <f t="shared" si="358"/>
        <v>0</v>
      </c>
      <c r="FQ75" s="158">
        <f t="shared" si="358"/>
        <v>0</v>
      </c>
      <c r="FR75" s="158">
        <f t="shared" si="358"/>
        <v>0</v>
      </c>
      <c r="FS75" s="158">
        <f t="shared" si="358"/>
        <v>0</v>
      </c>
      <c r="FT75" s="158">
        <f t="shared" si="358"/>
        <v>0</v>
      </c>
      <c r="FU75" s="203"/>
      <c r="FV75" s="203"/>
      <c r="FW75" s="203"/>
      <c r="FX75" s="200"/>
      <c r="GA75" s="193"/>
    </row>
    <row r="76" spans="1:183" ht="58.5" hidden="1" customHeight="1">
      <c r="A76" s="130" t="s">
        <v>15</v>
      </c>
      <c r="B76" s="131" t="s">
        <v>338</v>
      </c>
      <c r="C76" s="132"/>
      <c r="D76" s="132" t="s">
        <v>318</v>
      </c>
      <c r="E76" s="132" t="s">
        <v>239</v>
      </c>
      <c r="F76" s="132" t="s">
        <v>284</v>
      </c>
      <c r="G76" s="132" t="s">
        <v>485</v>
      </c>
      <c r="H76" s="159"/>
      <c r="I76" s="159"/>
      <c r="J76" s="159"/>
      <c r="K76" s="159"/>
      <c r="L76" s="159"/>
      <c r="M76" s="159"/>
      <c r="N76" s="196"/>
      <c r="O76" s="196"/>
      <c r="P76" s="132" t="s">
        <v>485</v>
      </c>
      <c r="Q76" s="159">
        <f>R76</f>
        <v>104248</v>
      </c>
      <c r="R76" s="159">
        <v>104248</v>
      </c>
      <c r="S76" s="159"/>
      <c r="T76" s="159"/>
      <c r="U76" s="159">
        <f>V76</f>
        <v>100</v>
      </c>
      <c r="V76" s="159">
        <v>100</v>
      </c>
      <c r="W76" s="196"/>
      <c r="X76" s="196"/>
      <c r="Y76" s="130" t="s">
        <v>15</v>
      </c>
      <c r="Z76" s="131" t="s">
        <v>338</v>
      </c>
      <c r="AA76" s="132">
        <v>7713157</v>
      </c>
      <c r="AB76" s="132" t="s">
        <v>318</v>
      </c>
      <c r="AC76" s="132" t="s">
        <v>239</v>
      </c>
      <c r="AD76" s="132" t="s">
        <v>390</v>
      </c>
      <c r="AE76" s="132" t="s">
        <v>485</v>
      </c>
      <c r="AF76" s="159">
        <v>104248</v>
      </c>
      <c r="AG76" s="159">
        <v>34248</v>
      </c>
      <c r="AH76" s="159"/>
      <c r="AI76" s="159"/>
      <c r="AJ76" s="159">
        <f>AK76</f>
        <v>100</v>
      </c>
      <c r="AK76" s="159">
        <v>100</v>
      </c>
      <c r="AL76" s="159">
        <f t="shared" si="65"/>
        <v>0</v>
      </c>
      <c r="AM76" s="159">
        <f t="shared" si="66"/>
        <v>100</v>
      </c>
      <c r="AN76" s="159"/>
      <c r="AO76" s="159">
        <v>100</v>
      </c>
      <c r="AP76" s="159"/>
      <c r="AQ76" s="159"/>
      <c r="AR76" s="159"/>
      <c r="AS76" s="196"/>
      <c r="AT76" s="196"/>
      <c r="AU76" s="130" t="s">
        <v>15</v>
      </c>
      <c r="AV76" s="131" t="s">
        <v>338</v>
      </c>
      <c r="AW76" s="132">
        <v>7713157</v>
      </c>
      <c r="AX76" s="132" t="s">
        <v>318</v>
      </c>
      <c r="AY76" s="132" t="s">
        <v>239</v>
      </c>
      <c r="AZ76" s="132" t="s">
        <v>390</v>
      </c>
      <c r="BA76" s="132" t="s">
        <v>485</v>
      </c>
      <c r="BB76" s="159">
        <v>104248</v>
      </c>
      <c r="BC76" s="159">
        <v>34248</v>
      </c>
      <c r="BD76" s="159"/>
      <c r="BE76" s="159"/>
      <c r="BF76" s="159">
        <f>BG76</f>
        <v>100</v>
      </c>
      <c r="BG76" s="159">
        <v>100</v>
      </c>
      <c r="BH76" s="159">
        <f t="shared" si="67"/>
        <v>0</v>
      </c>
      <c r="BI76" s="159">
        <f t="shared" ref="BI76:BI77" si="359">BJ76+BK76+BL76+BM76+BN76</f>
        <v>100</v>
      </c>
      <c r="BJ76" s="159"/>
      <c r="BK76" s="159">
        <v>100</v>
      </c>
      <c r="BL76" s="159"/>
      <c r="BM76" s="159"/>
      <c r="BN76" s="159"/>
      <c r="BO76" s="196"/>
      <c r="BP76" s="196"/>
      <c r="BQ76" s="130" t="s">
        <v>15</v>
      </c>
      <c r="BR76" s="131" t="s">
        <v>338</v>
      </c>
      <c r="BS76" s="132">
        <v>7713157</v>
      </c>
      <c r="BT76" s="132" t="s">
        <v>318</v>
      </c>
      <c r="BU76" s="132" t="s">
        <v>239</v>
      </c>
      <c r="BV76" s="132" t="s">
        <v>390</v>
      </c>
      <c r="BW76" s="132" t="s">
        <v>485</v>
      </c>
      <c r="BX76" s="159">
        <v>104248</v>
      </c>
      <c r="BY76" s="159">
        <v>34248</v>
      </c>
      <c r="BZ76" s="159"/>
      <c r="CA76" s="159"/>
      <c r="CB76" s="159">
        <f>CC76</f>
        <v>100</v>
      </c>
      <c r="CC76" s="159">
        <v>100</v>
      </c>
      <c r="CD76" s="159">
        <f t="shared" si="262"/>
        <v>0</v>
      </c>
      <c r="CE76" s="159">
        <f t="shared" ref="CE76:CE77" si="360">CF76+CG76+CH76+CI76+CJ76</f>
        <v>100</v>
      </c>
      <c r="CF76" s="159"/>
      <c r="CG76" s="159">
        <v>100</v>
      </c>
      <c r="CH76" s="159"/>
      <c r="CI76" s="159"/>
      <c r="CJ76" s="159"/>
      <c r="CK76" s="196"/>
      <c r="CL76" s="196"/>
      <c r="CM76" s="130" t="s">
        <v>15</v>
      </c>
      <c r="CN76" s="131" t="s">
        <v>338</v>
      </c>
      <c r="CO76" s="132">
        <v>7713157</v>
      </c>
      <c r="CP76" s="132" t="s">
        <v>318</v>
      </c>
      <c r="CQ76" s="132" t="s">
        <v>239</v>
      </c>
      <c r="CR76" s="132" t="s">
        <v>390</v>
      </c>
      <c r="CS76" s="132" t="s">
        <v>485</v>
      </c>
      <c r="CT76" s="159">
        <v>104248</v>
      </c>
      <c r="CU76" s="159">
        <v>34248</v>
      </c>
      <c r="CV76" s="159"/>
      <c r="CW76" s="159"/>
      <c r="CX76" s="159">
        <f>CY76</f>
        <v>100</v>
      </c>
      <c r="CY76" s="159">
        <v>100</v>
      </c>
      <c r="CZ76" s="159">
        <f t="shared" si="264"/>
        <v>0</v>
      </c>
      <c r="DA76" s="159">
        <f t="shared" ref="DA76:DA77" si="361">DB76+DC76+DD76+DE76+DF76</f>
        <v>100</v>
      </c>
      <c r="DB76" s="159"/>
      <c r="DC76" s="159">
        <v>100</v>
      </c>
      <c r="DD76" s="159"/>
      <c r="DE76" s="159"/>
      <c r="DF76" s="159"/>
      <c r="DG76" s="196"/>
      <c r="DH76" s="246"/>
      <c r="DI76" s="130" t="s">
        <v>15</v>
      </c>
      <c r="DJ76" s="131" t="s">
        <v>338</v>
      </c>
      <c r="DK76" s="132">
        <v>7713157</v>
      </c>
      <c r="DL76" s="132" t="s">
        <v>318</v>
      </c>
      <c r="DM76" s="132" t="s">
        <v>239</v>
      </c>
      <c r="DN76" s="132" t="s">
        <v>390</v>
      </c>
      <c r="DO76" s="132" t="s">
        <v>485</v>
      </c>
      <c r="DP76" s="159">
        <v>104248</v>
      </c>
      <c r="DQ76" s="159">
        <v>34248</v>
      </c>
      <c r="DR76" s="159"/>
      <c r="DS76" s="159"/>
      <c r="DT76" s="159">
        <f>DU76</f>
        <v>100</v>
      </c>
      <c r="DU76" s="159">
        <v>100</v>
      </c>
      <c r="DV76" s="159">
        <f t="shared" si="266"/>
        <v>0</v>
      </c>
      <c r="DW76" s="159">
        <f t="shared" ref="DW76:DW77" si="362">DX76+DY76+DZ76+EA76+EB76</f>
        <v>100</v>
      </c>
      <c r="DX76" s="159"/>
      <c r="DY76" s="159">
        <v>100</v>
      </c>
      <c r="DZ76" s="159"/>
      <c r="EA76" s="159"/>
      <c r="EB76" s="159"/>
      <c r="EC76" s="196"/>
      <c r="ED76" s="196"/>
      <c r="EE76" s="130" t="s">
        <v>15</v>
      </c>
      <c r="EF76" s="131" t="s">
        <v>338</v>
      </c>
      <c r="EG76" s="132">
        <v>7713157</v>
      </c>
      <c r="EH76" s="132" t="s">
        <v>318</v>
      </c>
      <c r="EI76" s="132" t="s">
        <v>239</v>
      </c>
      <c r="EJ76" s="132" t="s">
        <v>390</v>
      </c>
      <c r="EK76" s="132" t="s">
        <v>485</v>
      </c>
      <c r="EL76" s="159">
        <v>104248</v>
      </c>
      <c r="EM76" s="159">
        <v>34248</v>
      </c>
      <c r="EN76" s="159"/>
      <c r="EO76" s="159"/>
      <c r="EP76" s="159">
        <f>EQ76</f>
        <v>100</v>
      </c>
      <c r="EQ76" s="159">
        <v>100</v>
      </c>
      <c r="ER76" s="159">
        <f t="shared" si="268"/>
        <v>0</v>
      </c>
      <c r="ES76" s="159">
        <f t="shared" ref="ES76:ES77" si="363">ET76+EU76+EV76+EW76+EX76</f>
        <v>100</v>
      </c>
      <c r="ET76" s="159"/>
      <c r="EU76" s="159">
        <v>100</v>
      </c>
      <c r="EV76" s="159"/>
      <c r="EW76" s="159"/>
      <c r="EX76" s="159"/>
      <c r="EY76" s="196"/>
      <c r="EZ76" s="196"/>
      <c r="FA76" s="132">
        <v>7713157</v>
      </c>
      <c r="FB76" s="132" t="s">
        <v>318</v>
      </c>
      <c r="FC76" s="132" t="s">
        <v>239</v>
      </c>
      <c r="FD76" s="132" t="s">
        <v>390</v>
      </c>
      <c r="FE76" s="132" t="s">
        <v>485</v>
      </c>
      <c r="FF76" s="159">
        <v>104248</v>
      </c>
      <c r="FG76" s="159">
        <v>34248</v>
      </c>
      <c r="FH76" s="159"/>
      <c r="FI76" s="159"/>
      <c r="FJ76" s="159">
        <f>FK76</f>
        <v>100</v>
      </c>
      <c r="FK76" s="159">
        <v>100</v>
      </c>
      <c r="FL76" s="159">
        <f t="shared" si="270"/>
        <v>0</v>
      </c>
      <c r="FM76" s="159">
        <f t="shared" ref="FM76:FM77" si="364">FN76+FO76+FP76+FQ76+FR76</f>
        <v>100</v>
      </c>
      <c r="FN76" s="159"/>
      <c r="FO76" s="159">
        <v>100</v>
      </c>
      <c r="FP76" s="159"/>
      <c r="FQ76" s="159"/>
      <c r="FR76" s="159"/>
      <c r="FS76" s="196"/>
      <c r="FT76" s="196"/>
      <c r="FU76" s="132"/>
      <c r="FV76" s="132"/>
      <c r="FW76" s="132"/>
      <c r="FX76" s="200"/>
      <c r="FZ76" s="193"/>
    </row>
    <row r="77" spans="1:183" ht="58.5" hidden="1" customHeight="1">
      <c r="A77" s="130" t="s">
        <v>15</v>
      </c>
      <c r="B77" s="131" t="s">
        <v>339</v>
      </c>
      <c r="C77" s="132"/>
      <c r="D77" s="132" t="s">
        <v>318</v>
      </c>
      <c r="E77" s="132" t="s">
        <v>239</v>
      </c>
      <c r="F77" s="132" t="s">
        <v>284</v>
      </c>
      <c r="G77" s="132" t="s">
        <v>486</v>
      </c>
      <c r="H77" s="159"/>
      <c r="I77" s="159"/>
      <c r="J77" s="159"/>
      <c r="K77" s="159"/>
      <c r="L77" s="159"/>
      <c r="M77" s="159"/>
      <c r="N77" s="196"/>
      <c r="O77" s="196"/>
      <c r="P77" s="132" t="s">
        <v>486</v>
      </c>
      <c r="Q77" s="159">
        <f>R77</f>
        <v>149882</v>
      </c>
      <c r="R77" s="159">
        <v>149882</v>
      </c>
      <c r="S77" s="159"/>
      <c r="T77" s="159"/>
      <c r="U77" s="159">
        <f>V77</f>
        <v>100</v>
      </c>
      <c r="V77" s="159">
        <v>100</v>
      </c>
      <c r="W77" s="196"/>
      <c r="X77" s="196"/>
      <c r="Y77" s="130" t="s">
        <v>15</v>
      </c>
      <c r="Z77" s="131" t="s">
        <v>339</v>
      </c>
      <c r="AA77" s="132">
        <v>7939028</v>
      </c>
      <c r="AB77" s="132" t="s">
        <v>318</v>
      </c>
      <c r="AC77" s="132" t="s">
        <v>239</v>
      </c>
      <c r="AD77" s="132" t="s">
        <v>391</v>
      </c>
      <c r="AE77" s="132" t="s">
        <v>486</v>
      </c>
      <c r="AF77" s="159">
        <v>149882</v>
      </c>
      <c r="AG77" s="159">
        <v>14882</v>
      </c>
      <c r="AH77" s="159"/>
      <c r="AI77" s="159"/>
      <c r="AJ77" s="159">
        <f>AK77</f>
        <v>100</v>
      </c>
      <c r="AK77" s="159">
        <v>100</v>
      </c>
      <c r="AL77" s="159">
        <f t="shared" si="65"/>
        <v>0</v>
      </c>
      <c r="AM77" s="159">
        <f t="shared" si="66"/>
        <v>100</v>
      </c>
      <c r="AN77" s="159"/>
      <c r="AO77" s="159">
        <v>100</v>
      </c>
      <c r="AP77" s="159"/>
      <c r="AQ77" s="159"/>
      <c r="AR77" s="159"/>
      <c r="AS77" s="196"/>
      <c r="AT77" s="196"/>
      <c r="AU77" s="130" t="s">
        <v>15</v>
      </c>
      <c r="AV77" s="131" t="s">
        <v>339</v>
      </c>
      <c r="AW77" s="132">
        <v>7939028</v>
      </c>
      <c r="AX77" s="132" t="s">
        <v>318</v>
      </c>
      <c r="AY77" s="132" t="s">
        <v>239</v>
      </c>
      <c r="AZ77" s="132" t="s">
        <v>391</v>
      </c>
      <c r="BA77" s="132" t="s">
        <v>486</v>
      </c>
      <c r="BB77" s="159">
        <v>149882</v>
      </c>
      <c r="BC77" s="159">
        <v>14882</v>
      </c>
      <c r="BD77" s="159"/>
      <c r="BE77" s="159"/>
      <c r="BF77" s="159">
        <f>BG77</f>
        <v>100</v>
      </c>
      <c r="BG77" s="159">
        <v>100</v>
      </c>
      <c r="BH77" s="159">
        <f t="shared" si="67"/>
        <v>0</v>
      </c>
      <c r="BI77" s="159">
        <f t="shared" si="359"/>
        <v>100</v>
      </c>
      <c r="BJ77" s="159"/>
      <c r="BK77" s="159">
        <v>100</v>
      </c>
      <c r="BL77" s="159"/>
      <c r="BM77" s="159"/>
      <c r="BN77" s="159"/>
      <c r="BO77" s="196"/>
      <c r="BP77" s="196"/>
      <c r="BQ77" s="130" t="s">
        <v>15</v>
      </c>
      <c r="BR77" s="131" t="s">
        <v>339</v>
      </c>
      <c r="BS77" s="132">
        <v>7939028</v>
      </c>
      <c r="BT77" s="132" t="s">
        <v>318</v>
      </c>
      <c r="BU77" s="132" t="s">
        <v>239</v>
      </c>
      <c r="BV77" s="132" t="s">
        <v>391</v>
      </c>
      <c r="BW77" s="132" t="s">
        <v>486</v>
      </c>
      <c r="BX77" s="159">
        <v>149882</v>
      </c>
      <c r="BY77" s="159">
        <v>14882</v>
      </c>
      <c r="BZ77" s="159"/>
      <c r="CA77" s="159"/>
      <c r="CB77" s="159">
        <f>CC77</f>
        <v>100</v>
      </c>
      <c r="CC77" s="159">
        <v>100</v>
      </c>
      <c r="CD77" s="159">
        <f t="shared" si="262"/>
        <v>0</v>
      </c>
      <c r="CE77" s="159">
        <f t="shared" si="360"/>
        <v>100</v>
      </c>
      <c r="CF77" s="159"/>
      <c r="CG77" s="159">
        <v>100</v>
      </c>
      <c r="CH77" s="159"/>
      <c r="CI77" s="159"/>
      <c r="CJ77" s="159"/>
      <c r="CK77" s="196"/>
      <c r="CL77" s="196"/>
      <c r="CM77" s="130" t="s">
        <v>15</v>
      </c>
      <c r="CN77" s="131" t="s">
        <v>339</v>
      </c>
      <c r="CO77" s="132">
        <v>7939028</v>
      </c>
      <c r="CP77" s="132" t="s">
        <v>318</v>
      </c>
      <c r="CQ77" s="132" t="s">
        <v>239</v>
      </c>
      <c r="CR77" s="132" t="s">
        <v>391</v>
      </c>
      <c r="CS77" s="132" t="s">
        <v>486</v>
      </c>
      <c r="CT77" s="159">
        <v>149882</v>
      </c>
      <c r="CU77" s="159">
        <v>14882</v>
      </c>
      <c r="CV77" s="159"/>
      <c r="CW77" s="159"/>
      <c r="CX77" s="159">
        <f>CY77</f>
        <v>100</v>
      </c>
      <c r="CY77" s="159">
        <v>100</v>
      </c>
      <c r="CZ77" s="159">
        <f t="shared" si="264"/>
        <v>0</v>
      </c>
      <c r="DA77" s="159">
        <f t="shared" si="361"/>
        <v>100</v>
      </c>
      <c r="DB77" s="159"/>
      <c r="DC77" s="159">
        <v>100</v>
      </c>
      <c r="DD77" s="159"/>
      <c r="DE77" s="159"/>
      <c r="DF77" s="159"/>
      <c r="DG77" s="196"/>
      <c r="DH77" s="246"/>
      <c r="DI77" s="130" t="s">
        <v>15</v>
      </c>
      <c r="DJ77" s="131" t="s">
        <v>339</v>
      </c>
      <c r="DK77" s="132">
        <v>7939028</v>
      </c>
      <c r="DL77" s="132" t="s">
        <v>318</v>
      </c>
      <c r="DM77" s="132" t="s">
        <v>239</v>
      </c>
      <c r="DN77" s="132" t="s">
        <v>391</v>
      </c>
      <c r="DO77" s="132" t="s">
        <v>486</v>
      </c>
      <c r="DP77" s="159">
        <v>149882</v>
      </c>
      <c r="DQ77" s="159">
        <v>14882</v>
      </c>
      <c r="DR77" s="159"/>
      <c r="DS77" s="159"/>
      <c r="DT77" s="159">
        <f>DU77</f>
        <v>100</v>
      </c>
      <c r="DU77" s="159">
        <v>100</v>
      </c>
      <c r="DV77" s="159">
        <f t="shared" si="266"/>
        <v>0</v>
      </c>
      <c r="DW77" s="159">
        <f t="shared" si="362"/>
        <v>100</v>
      </c>
      <c r="DX77" s="159"/>
      <c r="DY77" s="159">
        <v>100</v>
      </c>
      <c r="DZ77" s="159"/>
      <c r="EA77" s="159"/>
      <c r="EB77" s="159"/>
      <c r="EC77" s="196"/>
      <c r="ED77" s="196"/>
      <c r="EE77" s="130" t="s">
        <v>15</v>
      </c>
      <c r="EF77" s="131" t="s">
        <v>339</v>
      </c>
      <c r="EG77" s="132">
        <v>7939028</v>
      </c>
      <c r="EH77" s="132" t="s">
        <v>318</v>
      </c>
      <c r="EI77" s="132" t="s">
        <v>239</v>
      </c>
      <c r="EJ77" s="132" t="s">
        <v>391</v>
      </c>
      <c r="EK77" s="132" t="s">
        <v>486</v>
      </c>
      <c r="EL77" s="159">
        <v>149882</v>
      </c>
      <c r="EM77" s="159">
        <v>14882</v>
      </c>
      <c r="EN77" s="159"/>
      <c r="EO77" s="159"/>
      <c r="EP77" s="159">
        <f>EQ77</f>
        <v>100</v>
      </c>
      <c r="EQ77" s="159">
        <v>100</v>
      </c>
      <c r="ER77" s="159">
        <f t="shared" si="268"/>
        <v>0</v>
      </c>
      <c r="ES77" s="159">
        <f t="shared" si="363"/>
        <v>100</v>
      </c>
      <c r="ET77" s="159"/>
      <c r="EU77" s="159">
        <v>100</v>
      </c>
      <c r="EV77" s="159"/>
      <c r="EW77" s="159"/>
      <c r="EX77" s="159"/>
      <c r="EY77" s="196"/>
      <c r="EZ77" s="196"/>
      <c r="FA77" s="132">
        <v>7939028</v>
      </c>
      <c r="FB77" s="132" t="s">
        <v>318</v>
      </c>
      <c r="FC77" s="132" t="s">
        <v>239</v>
      </c>
      <c r="FD77" s="132" t="s">
        <v>391</v>
      </c>
      <c r="FE77" s="132" t="s">
        <v>486</v>
      </c>
      <c r="FF77" s="159">
        <v>149882</v>
      </c>
      <c r="FG77" s="159">
        <v>14882</v>
      </c>
      <c r="FH77" s="159"/>
      <c r="FI77" s="159"/>
      <c r="FJ77" s="159">
        <f>FK77</f>
        <v>100</v>
      </c>
      <c r="FK77" s="159">
        <v>100</v>
      </c>
      <c r="FL77" s="159">
        <f t="shared" si="270"/>
        <v>0</v>
      </c>
      <c r="FM77" s="159">
        <f t="shared" si="364"/>
        <v>100</v>
      </c>
      <c r="FN77" s="159"/>
      <c r="FO77" s="159">
        <v>100</v>
      </c>
      <c r="FP77" s="159"/>
      <c r="FQ77" s="159"/>
      <c r="FR77" s="159"/>
      <c r="FS77" s="196"/>
      <c r="FT77" s="196"/>
      <c r="FU77" s="132"/>
      <c r="FV77" s="132"/>
      <c r="FW77" s="132"/>
      <c r="FX77" s="200"/>
      <c r="FZ77" s="193"/>
    </row>
    <row r="78" spans="1:183" ht="58.5" hidden="1" customHeight="1">
      <c r="A78" s="130"/>
      <c r="B78" s="131"/>
      <c r="C78" s="132"/>
      <c r="D78" s="132"/>
      <c r="E78" s="132"/>
      <c r="F78" s="132"/>
      <c r="G78" s="132"/>
      <c r="H78" s="159"/>
      <c r="I78" s="159"/>
      <c r="J78" s="159"/>
      <c r="K78" s="159"/>
      <c r="L78" s="159"/>
      <c r="M78" s="159"/>
      <c r="N78" s="196"/>
      <c r="O78" s="196"/>
      <c r="P78" s="132"/>
      <c r="Q78" s="159"/>
      <c r="R78" s="159"/>
      <c r="S78" s="159"/>
      <c r="T78" s="159"/>
      <c r="U78" s="159"/>
      <c r="V78" s="159"/>
      <c r="W78" s="196"/>
      <c r="X78" s="196"/>
      <c r="Y78" s="130"/>
      <c r="Z78" s="131"/>
      <c r="AA78" s="132"/>
      <c r="AB78" s="132"/>
      <c r="AC78" s="132"/>
      <c r="AD78" s="132"/>
      <c r="AE78" s="132"/>
      <c r="AF78" s="159"/>
      <c r="AG78" s="159"/>
      <c r="AH78" s="159"/>
      <c r="AI78" s="159"/>
      <c r="AJ78" s="159"/>
      <c r="AK78" s="159"/>
      <c r="AL78" s="159"/>
      <c r="AM78" s="159"/>
      <c r="AN78" s="159"/>
      <c r="AO78" s="159"/>
      <c r="AP78" s="159"/>
      <c r="AQ78" s="159"/>
      <c r="AR78" s="159"/>
      <c r="AS78" s="196"/>
      <c r="AT78" s="196"/>
      <c r="AU78" s="130" t="s">
        <v>15</v>
      </c>
      <c r="AV78" s="131" t="s">
        <v>409</v>
      </c>
      <c r="AW78" s="132"/>
      <c r="AX78" s="132" t="s">
        <v>318</v>
      </c>
      <c r="AY78" s="132" t="s">
        <v>240</v>
      </c>
      <c r="AZ78" s="132" t="s">
        <v>404</v>
      </c>
      <c r="BA78" s="172" t="s">
        <v>412</v>
      </c>
      <c r="BB78" s="159">
        <v>98798.546000000002</v>
      </c>
      <c r="BC78" s="159">
        <v>98798.546000000002</v>
      </c>
      <c r="BD78" s="159"/>
      <c r="BE78" s="159"/>
      <c r="BF78" s="159">
        <f>BG78</f>
        <v>1958</v>
      </c>
      <c r="BG78" s="159">
        <v>1958</v>
      </c>
      <c r="BH78" s="159"/>
      <c r="BI78" s="159"/>
      <c r="BJ78" s="159"/>
      <c r="BK78" s="159"/>
      <c r="BL78" s="159"/>
      <c r="BM78" s="159"/>
      <c r="BN78" s="159"/>
      <c r="BO78" s="196"/>
      <c r="BP78" s="196"/>
      <c r="BQ78" s="130" t="s">
        <v>15</v>
      </c>
      <c r="BR78" s="131" t="s">
        <v>409</v>
      </c>
      <c r="BS78" s="132"/>
      <c r="BT78" s="132" t="s">
        <v>318</v>
      </c>
      <c r="BU78" s="132" t="s">
        <v>240</v>
      </c>
      <c r="BV78" s="132" t="s">
        <v>404</v>
      </c>
      <c r="BW78" s="172" t="s">
        <v>412</v>
      </c>
      <c r="BX78" s="159">
        <v>98798.546000000002</v>
      </c>
      <c r="BY78" s="159">
        <v>98798.546000000002</v>
      </c>
      <c r="BZ78" s="159"/>
      <c r="CA78" s="159"/>
      <c r="CB78" s="159">
        <f>CC78</f>
        <v>1958</v>
      </c>
      <c r="CC78" s="159">
        <v>1958</v>
      </c>
      <c r="CD78" s="159"/>
      <c r="CE78" s="159"/>
      <c r="CF78" s="159"/>
      <c r="CG78" s="159"/>
      <c r="CH78" s="159"/>
      <c r="CI78" s="159"/>
      <c r="CJ78" s="159"/>
      <c r="CK78" s="196"/>
      <c r="CL78" s="196"/>
      <c r="CM78" s="130" t="s">
        <v>15</v>
      </c>
      <c r="CN78" s="131" t="s">
        <v>409</v>
      </c>
      <c r="CO78" s="132"/>
      <c r="CP78" s="132" t="s">
        <v>318</v>
      </c>
      <c r="CQ78" s="132" t="s">
        <v>240</v>
      </c>
      <c r="CR78" s="132" t="s">
        <v>404</v>
      </c>
      <c r="CS78" s="172" t="s">
        <v>412</v>
      </c>
      <c r="CT78" s="159">
        <v>98798.546000000002</v>
      </c>
      <c r="CU78" s="159">
        <v>98798.546000000002</v>
      </c>
      <c r="CV78" s="159"/>
      <c r="CW78" s="159"/>
      <c r="CX78" s="159">
        <f>CY78</f>
        <v>1958</v>
      </c>
      <c r="CY78" s="159">
        <v>1958</v>
      </c>
      <c r="CZ78" s="159"/>
      <c r="DA78" s="159"/>
      <c r="DB78" s="159"/>
      <c r="DC78" s="159"/>
      <c r="DD78" s="159"/>
      <c r="DE78" s="159"/>
      <c r="DF78" s="159"/>
      <c r="DG78" s="196"/>
      <c r="DH78" s="246"/>
      <c r="DI78" s="130" t="s">
        <v>15</v>
      </c>
      <c r="DJ78" s="131" t="s">
        <v>409</v>
      </c>
      <c r="DK78" s="132"/>
      <c r="DL78" s="132" t="s">
        <v>318</v>
      </c>
      <c r="DM78" s="132" t="s">
        <v>240</v>
      </c>
      <c r="DN78" s="132" t="s">
        <v>404</v>
      </c>
      <c r="DO78" s="132" t="s">
        <v>412</v>
      </c>
      <c r="DP78" s="159">
        <v>98798.546000000002</v>
      </c>
      <c r="DQ78" s="159">
        <v>98798.546000000002</v>
      </c>
      <c r="DR78" s="159"/>
      <c r="DS78" s="159"/>
      <c r="DT78" s="159">
        <f>DU78</f>
        <v>1958</v>
      </c>
      <c r="DU78" s="159">
        <v>1958</v>
      </c>
      <c r="DV78" s="159"/>
      <c r="DW78" s="159"/>
      <c r="DX78" s="159"/>
      <c r="DY78" s="159"/>
      <c r="DZ78" s="159"/>
      <c r="EA78" s="159"/>
      <c r="EB78" s="159"/>
      <c r="EC78" s="196"/>
      <c r="ED78" s="196"/>
      <c r="EE78" s="130" t="s">
        <v>15</v>
      </c>
      <c r="EF78" s="131" t="s">
        <v>409</v>
      </c>
      <c r="EG78" s="132"/>
      <c r="EH78" s="132" t="s">
        <v>318</v>
      </c>
      <c r="EI78" s="132" t="s">
        <v>240</v>
      </c>
      <c r="EJ78" s="132" t="s">
        <v>404</v>
      </c>
      <c r="EK78" s="132" t="s">
        <v>412</v>
      </c>
      <c r="EL78" s="159">
        <v>98798.546000000002</v>
      </c>
      <c r="EM78" s="159">
        <v>98798.546000000002</v>
      </c>
      <c r="EN78" s="159"/>
      <c r="EO78" s="159"/>
      <c r="EP78" s="159">
        <f>EQ78</f>
        <v>0</v>
      </c>
      <c r="EQ78" s="159"/>
      <c r="ER78" s="159"/>
      <c r="ES78" s="159"/>
      <c r="ET78" s="159"/>
      <c r="EU78" s="159"/>
      <c r="EV78" s="159"/>
      <c r="EW78" s="159"/>
      <c r="EX78" s="159"/>
      <c r="EY78" s="196"/>
      <c r="EZ78" s="196"/>
      <c r="FA78" s="132"/>
      <c r="FB78" s="132" t="s">
        <v>318</v>
      </c>
      <c r="FC78" s="132" t="s">
        <v>240</v>
      </c>
      <c r="FD78" s="132" t="s">
        <v>404</v>
      </c>
      <c r="FE78" s="132" t="s">
        <v>412</v>
      </c>
      <c r="FF78" s="159">
        <v>98798.546000000002</v>
      </c>
      <c r="FG78" s="159">
        <v>98798.546000000002</v>
      </c>
      <c r="FH78" s="159"/>
      <c r="FI78" s="159"/>
      <c r="FJ78" s="159">
        <f>FK78</f>
        <v>0</v>
      </c>
      <c r="FK78" s="159"/>
      <c r="FL78" s="159"/>
      <c r="FM78" s="159"/>
      <c r="FN78" s="159"/>
      <c r="FO78" s="159"/>
      <c r="FP78" s="159"/>
      <c r="FQ78" s="159"/>
      <c r="FR78" s="159"/>
      <c r="FS78" s="196"/>
      <c r="FT78" s="196"/>
      <c r="FU78" s="132" t="s">
        <v>545</v>
      </c>
      <c r="FV78" s="132" t="s">
        <v>545</v>
      </c>
      <c r="FW78" s="132" t="s">
        <v>545</v>
      </c>
      <c r="FX78" s="200"/>
    </row>
    <row r="79" spans="1:183" ht="58.5" hidden="1" customHeight="1">
      <c r="A79" s="130"/>
      <c r="B79" s="131"/>
      <c r="C79" s="132"/>
      <c r="D79" s="132"/>
      <c r="E79" s="132"/>
      <c r="F79" s="132"/>
      <c r="G79" s="132"/>
      <c r="H79" s="159"/>
      <c r="I79" s="159"/>
      <c r="J79" s="159"/>
      <c r="K79" s="159"/>
      <c r="L79" s="159"/>
      <c r="M79" s="159"/>
      <c r="N79" s="196"/>
      <c r="O79" s="196"/>
      <c r="P79" s="132"/>
      <c r="Q79" s="159"/>
      <c r="R79" s="159"/>
      <c r="S79" s="159"/>
      <c r="T79" s="159"/>
      <c r="U79" s="159"/>
      <c r="V79" s="159"/>
      <c r="W79" s="196"/>
      <c r="X79" s="196"/>
      <c r="Y79" s="130"/>
      <c r="Z79" s="131"/>
      <c r="AA79" s="132"/>
      <c r="AB79" s="132"/>
      <c r="AC79" s="132"/>
      <c r="AD79" s="132"/>
      <c r="AE79" s="132"/>
      <c r="AF79" s="159"/>
      <c r="AG79" s="159"/>
      <c r="AH79" s="159"/>
      <c r="AI79" s="159"/>
      <c r="AJ79" s="159"/>
      <c r="AK79" s="159"/>
      <c r="AL79" s="159"/>
      <c r="AM79" s="159"/>
      <c r="AN79" s="159"/>
      <c r="AO79" s="159"/>
      <c r="AP79" s="159"/>
      <c r="AQ79" s="159"/>
      <c r="AR79" s="159"/>
      <c r="AS79" s="196"/>
      <c r="AT79" s="196"/>
      <c r="AU79" s="130" t="s">
        <v>15</v>
      </c>
      <c r="AV79" s="131" t="s">
        <v>400</v>
      </c>
      <c r="AW79" s="132"/>
      <c r="AX79" s="132" t="s">
        <v>318</v>
      </c>
      <c r="AY79" s="132" t="s">
        <v>240</v>
      </c>
      <c r="AZ79" s="132" t="s">
        <v>388</v>
      </c>
      <c r="BA79" s="172" t="s">
        <v>413</v>
      </c>
      <c r="BB79" s="159">
        <v>7929.8429999999998</v>
      </c>
      <c r="BC79" s="159">
        <v>7929.8429999999998</v>
      </c>
      <c r="BD79" s="159"/>
      <c r="BE79" s="159"/>
      <c r="BF79" s="159">
        <f t="shared" ref="BF79:BF80" si="365">BG79</f>
        <v>78</v>
      </c>
      <c r="BG79" s="159">
        <v>78</v>
      </c>
      <c r="BH79" s="159"/>
      <c r="BI79" s="159"/>
      <c r="BJ79" s="159"/>
      <c r="BK79" s="159"/>
      <c r="BL79" s="159"/>
      <c r="BM79" s="159"/>
      <c r="BN79" s="159"/>
      <c r="BO79" s="196"/>
      <c r="BP79" s="196"/>
      <c r="BQ79" s="130" t="s">
        <v>15</v>
      </c>
      <c r="BR79" s="131" t="s">
        <v>400</v>
      </c>
      <c r="BS79" s="132"/>
      <c r="BT79" s="132" t="s">
        <v>318</v>
      </c>
      <c r="BU79" s="132" t="s">
        <v>240</v>
      </c>
      <c r="BV79" s="132" t="s">
        <v>388</v>
      </c>
      <c r="BW79" s="172" t="s">
        <v>413</v>
      </c>
      <c r="BX79" s="159">
        <v>7929.8429999999998</v>
      </c>
      <c r="BY79" s="159">
        <v>7929.8429999999998</v>
      </c>
      <c r="BZ79" s="159"/>
      <c r="CA79" s="159"/>
      <c r="CB79" s="159">
        <f t="shared" ref="CB79:CB83" si="366">CC79</f>
        <v>78</v>
      </c>
      <c r="CC79" s="159">
        <v>78</v>
      </c>
      <c r="CD79" s="159"/>
      <c r="CE79" s="159"/>
      <c r="CF79" s="159"/>
      <c r="CG79" s="159"/>
      <c r="CH79" s="159"/>
      <c r="CI79" s="159"/>
      <c r="CJ79" s="159"/>
      <c r="CK79" s="196"/>
      <c r="CL79" s="196"/>
      <c r="CM79" s="130" t="s">
        <v>15</v>
      </c>
      <c r="CN79" s="131" t="s">
        <v>400</v>
      </c>
      <c r="CO79" s="132"/>
      <c r="CP79" s="132" t="s">
        <v>318</v>
      </c>
      <c r="CQ79" s="132" t="s">
        <v>240</v>
      </c>
      <c r="CR79" s="132" t="s">
        <v>388</v>
      </c>
      <c r="CS79" s="172" t="s">
        <v>413</v>
      </c>
      <c r="CT79" s="159">
        <v>7929.8429999999998</v>
      </c>
      <c r="CU79" s="159">
        <v>7929.8429999999998</v>
      </c>
      <c r="CV79" s="159"/>
      <c r="CW79" s="159"/>
      <c r="CX79" s="159">
        <f t="shared" ref="CX79:CX83" si="367">CY79</f>
        <v>78</v>
      </c>
      <c r="CY79" s="159">
        <v>78</v>
      </c>
      <c r="CZ79" s="159"/>
      <c r="DA79" s="159"/>
      <c r="DB79" s="159"/>
      <c r="DC79" s="159"/>
      <c r="DD79" s="159"/>
      <c r="DE79" s="159"/>
      <c r="DF79" s="159"/>
      <c r="DG79" s="196"/>
      <c r="DH79" s="246"/>
      <c r="DI79" s="130" t="s">
        <v>15</v>
      </c>
      <c r="DJ79" s="131" t="s">
        <v>400</v>
      </c>
      <c r="DK79" s="132"/>
      <c r="DL79" s="132" t="s">
        <v>318</v>
      </c>
      <c r="DM79" s="132" t="s">
        <v>240</v>
      </c>
      <c r="DN79" s="132" t="s">
        <v>388</v>
      </c>
      <c r="DO79" s="132" t="s">
        <v>413</v>
      </c>
      <c r="DP79" s="159">
        <v>7929.8429999999998</v>
      </c>
      <c r="DQ79" s="159">
        <v>7929.8429999999998</v>
      </c>
      <c r="DR79" s="159"/>
      <c r="DS79" s="159"/>
      <c r="DT79" s="159">
        <f t="shared" ref="DT79:DT83" si="368">DU79</f>
        <v>78</v>
      </c>
      <c r="DU79" s="159">
        <v>78</v>
      </c>
      <c r="DV79" s="159"/>
      <c r="DW79" s="159"/>
      <c r="DX79" s="159"/>
      <c r="DY79" s="159"/>
      <c r="DZ79" s="159"/>
      <c r="EA79" s="159"/>
      <c r="EB79" s="159"/>
      <c r="EC79" s="196"/>
      <c r="ED79" s="196"/>
      <c r="EE79" s="130" t="s">
        <v>15</v>
      </c>
      <c r="EF79" s="131" t="s">
        <v>400</v>
      </c>
      <c r="EG79" s="132"/>
      <c r="EH79" s="132" t="s">
        <v>318</v>
      </c>
      <c r="EI79" s="132" t="s">
        <v>240</v>
      </c>
      <c r="EJ79" s="132" t="s">
        <v>388</v>
      </c>
      <c r="EK79" s="132" t="s">
        <v>413</v>
      </c>
      <c r="EL79" s="159">
        <v>7929.8429999999998</v>
      </c>
      <c r="EM79" s="159">
        <v>7929.8429999999998</v>
      </c>
      <c r="EN79" s="159"/>
      <c r="EO79" s="159"/>
      <c r="EP79" s="159">
        <f t="shared" ref="EP79:EP83" si="369">EQ79</f>
        <v>78</v>
      </c>
      <c r="EQ79" s="159">
        <v>78</v>
      </c>
      <c r="ER79" s="159"/>
      <c r="ES79" s="159"/>
      <c r="ET79" s="159"/>
      <c r="EU79" s="159"/>
      <c r="EV79" s="159"/>
      <c r="EW79" s="159"/>
      <c r="EX79" s="159"/>
      <c r="EY79" s="196"/>
      <c r="EZ79" s="196"/>
      <c r="FA79" s="132"/>
      <c r="FB79" s="132" t="s">
        <v>318</v>
      </c>
      <c r="FC79" s="132" t="s">
        <v>240</v>
      </c>
      <c r="FD79" s="132" t="s">
        <v>388</v>
      </c>
      <c r="FE79" s="132" t="s">
        <v>413</v>
      </c>
      <c r="FF79" s="159">
        <v>7929.8429999999998</v>
      </c>
      <c r="FG79" s="159">
        <v>7929.8429999999998</v>
      </c>
      <c r="FH79" s="159"/>
      <c r="FI79" s="159"/>
      <c r="FJ79" s="159">
        <f t="shared" ref="FJ79:FJ83" si="370">FK79</f>
        <v>78</v>
      </c>
      <c r="FK79" s="159">
        <v>78</v>
      </c>
      <c r="FL79" s="159"/>
      <c r="FM79" s="159"/>
      <c r="FN79" s="159"/>
      <c r="FO79" s="159"/>
      <c r="FP79" s="159"/>
      <c r="FQ79" s="159"/>
      <c r="FR79" s="159"/>
      <c r="FS79" s="196"/>
      <c r="FT79" s="196"/>
      <c r="FU79" s="132"/>
      <c r="FV79" s="132"/>
      <c r="FW79" s="132"/>
      <c r="FX79" s="200"/>
    </row>
    <row r="80" spans="1:183" ht="58.5" hidden="1" customHeight="1">
      <c r="A80" s="130"/>
      <c r="B80" s="131"/>
      <c r="C80" s="132"/>
      <c r="D80" s="132"/>
      <c r="E80" s="132"/>
      <c r="F80" s="132"/>
      <c r="G80" s="132"/>
      <c r="H80" s="159"/>
      <c r="I80" s="159"/>
      <c r="J80" s="159"/>
      <c r="K80" s="159"/>
      <c r="L80" s="159"/>
      <c r="M80" s="159"/>
      <c r="N80" s="196"/>
      <c r="O80" s="196"/>
      <c r="P80" s="132"/>
      <c r="Q80" s="159"/>
      <c r="R80" s="159"/>
      <c r="S80" s="159"/>
      <c r="T80" s="159"/>
      <c r="U80" s="159"/>
      <c r="V80" s="159"/>
      <c r="W80" s="196"/>
      <c r="X80" s="196"/>
      <c r="Y80" s="130"/>
      <c r="Z80" s="131"/>
      <c r="AA80" s="132"/>
      <c r="AB80" s="132"/>
      <c r="AC80" s="132"/>
      <c r="AD80" s="132"/>
      <c r="AE80" s="132"/>
      <c r="AF80" s="159"/>
      <c r="AG80" s="159"/>
      <c r="AH80" s="159"/>
      <c r="AI80" s="159"/>
      <c r="AJ80" s="159"/>
      <c r="AK80" s="159"/>
      <c r="AL80" s="159"/>
      <c r="AM80" s="159"/>
      <c r="AN80" s="159"/>
      <c r="AO80" s="159"/>
      <c r="AP80" s="159"/>
      <c r="AQ80" s="159"/>
      <c r="AR80" s="159"/>
      <c r="AS80" s="196"/>
      <c r="AT80" s="196"/>
      <c r="AU80" s="130" t="s">
        <v>15</v>
      </c>
      <c r="AV80" s="131" t="s">
        <v>401</v>
      </c>
      <c r="AW80" s="132"/>
      <c r="AX80" s="132" t="s">
        <v>318</v>
      </c>
      <c r="AY80" s="132" t="s">
        <v>239</v>
      </c>
      <c r="AZ80" s="132" t="s">
        <v>388</v>
      </c>
      <c r="BA80" s="172" t="s">
        <v>414</v>
      </c>
      <c r="BB80" s="159">
        <v>4927.8420809999998</v>
      </c>
      <c r="BC80" s="159">
        <v>4927.8419999999996</v>
      </c>
      <c r="BD80" s="159"/>
      <c r="BE80" s="159"/>
      <c r="BF80" s="159">
        <f t="shared" si="365"/>
        <v>1607</v>
      </c>
      <c r="BG80" s="159">
        <v>1607</v>
      </c>
      <c r="BH80" s="159"/>
      <c r="BI80" s="159"/>
      <c r="BJ80" s="159"/>
      <c r="BK80" s="159"/>
      <c r="BL80" s="159"/>
      <c r="BM80" s="159"/>
      <c r="BN80" s="159"/>
      <c r="BO80" s="196"/>
      <c r="BP80" s="196"/>
      <c r="BQ80" s="130" t="s">
        <v>15</v>
      </c>
      <c r="BR80" s="131" t="s">
        <v>401</v>
      </c>
      <c r="BS80" s="132"/>
      <c r="BT80" s="132" t="s">
        <v>318</v>
      </c>
      <c r="BU80" s="132" t="s">
        <v>239</v>
      </c>
      <c r="BV80" s="132" t="s">
        <v>388</v>
      </c>
      <c r="BW80" s="172" t="s">
        <v>487</v>
      </c>
      <c r="BX80" s="159">
        <v>4927.8420809999998</v>
      </c>
      <c r="BY80" s="159">
        <v>4927.8419999999996</v>
      </c>
      <c r="BZ80" s="159"/>
      <c r="CA80" s="159"/>
      <c r="CB80" s="159">
        <f t="shared" si="366"/>
        <v>350.41800000000001</v>
      </c>
      <c r="CC80" s="159">
        <v>350.41800000000001</v>
      </c>
      <c r="CD80" s="196">
        <v>350.41800000000001</v>
      </c>
      <c r="CE80" s="196">
        <v>350.41800000000001</v>
      </c>
      <c r="CF80" s="196">
        <v>350.41800000000001</v>
      </c>
      <c r="CG80" s="196">
        <v>350.41800000000001</v>
      </c>
      <c r="CH80" s="196">
        <v>350.41800000000001</v>
      </c>
      <c r="CI80" s="196">
        <v>350.41800000000001</v>
      </c>
      <c r="CJ80" s="196">
        <v>350.41800000000001</v>
      </c>
      <c r="CK80" s="196"/>
      <c r="CL80" s="196"/>
      <c r="CM80" s="130" t="s">
        <v>15</v>
      </c>
      <c r="CN80" s="131" t="s">
        <v>401</v>
      </c>
      <c r="CO80" s="132"/>
      <c r="CP80" s="132" t="s">
        <v>318</v>
      </c>
      <c r="CQ80" s="132" t="s">
        <v>239</v>
      </c>
      <c r="CR80" s="132" t="s">
        <v>388</v>
      </c>
      <c r="CS80" s="172" t="s">
        <v>487</v>
      </c>
      <c r="CT80" s="159">
        <v>4927.8420809999998</v>
      </c>
      <c r="CU80" s="159">
        <v>4927.8419999999996</v>
      </c>
      <c r="CV80" s="159"/>
      <c r="CW80" s="159"/>
      <c r="CX80" s="159">
        <f t="shared" si="367"/>
        <v>350.41800000000001</v>
      </c>
      <c r="CY80" s="159">
        <v>350.41800000000001</v>
      </c>
      <c r="CZ80" s="159"/>
      <c r="DA80" s="159"/>
      <c r="DB80" s="159"/>
      <c r="DC80" s="159"/>
      <c r="DD80" s="159"/>
      <c r="DE80" s="159"/>
      <c r="DF80" s="159"/>
      <c r="DG80" s="196"/>
      <c r="DH80" s="246"/>
      <c r="DI80" s="130" t="s">
        <v>15</v>
      </c>
      <c r="DJ80" s="131" t="s">
        <v>401</v>
      </c>
      <c r="DK80" s="132"/>
      <c r="DL80" s="132" t="s">
        <v>318</v>
      </c>
      <c r="DM80" s="132" t="s">
        <v>239</v>
      </c>
      <c r="DN80" s="132" t="s">
        <v>388</v>
      </c>
      <c r="DO80" s="132" t="s">
        <v>487</v>
      </c>
      <c r="DP80" s="159">
        <v>4927.8420809999998</v>
      </c>
      <c r="DQ80" s="159">
        <v>4927.8419999999996</v>
      </c>
      <c r="DR80" s="159"/>
      <c r="DS80" s="159"/>
      <c r="DT80" s="159">
        <f t="shared" si="368"/>
        <v>350.41800000000001</v>
      </c>
      <c r="DU80" s="159">
        <v>350.41800000000001</v>
      </c>
      <c r="DV80" s="159"/>
      <c r="DW80" s="159"/>
      <c r="DX80" s="159"/>
      <c r="DY80" s="159"/>
      <c r="DZ80" s="159"/>
      <c r="EA80" s="159"/>
      <c r="EB80" s="159"/>
      <c r="EC80" s="196"/>
      <c r="ED80" s="196"/>
      <c r="EE80" s="130" t="s">
        <v>15</v>
      </c>
      <c r="EF80" s="131" t="s">
        <v>401</v>
      </c>
      <c r="EG80" s="132"/>
      <c r="EH80" s="132" t="s">
        <v>318</v>
      </c>
      <c r="EI80" s="132" t="s">
        <v>239</v>
      </c>
      <c r="EJ80" s="132" t="s">
        <v>388</v>
      </c>
      <c r="EK80" s="132" t="s">
        <v>487</v>
      </c>
      <c r="EL80" s="159">
        <v>4927.8420809999998</v>
      </c>
      <c r="EM80" s="159">
        <v>4927.8419999999996</v>
      </c>
      <c r="EN80" s="159"/>
      <c r="EO80" s="159"/>
      <c r="EP80" s="159">
        <f t="shared" si="369"/>
        <v>350.41800000000001</v>
      </c>
      <c r="EQ80" s="159">
        <v>350.41800000000001</v>
      </c>
      <c r="ER80" s="159"/>
      <c r="ES80" s="159"/>
      <c r="ET80" s="159"/>
      <c r="EU80" s="159"/>
      <c r="EV80" s="159"/>
      <c r="EW80" s="159"/>
      <c r="EX80" s="159"/>
      <c r="EY80" s="196"/>
      <c r="EZ80" s="196"/>
      <c r="FA80" s="132"/>
      <c r="FB80" s="132" t="s">
        <v>318</v>
      </c>
      <c r="FC80" s="132" t="s">
        <v>239</v>
      </c>
      <c r="FD80" s="132" t="s">
        <v>388</v>
      </c>
      <c r="FE80" s="132" t="s">
        <v>487</v>
      </c>
      <c r="FF80" s="159">
        <v>4927.8420809999998</v>
      </c>
      <c r="FG80" s="159">
        <v>4927.8419999999996</v>
      </c>
      <c r="FH80" s="159"/>
      <c r="FI80" s="159"/>
      <c r="FJ80" s="159">
        <f t="shared" si="370"/>
        <v>350.41800000000001</v>
      </c>
      <c r="FK80" s="159">
        <v>350.41800000000001</v>
      </c>
      <c r="FL80" s="159"/>
      <c r="FM80" s="159"/>
      <c r="FN80" s="159"/>
      <c r="FO80" s="159"/>
      <c r="FP80" s="159"/>
      <c r="FQ80" s="159"/>
      <c r="FR80" s="159"/>
      <c r="FS80" s="196"/>
      <c r="FT80" s="196"/>
      <c r="FU80" s="132"/>
      <c r="FV80" s="132"/>
      <c r="FW80" s="132"/>
      <c r="FX80" s="200"/>
    </row>
    <row r="81" spans="1:180" ht="58.5" hidden="1" customHeight="1">
      <c r="A81" s="130"/>
      <c r="B81" s="131"/>
      <c r="C81" s="132"/>
      <c r="D81" s="132"/>
      <c r="E81" s="132"/>
      <c r="F81" s="132"/>
      <c r="G81" s="132"/>
      <c r="H81" s="159"/>
      <c r="I81" s="159"/>
      <c r="J81" s="159"/>
      <c r="K81" s="159"/>
      <c r="L81" s="159"/>
      <c r="M81" s="159"/>
      <c r="N81" s="196"/>
      <c r="O81" s="196"/>
      <c r="P81" s="132"/>
      <c r="Q81" s="159"/>
      <c r="R81" s="159"/>
      <c r="S81" s="159"/>
      <c r="T81" s="159"/>
      <c r="U81" s="159"/>
      <c r="V81" s="159"/>
      <c r="W81" s="196"/>
      <c r="X81" s="196"/>
      <c r="Y81" s="130"/>
      <c r="Z81" s="131"/>
      <c r="AA81" s="132"/>
      <c r="AB81" s="132"/>
      <c r="AC81" s="132"/>
      <c r="AD81" s="132"/>
      <c r="AE81" s="132"/>
      <c r="AF81" s="159"/>
      <c r="AG81" s="159"/>
      <c r="AH81" s="159"/>
      <c r="AI81" s="159"/>
      <c r="AJ81" s="159"/>
      <c r="AK81" s="159"/>
      <c r="AL81" s="159"/>
      <c r="AM81" s="159"/>
      <c r="AN81" s="159"/>
      <c r="AO81" s="159"/>
      <c r="AP81" s="159"/>
      <c r="AQ81" s="159"/>
      <c r="AR81" s="159"/>
      <c r="AS81" s="196"/>
      <c r="AT81" s="196"/>
      <c r="AU81" s="130"/>
      <c r="AV81" s="131"/>
      <c r="AW81" s="132"/>
      <c r="AX81" s="132"/>
      <c r="AY81" s="132"/>
      <c r="AZ81" s="132"/>
      <c r="BA81" s="172"/>
      <c r="BB81" s="159"/>
      <c r="BC81" s="159"/>
      <c r="BD81" s="159"/>
      <c r="BE81" s="159"/>
      <c r="BF81" s="159"/>
      <c r="BG81" s="159"/>
      <c r="BH81" s="159"/>
      <c r="BI81" s="159"/>
      <c r="BJ81" s="159"/>
      <c r="BK81" s="159"/>
      <c r="BL81" s="159"/>
      <c r="BM81" s="159"/>
      <c r="BN81" s="159"/>
      <c r="BO81" s="196"/>
      <c r="BP81" s="196"/>
      <c r="BQ81" s="130" t="s">
        <v>15</v>
      </c>
      <c r="BR81" s="131" t="s">
        <v>430</v>
      </c>
      <c r="BS81" s="132"/>
      <c r="BT81" s="132" t="s">
        <v>318</v>
      </c>
      <c r="BU81" s="132" t="s">
        <v>235</v>
      </c>
      <c r="BV81" s="132" t="s">
        <v>397</v>
      </c>
      <c r="BW81" s="172" t="s">
        <v>477</v>
      </c>
      <c r="BX81" s="159">
        <v>3680</v>
      </c>
      <c r="BY81" s="159">
        <v>3680</v>
      </c>
      <c r="BZ81" s="159"/>
      <c r="CA81" s="159"/>
      <c r="CB81" s="159">
        <f t="shared" si="366"/>
        <v>158</v>
      </c>
      <c r="CC81" s="159">
        <v>158</v>
      </c>
      <c r="CD81" s="159"/>
      <c r="CE81" s="159"/>
      <c r="CF81" s="159"/>
      <c r="CG81" s="159"/>
      <c r="CH81" s="159"/>
      <c r="CI81" s="159"/>
      <c r="CJ81" s="159"/>
      <c r="CK81" s="196"/>
      <c r="CL81" s="196"/>
      <c r="CM81" s="130" t="s">
        <v>15</v>
      </c>
      <c r="CN81" s="131" t="s">
        <v>430</v>
      </c>
      <c r="CO81" s="132"/>
      <c r="CP81" s="132" t="s">
        <v>318</v>
      </c>
      <c r="CQ81" s="132" t="s">
        <v>235</v>
      </c>
      <c r="CR81" s="132" t="s">
        <v>397</v>
      </c>
      <c r="CS81" s="172" t="s">
        <v>477</v>
      </c>
      <c r="CT81" s="159">
        <v>3680</v>
      </c>
      <c r="CU81" s="159">
        <v>3680</v>
      </c>
      <c r="CV81" s="159"/>
      <c r="CW81" s="159"/>
      <c r="CX81" s="159">
        <f t="shared" si="367"/>
        <v>158</v>
      </c>
      <c r="CY81" s="159">
        <v>158</v>
      </c>
      <c r="CZ81" s="159"/>
      <c r="DA81" s="159"/>
      <c r="DB81" s="159"/>
      <c r="DC81" s="159"/>
      <c r="DD81" s="159"/>
      <c r="DE81" s="159"/>
      <c r="DF81" s="159"/>
      <c r="DG81" s="196"/>
      <c r="DH81" s="246"/>
      <c r="DI81" s="130" t="s">
        <v>15</v>
      </c>
      <c r="DJ81" s="131" t="s">
        <v>430</v>
      </c>
      <c r="DK81" s="132"/>
      <c r="DL81" s="132" t="s">
        <v>318</v>
      </c>
      <c r="DM81" s="132" t="s">
        <v>235</v>
      </c>
      <c r="DN81" s="132" t="s">
        <v>397</v>
      </c>
      <c r="DO81" s="132" t="s">
        <v>477</v>
      </c>
      <c r="DP81" s="159">
        <v>3680</v>
      </c>
      <c r="DQ81" s="159">
        <v>3680</v>
      </c>
      <c r="DR81" s="159"/>
      <c r="DS81" s="159"/>
      <c r="DT81" s="159">
        <f t="shared" si="368"/>
        <v>158</v>
      </c>
      <c r="DU81" s="159">
        <v>158</v>
      </c>
      <c r="DV81" s="159"/>
      <c r="DW81" s="159"/>
      <c r="DX81" s="159"/>
      <c r="DY81" s="159"/>
      <c r="DZ81" s="159"/>
      <c r="EA81" s="159"/>
      <c r="EB81" s="159"/>
      <c r="EC81" s="196"/>
      <c r="ED81" s="196"/>
      <c r="EE81" s="130" t="s">
        <v>15</v>
      </c>
      <c r="EF81" s="131" t="s">
        <v>430</v>
      </c>
      <c r="EG81" s="132"/>
      <c r="EH81" s="132" t="s">
        <v>318</v>
      </c>
      <c r="EI81" s="132" t="s">
        <v>235</v>
      </c>
      <c r="EJ81" s="132" t="s">
        <v>397</v>
      </c>
      <c r="EK81" s="132" t="s">
        <v>477</v>
      </c>
      <c r="EL81" s="159">
        <v>3680</v>
      </c>
      <c r="EM81" s="159">
        <v>3680</v>
      </c>
      <c r="EN81" s="159"/>
      <c r="EO81" s="159"/>
      <c r="EP81" s="159">
        <f t="shared" si="369"/>
        <v>158</v>
      </c>
      <c r="EQ81" s="159">
        <v>158</v>
      </c>
      <c r="ER81" s="159"/>
      <c r="ES81" s="159"/>
      <c r="ET81" s="159"/>
      <c r="EU81" s="159"/>
      <c r="EV81" s="159"/>
      <c r="EW81" s="159"/>
      <c r="EX81" s="159"/>
      <c r="EY81" s="196"/>
      <c r="EZ81" s="196"/>
      <c r="FA81" s="132"/>
      <c r="FB81" s="132" t="s">
        <v>318</v>
      </c>
      <c r="FC81" s="132" t="s">
        <v>235</v>
      </c>
      <c r="FD81" s="132" t="s">
        <v>397</v>
      </c>
      <c r="FE81" s="132" t="s">
        <v>477</v>
      </c>
      <c r="FF81" s="159">
        <v>3680</v>
      </c>
      <c r="FG81" s="159">
        <v>3680</v>
      </c>
      <c r="FH81" s="159"/>
      <c r="FI81" s="159"/>
      <c r="FJ81" s="159">
        <f t="shared" si="370"/>
        <v>158</v>
      </c>
      <c r="FK81" s="159">
        <v>158</v>
      </c>
      <c r="FL81" s="159"/>
      <c r="FM81" s="159"/>
      <c r="FN81" s="159"/>
      <c r="FO81" s="159"/>
      <c r="FP81" s="159"/>
      <c r="FQ81" s="159"/>
      <c r="FR81" s="159"/>
      <c r="FS81" s="196"/>
      <c r="FT81" s="196"/>
      <c r="FU81" s="132"/>
      <c r="FV81" s="132"/>
      <c r="FW81" s="132"/>
      <c r="FX81" s="200"/>
    </row>
    <row r="82" spans="1:180" ht="58.5" hidden="1" customHeight="1">
      <c r="A82" s="130"/>
      <c r="B82" s="131"/>
      <c r="C82" s="132"/>
      <c r="D82" s="132"/>
      <c r="E82" s="132"/>
      <c r="F82" s="132"/>
      <c r="G82" s="132"/>
      <c r="H82" s="159"/>
      <c r="I82" s="159"/>
      <c r="J82" s="159"/>
      <c r="K82" s="159"/>
      <c r="L82" s="159"/>
      <c r="M82" s="159"/>
      <c r="N82" s="196"/>
      <c r="O82" s="196"/>
      <c r="P82" s="132"/>
      <c r="Q82" s="159"/>
      <c r="R82" s="159"/>
      <c r="S82" s="159"/>
      <c r="T82" s="159"/>
      <c r="U82" s="159"/>
      <c r="V82" s="159"/>
      <c r="W82" s="196"/>
      <c r="X82" s="196"/>
      <c r="Y82" s="130"/>
      <c r="Z82" s="131"/>
      <c r="AA82" s="132"/>
      <c r="AB82" s="132"/>
      <c r="AC82" s="132"/>
      <c r="AD82" s="132"/>
      <c r="AE82" s="132"/>
      <c r="AF82" s="159"/>
      <c r="AG82" s="159"/>
      <c r="AH82" s="159"/>
      <c r="AI82" s="159"/>
      <c r="AJ82" s="159"/>
      <c r="AK82" s="159"/>
      <c r="AL82" s="159"/>
      <c r="AM82" s="159"/>
      <c r="AN82" s="159"/>
      <c r="AO82" s="159"/>
      <c r="AP82" s="159"/>
      <c r="AQ82" s="159"/>
      <c r="AR82" s="159"/>
      <c r="AS82" s="196"/>
      <c r="AT82" s="196"/>
      <c r="AU82" s="130"/>
      <c r="AV82" s="131"/>
      <c r="AW82" s="132"/>
      <c r="AX82" s="132"/>
      <c r="AY82" s="132"/>
      <c r="AZ82" s="132"/>
      <c r="BA82" s="172"/>
      <c r="BB82" s="159"/>
      <c r="BC82" s="159"/>
      <c r="BD82" s="159"/>
      <c r="BE82" s="159"/>
      <c r="BF82" s="159"/>
      <c r="BG82" s="159"/>
      <c r="BH82" s="159"/>
      <c r="BI82" s="159"/>
      <c r="BJ82" s="159"/>
      <c r="BK82" s="159"/>
      <c r="BL82" s="159"/>
      <c r="BM82" s="159"/>
      <c r="BN82" s="159"/>
      <c r="BO82" s="196"/>
      <c r="BP82" s="196"/>
      <c r="BQ82" s="130" t="s">
        <v>15</v>
      </c>
      <c r="BR82" s="131" t="s">
        <v>431</v>
      </c>
      <c r="BS82" s="132"/>
      <c r="BT82" s="132" t="s">
        <v>318</v>
      </c>
      <c r="BU82" s="132" t="s">
        <v>235</v>
      </c>
      <c r="BV82" s="132" t="s">
        <v>397</v>
      </c>
      <c r="BW82" s="172" t="s">
        <v>488</v>
      </c>
      <c r="BX82" s="159">
        <v>4950</v>
      </c>
      <c r="BY82" s="159">
        <v>4950</v>
      </c>
      <c r="BZ82" s="159"/>
      <c r="CA82" s="159"/>
      <c r="CB82" s="159">
        <f t="shared" si="366"/>
        <v>209</v>
      </c>
      <c r="CC82" s="159">
        <v>209</v>
      </c>
      <c r="CD82" s="159"/>
      <c r="CE82" s="159"/>
      <c r="CF82" s="159"/>
      <c r="CG82" s="159"/>
      <c r="CH82" s="159"/>
      <c r="CI82" s="159"/>
      <c r="CJ82" s="159"/>
      <c r="CK82" s="196"/>
      <c r="CL82" s="196"/>
      <c r="CM82" s="130" t="s">
        <v>15</v>
      </c>
      <c r="CN82" s="131" t="s">
        <v>431</v>
      </c>
      <c r="CO82" s="132"/>
      <c r="CP82" s="132" t="s">
        <v>318</v>
      </c>
      <c r="CQ82" s="132" t="s">
        <v>235</v>
      </c>
      <c r="CR82" s="132" t="s">
        <v>397</v>
      </c>
      <c r="CS82" s="172" t="s">
        <v>488</v>
      </c>
      <c r="CT82" s="159">
        <v>4950</v>
      </c>
      <c r="CU82" s="159">
        <v>4950</v>
      </c>
      <c r="CV82" s="159"/>
      <c r="CW82" s="159"/>
      <c r="CX82" s="159">
        <f t="shared" si="367"/>
        <v>209</v>
      </c>
      <c r="CY82" s="159">
        <v>209</v>
      </c>
      <c r="CZ82" s="159"/>
      <c r="DA82" s="159"/>
      <c r="DB82" s="159"/>
      <c r="DC82" s="159"/>
      <c r="DD82" s="159"/>
      <c r="DE82" s="159"/>
      <c r="DF82" s="159"/>
      <c r="DG82" s="196"/>
      <c r="DH82" s="246"/>
      <c r="DI82" s="130" t="s">
        <v>15</v>
      </c>
      <c r="DJ82" s="131" t="s">
        <v>431</v>
      </c>
      <c r="DK82" s="132"/>
      <c r="DL82" s="132" t="s">
        <v>318</v>
      </c>
      <c r="DM82" s="132" t="s">
        <v>235</v>
      </c>
      <c r="DN82" s="132" t="s">
        <v>397</v>
      </c>
      <c r="DO82" s="132" t="s">
        <v>488</v>
      </c>
      <c r="DP82" s="159">
        <v>4950</v>
      </c>
      <c r="DQ82" s="159">
        <v>4950</v>
      </c>
      <c r="DR82" s="159"/>
      <c r="DS82" s="159"/>
      <c r="DT82" s="159">
        <f t="shared" si="368"/>
        <v>209</v>
      </c>
      <c r="DU82" s="159">
        <v>209</v>
      </c>
      <c r="DV82" s="159"/>
      <c r="DW82" s="159"/>
      <c r="DX82" s="159"/>
      <c r="DY82" s="159"/>
      <c r="DZ82" s="159"/>
      <c r="EA82" s="159"/>
      <c r="EB82" s="159"/>
      <c r="EC82" s="196"/>
      <c r="ED82" s="196"/>
      <c r="EE82" s="130" t="s">
        <v>15</v>
      </c>
      <c r="EF82" s="131" t="s">
        <v>431</v>
      </c>
      <c r="EG82" s="132"/>
      <c r="EH82" s="132" t="s">
        <v>318</v>
      </c>
      <c r="EI82" s="132" t="s">
        <v>235</v>
      </c>
      <c r="EJ82" s="132" t="s">
        <v>397</v>
      </c>
      <c r="EK82" s="132" t="s">
        <v>488</v>
      </c>
      <c r="EL82" s="159">
        <v>4950</v>
      </c>
      <c r="EM82" s="159">
        <v>4950</v>
      </c>
      <c r="EN82" s="159"/>
      <c r="EO82" s="159"/>
      <c r="EP82" s="159">
        <f t="shared" si="369"/>
        <v>209</v>
      </c>
      <c r="EQ82" s="159">
        <v>209</v>
      </c>
      <c r="ER82" s="159"/>
      <c r="ES82" s="159"/>
      <c r="ET82" s="159"/>
      <c r="EU82" s="159"/>
      <c r="EV82" s="159"/>
      <c r="EW82" s="159"/>
      <c r="EX82" s="159"/>
      <c r="EY82" s="196"/>
      <c r="EZ82" s="196"/>
      <c r="FA82" s="132"/>
      <c r="FB82" s="132" t="s">
        <v>318</v>
      </c>
      <c r="FC82" s="132" t="s">
        <v>235</v>
      </c>
      <c r="FD82" s="132" t="s">
        <v>397</v>
      </c>
      <c r="FE82" s="132" t="s">
        <v>488</v>
      </c>
      <c r="FF82" s="159">
        <v>4950</v>
      </c>
      <c r="FG82" s="159">
        <v>4950</v>
      </c>
      <c r="FH82" s="159"/>
      <c r="FI82" s="159"/>
      <c r="FJ82" s="159">
        <f t="shared" si="370"/>
        <v>209</v>
      </c>
      <c r="FK82" s="159">
        <v>209</v>
      </c>
      <c r="FL82" s="159"/>
      <c r="FM82" s="159"/>
      <c r="FN82" s="159"/>
      <c r="FO82" s="159"/>
      <c r="FP82" s="159"/>
      <c r="FQ82" s="159"/>
      <c r="FR82" s="159"/>
      <c r="FS82" s="196"/>
      <c r="FT82" s="196"/>
      <c r="FU82" s="132"/>
      <c r="FV82" s="132"/>
      <c r="FW82" s="132"/>
      <c r="FX82" s="200"/>
    </row>
    <row r="83" spans="1:180" ht="58.5" hidden="1" customHeight="1">
      <c r="A83" s="130"/>
      <c r="B83" s="131"/>
      <c r="C83" s="132"/>
      <c r="D83" s="132"/>
      <c r="E83" s="132"/>
      <c r="F83" s="132"/>
      <c r="G83" s="132"/>
      <c r="H83" s="159"/>
      <c r="I83" s="159"/>
      <c r="J83" s="159"/>
      <c r="K83" s="159"/>
      <c r="L83" s="159"/>
      <c r="M83" s="159"/>
      <c r="N83" s="196"/>
      <c r="O83" s="196"/>
      <c r="P83" s="132"/>
      <c r="Q83" s="159"/>
      <c r="R83" s="159"/>
      <c r="S83" s="159"/>
      <c r="T83" s="159"/>
      <c r="U83" s="159"/>
      <c r="V83" s="159"/>
      <c r="W83" s="196"/>
      <c r="X83" s="196"/>
      <c r="Y83" s="130"/>
      <c r="Z83" s="131"/>
      <c r="AA83" s="132"/>
      <c r="AB83" s="132"/>
      <c r="AC83" s="132"/>
      <c r="AD83" s="132"/>
      <c r="AE83" s="132"/>
      <c r="AF83" s="159"/>
      <c r="AG83" s="159"/>
      <c r="AH83" s="159"/>
      <c r="AI83" s="159"/>
      <c r="AJ83" s="159"/>
      <c r="AK83" s="159"/>
      <c r="AL83" s="159"/>
      <c r="AM83" s="159"/>
      <c r="AN83" s="159"/>
      <c r="AO83" s="159"/>
      <c r="AP83" s="159"/>
      <c r="AQ83" s="159"/>
      <c r="AR83" s="159"/>
      <c r="AS83" s="196"/>
      <c r="AT83" s="196"/>
      <c r="AU83" s="130"/>
      <c r="AV83" s="131"/>
      <c r="AW83" s="132"/>
      <c r="AX83" s="132"/>
      <c r="AY83" s="132"/>
      <c r="AZ83" s="132"/>
      <c r="BA83" s="172"/>
      <c r="BB83" s="159"/>
      <c r="BC83" s="159"/>
      <c r="BD83" s="159"/>
      <c r="BE83" s="159"/>
      <c r="BF83" s="159"/>
      <c r="BG83" s="159"/>
      <c r="BH83" s="159"/>
      <c r="BI83" s="159"/>
      <c r="BJ83" s="159"/>
      <c r="BK83" s="159"/>
      <c r="BL83" s="159"/>
      <c r="BM83" s="159"/>
      <c r="BN83" s="159"/>
      <c r="BO83" s="196"/>
      <c r="BP83" s="196"/>
      <c r="BQ83" s="130" t="s">
        <v>15</v>
      </c>
      <c r="BR83" s="131" t="s">
        <v>432</v>
      </c>
      <c r="BS83" s="132"/>
      <c r="BT83" s="132" t="s">
        <v>318</v>
      </c>
      <c r="BU83" s="132" t="s">
        <v>240</v>
      </c>
      <c r="BV83" s="132" t="s">
        <v>433</v>
      </c>
      <c r="BW83" s="172" t="s">
        <v>478</v>
      </c>
      <c r="BX83" s="159">
        <v>4000</v>
      </c>
      <c r="BY83" s="159">
        <v>4000</v>
      </c>
      <c r="BZ83" s="159"/>
      <c r="CA83" s="159"/>
      <c r="CB83" s="159">
        <f t="shared" si="366"/>
        <v>174</v>
      </c>
      <c r="CC83" s="159">
        <v>174</v>
      </c>
      <c r="CD83" s="159"/>
      <c r="CE83" s="159"/>
      <c r="CF83" s="159"/>
      <c r="CG83" s="159"/>
      <c r="CH83" s="159"/>
      <c r="CI83" s="159"/>
      <c r="CJ83" s="159"/>
      <c r="CK83" s="196"/>
      <c r="CL83" s="196"/>
      <c r="CM83" s="130" t="s">
        <v>15</v>
      </c>
      <c r="CN83" s="131" t="s">
        <v>432</v>
      </c>
      <c r="CO83" s="132"/>
      <c r="CP83" s="132" t="s">
        <v>318</v>
      </c>
      <c r="CQ83" s="132" t="s">
        <v>240</v>
      </c>
      <c r="CR83" s="132" t="s">
        <v>433</v>
      </c>
      <c r="CS83" s="172" t="s">
        <v>478</v>
      </c>
      <c r="CT83" s="159">
        <v>4000</v>
      </c>
      <c r="CU83" s="159">
        <v>4000</v>
      </c>
      <c r="CV83" s="159"/>
      <c r="CW83" s="159"/>
      <c r="CX83" s="159">
        <f t="shared" si="367"/>
        <v>174</v>
      </c>
      <c r="CY83" s="159">
        <v>174</v>
      </c>
      <c r="CZ83" s="159"/>
      <c r="DA83" s="159"/>
      <c r="DB83" s="159"/>
      <c r="DC83" s="159"/>
      <c r="DD83" s="159"/>
      <c r="DE83" s="159"/>
      <c r="DF83" s="159"/>
      <c r="DG83" s="196"/>
      <c r="DH83" s="246"/>
      <c r="DI83" s="130" t="s">
        <v>15</v>
      </c>
      <c r="DJ83" s="131" t="s">
        <v>432</v>
      </c>
      <c r="DK83" s="132"/>
      <c r="DL83" s="132" t="s">
        <v>318</v>
      </c>
      <c r="DM83" s="132" t="s">
        <v>240</v>
      </c>
      <c r="DN83" s="132" t="s">
        <v>433</v>
      </c>
      <c r="DO83" s="132" t="s">
        <v>478</v>
      </c>
      <c r="DP83" s="159">
        <v>4000</v>
      </c>
      <c r="DQ83" s="159">
        <v>4000</v>
      </c>
      <c r="DR83" s="159"/>
      <c r="DS83" s="159"/>
      <c r="DT83" s="159">
        <f t="shared" si="368"/>
        <v>174</v>
      </c>
      <c r="DU83" s="159">
        <v>174</v>
      </c>
      <c r="DV83" s="159"/>
      <c r="DW83" s="159"/>
      <c r="DX83" s="159"/>
      <c r="DY83" s="159"/>
      <c r="DZ83" s="159"/>
      <c r="EA83" s="159"/>
      <c r="EB83" s="159"/>
      <c r="EC83" s="196"/>
      <c r="ED83" s="196"/>
      <c r="EE83" s="130" t="s">
        <v>15</v>
      </c>
      <c r="EF83" s="131" t="s">
        <v>432</v>
      </c>
      <c r="EG83" s="132"/>
      <c r="EH83" s="132" t="s">
        <v>318</v>
      </c>
      <c r="EI83" s="132" t="s">
        <v>240</v>
      </c>
      <c r="EJ83" s="132" t="s">
        <v>433</v>
      </c>
      <c r="EK83" s="132" t="s">
        <v>478</v>
      </c>
      <c r="EL83" s="159">
        <v>4000</v>
      </c>
      <c r="EM83" s="159">
        <v>4000</v>
      </c>
      <c r="EN83" s="159"/>
      <c r="EO83" s="159"/>
      <c r="EP83" s="159">
        <f t="shared" si="369"/>
        <v>174</v>
      </c>
      <c r="EQ83" s="159">
        <v>174</v>
      </c>
      <c r="ER83" s="159"/>
      <c r="ES83" s="159"/>
      <c r="ET83" s="159"/>
      <c r="EU83" s="159"/>
      <c r="EV83" s="159"/>
      <c r="EW83" s="159"/>
      <c r="EX83" s="159"/>
      <c r="EY83" s="196"/>
      <c r="EZ83" s="196"/>
      <c r="FA83" s="132"/>
      <c r="FB83" s="132" t="s">
        <v>318</v>
      </c>
      <c r="FC83" s="132" t="s">
        <v>240</v>
      </c>
      <c r="FD83" s="132" t="s">
        <v>433</v>
      </c>
      <c r="FE83" s="132" t="s">
        <v>478</v>
      </c>
      <c r="FF83" s="159">
        <v>4000</v>
      </c>
      <c r="FG83" s="159">
        <v>4000</v>
      </c>
      <c r="FH83" s="159"/>
      <c r="FI83" s="159"/>
      <c r="FJ83" s="159">
        <f t="shared" si="370"/>
        <v>174</v>
      </c>
      <c r="FK83" s="159">
        <v>174</v>
      </c>
      <c r="FL83" s="159"/>
      <c r="FM83" s="159"/>
      <c r="FN83" s="159"/>
      <c r="FO83" s="159"/>
      <c r="FP83" s="159"/>
      <c r="FQ83" s="159"/>
      <c r="FR83" s="159"/>
      <c r="FS83" s="196"/>
      <c r="FT83" s="196"/>
      <c r="FU83" s="132"/>
      <c r="FV83" s="132"/>
      <c r="FW83" s="132"/>
      <c r="FX83" s="200"/>
    </row>
    <row r="84" spans="1:180" ht="50.25" hidden="1" customHeight="1">
      <c r="A84" s="203" t="s">
        <v>370</v>
      </c>
      <c r="B84" s="203" t="s">
        <v>56</v>
      </c>
      <c r="C84" s="203"/>
      <c r="D84" s="203"/>
      <c r="E84" s="203"/>
      <c r="F84" s="203"/>
      <c r="G84" s="203"/>
      <c r="H84" s="158"/>
      <c r="I84" s="158"/>
      <c r="J84" s="158">
        <f t="shared" ref="J84:O84" si="371">J85+J93</f>
        <v>9567.6163489999999</v>
      </c>
      <c r="K84" s="158">
        <f t="shared" si="371"/>
        <v>9567.6163489999999</v>
      </c>
      <c r="L84" s="158">
        <f t="shared" si="371"/>
        <v>136268.96615699999</v>
      </c>
      <c r="M84" s="158">
        <f t="shared" si="371"/>
        <v>136268.96615699999</v>
      </c>
      <c r="N84" s="138">
        <f t="shared" si="371"/>
        <v>0</v>
      </c>
      <c r="O84" s="138">
        <f t="shared" si="371"/>
        <v>0</v>
      </c>
      <c r="P84" s="203"/>
      <c r="Q84" s="158"/>
      <c r="R84" s="158"/>
      <c r="S84" s="158">
        <f t="shared" ref="S84:X84" si="372">S85+S93</f>
        <v>14844.207729000002</v>
      </c>
      <c r="T84" s="158">
        <f t="shared" si="372"/>
        <v>14844.207729000002</v>
      </c>
      <c r="U84" s="158">
        <f t="shared" si="372"/>
        <v>131154.58448299998</v>
      </c>
      <c r="V84" s="158">
        <f t="shared" si="372"/>
        <v>131154.58448299998</v>
      </c>
      <c r="W84" s="138">
        <f t="shared" si="372"/>
        <v>0</v>
      </c>
      <c r="X84" s="138">
        <f t="shared" si="372"/>
        <v>0</v>
      </c>
      <c r="Y84" s="203" t="s">
        <v>370</v>
      </c>
      <c r="Z84" s="203" t="s">
        <v>56</v>
      </c>
      <c r="AA84" s="203"/>
      <c r="AB84" s="203"/>
      <c r="AC84" s="203"/>
      <c r="AD84" s="203"/>
      <c r="AE84" s="203"/>
      <c r="AF84" s="158"/>
      <c r="AG84" s="158"/>
      <c r="AH84" s="158">
        <f>AH85+AH93</f>
        <v>14844.207729000002</v>
      </c>
      <c r="AI84" s="158">
        <f>AI85+AI93</f>
        <v>14844.207729000002</v>
      </c>
      <c r="AJ84" s="158">
        <f>AJ85+AJ93</f>
        <v>123635.584483</v>
      </c>
      <c r="AK84" s="158">
        <f>AK85+AK93</f>
        <v>123635.584483</v>
      </c>
      <c r="AL84" s="159">
        <f t="shared" si="65"/>
        <v>-109120.415794</v>
      </c>
      <c r="AM84" s="158">
        <f t="shared" ref="AM84:AT84" si="373">AM85+AM93</f>
        <v>14515.168688999998</v>
      </c>
      <c r="AN84" s="158">
        <f t="shared" si="373"/>
        <v>10133.168689</v>
      </c>
      <c r="AO84" s="158">
        <f t="shared" si="373"/>
        <v>3200</v>
      </c>
      <c r="AP84" s="158">
        <f t="shared" si="373"/>
        <v>1182</v>
      </c>
      <c r="AQ84" s="158">
        <f t="shared" si="373"/>
        <v>0</v>
      </c>
      <c r="AR84" s="158">
        <f t="shared" si="373"/>
        <v>0</v>
      </c>
      <c r="AS84" s="138">
        <f t="shared" si="373"/>
        <v>0</v>
      </c>
      <c r="AT84" s="138">
        <f t="shared" si="373"/>
        <v>0</v>
      </c>
      <c r="AU84" s="203" t="s">
        <v>370</v>
      </c>
      <c r="AV84" s="203" t="s">
        <v>56</v>
      </c>
      <c r="AW84" s="203"/>
      <c r="AX84" s="203"/>
      <c r="AY84" s="203"/>
      <c r="AZ84" s="203"/>
      <c r="BA84" s="203"/>
      <c r="BB84" s="158"/>
      <c r="BC84" s="158"/>
      <c r="BD84" s="158">
        <f>BD85+BD93</f>
        <v>18510.629729</v>
      </c>
      <c r="BE84" s="158">
        <f>BE85+BE93</f>
        <v>18510.629729</v>
      </c>
      <c r="BF84" s="158">
        <f>BF85+BF93</f>
        <v>249367.364141</v>
      </c>
      <c r="BG84" s="158">
        <f>BG85+BG93</f>
        <v>249367.364141</v>
      </c>
      <c r="BH84" s="159">
        <f t="shared" si="67"/>
        <v>-234852.19545200001</v>
      </c>
      <c r="BI84" s="158">
        <f t="shared" ref="BI84:BP84" si="374">BI85+BI93</f>
        <v>14515.168688999998</v>
      </c>
      <c r="BJ84" s="158">
        <f t="shared" si="374"/>
        <v>10133.168689</v>
      </c>
      <c r="BK84" s="158">
        <f t="shared" si="374"/>
        <v>3200</v>
      </c>
      <c r="BL84" s="158">
        <f t="shared" si="374"/>
        <v>1182</v>
      </c>
      <c r="BM84" s="158">
        <f t="shared" si="374"/>
        <v>0</v>
      </c>
      <c r="BN84" s="158">
        <f t="shared" si="374"/>
        <v>0</v>
      </c>
      <c r="BO84" s="138">
        <f t="shared" si="374"/>
        <v>0</v>
      </c>
      <c r="BP84" s="138">
        <f t="shared" si="374"/>
        <v>0</v>
      </c>
      <c r="BQ84" s="203" t="s">
        <v>370</v>
      </c>
      <c r="BR84" s="203" t="s">
        <v>56</v>
      </c>
      <c r="BS84" s="203"/>
      <c r="BT84" s="203"/>
      <c r="BU84" s="203"/>
      <c r="BV84" s="203"/>
      <c r="BW84" s="203"/>
      <c r="BX84" s="158"/>
      <c r="BY84" s="158"/>
      <c r="BZ84" s="158">
        <f>BZ85+BZ93</f>
        <v>18510.629729</v>
      </c>
      <c r="CA84" s="158">
        <f>CA85+CA93</f>
        <v>18510.629729</v>
      </c>
      <c r="CB84" s="158">
        <f>CB85+CB93</f>
        <v>260661.94614099999</v>
      </c>
      <c r="CC84" s="158">
        <f>CC85+CC93</f>
        <v>260661.94614099999</v>
      </c>
      <c r="CD84" s="159">
        <f t="shared" ref="CD84:CD91" si="375">CE84-CC84</f>
        <v>-246146.77745200001</v>
      </c>
      <c r="CE84" s="158">
        <f t="shared" ref="CE84:CL84" si="376">CE85+CE93</f>
        <v>14515.168688999998</v>
      </c>
      <c r="CF84" s="158">
        <f t="shared" si="376"/>
        <v>10133.168689</v>
      </c>
      <c r="CG84" s="158">
        <f t="shared" si="376"/>
        <v>3200</v>
      </c>
      <c r="CH84" s="158">
        <f t="shared" si="376"/>
        <v>1182</v>
      </c>
      <c r="CI84" s="158">
        <f t="shared" si="376"/>
        <v>0</v>
      </c>
      <c r="CJ84" s="158">
        <f t="shared" si="376"/>
        <v>0</v>
      </c>
      <c r="CK84" s="138">
        <f t="shared" si="376"/>
        <v>0</v>
      </c>
      <c r="CL84" s="138">
        <f t="shared" si="376"/>
        <v>0</v>
      </c>
      <c r="CM84" s="203" t="s">
        <v>370</v>
      </c>
      <c r="CN84" s="203" t="s">
        <v>56</v>
      </c>
      <c r="CO84" s="203"/>
      <c r="CP84" s="203"/>
      <c r="CQ84" s="203"/>
      <c r="CR84" s="203"/>
      <c r="CS84" s="203"/>
      <c r="CT84" s="158"/>
      <c r="CU84" s="158"/>
      <c r="CV84" s="158">
        <f>CV85+CV93</f>
        <v>18510.629729</v>
      </c>
      <c r="CW84" s="158">
        <f>CW85+CW93</f>
        <v>18510.629729</v>
      </c>
      <c r="CX84" s="158">
        <f>CX85+CX93</f>
        <v>257703.31752499999</v>
      </c>
      <c r="CY84" s="158">
        <f>CY85+CY93</f>
        <v>257703.31752499999</v>
      </c>
      <c r="CZ84" s="159">
        <f t="shared" ref="CZ84:CZ91" si="377">DA84-CY84</f>
        <v>-243799.14883600001</v>
      </c>
      <c r="DA84" s="158">
        <f t="shared" ref="DA84:DH84" si="378">DA85+DA93</f>
        <v>13904.168688999998</v>
      </c>
      <c r="DB84" s="158">
        <f t="shared" si="378"/>
        <v>10133.168689</v>
      </c>
      <c r="DC84" s="158">
        <f t="shared" si="378"/>
        <v>2589</v>
      </c>
      <c r="DD84" s="158">
        <f t="shared" si="378"/>
        <v>1182</v>
      </c>
      <c r="DE84" s="158">
        <f t="shared" si="378"/>
        <v>0</v>
      </c>
      <c r="DF84" s="158">
        <f t="shared" si="378"/>
        <v>0</v>
      </c>
      <c r="DG84" s="138">
        <f t="shared" si="378"/>
        <v>0</v>
      </c>
      <c r="DH84" s="240">
        <f t="shared" si="378"/>
        <v>0</v>
      </c>
      <c r="DI84" s="203" t="s">
        <v>370</v>
      </c>
      <c r="DJ84" s="203" t="s">
        <v>56</v>
      </c>
      <c r="DK84" s="203"/>
      <c r="DL84" s="203"/>
      <c r="DM84" s="203"/>
      <c r="DN84" s="203"/>
      <c r="DO84" s="203"/>
      <c r="DP84" s="158"/>
      <c r="DQ84" s="158"/>
      <c r="DR84" s="158">
        <f>DR85+DR93</f>
        <v>18510.629729</v>
      </c>
      <c r="DS84" s="158">
        <f>DS85+DS93</f>
        <v>18510.629729</v>
      </c>
      <c r="DT84" s="158">
        <f>DT85+DT93</f>
        <v>252274.76053199996</v>
      </c>
      <c r="DU84" s="158">
        <f>DU85+DU93</f>
        <v>252274.76053199996</v>
      </c>
      <c r="DV84" s="159">
        <f t="shared" ref="DV84:DV91" si="379">DW84-DU84</f>
        <v>-238370.59184299997</v>
      </c>
      <c r="DW84" s="158">
        <f t="shared" ref="DW84:ED84" si="380">DW85+DW93</f>
        <v>13904.168688999998</v>
      </c>
      <c r="DX84" s="158">
        <f t="shared" si="380"/>
        <v>10133.168689</v>
      </c>
      <c r="DY84" s="158">
        <f t="shared" si="380"/>
        <v>2589</v>
      </c>
      <c r="DZ84" s="158">
        <f t="shared" si="380"/>
        <v>1182</v>
      </c>
      <c r="EA84" s="158">
        <f t="shared" si="380"/>
        <v>0</v>
      </c>
      <c r="EB84" s="158">
        <f t="shared" si="380"/>
        <v>0</v>
      </c>
      <c r="EC84" s="138">
        <f t="shared" si="380"/>
        <v>0</v>
      </c>
      <c r="ED84" s="138">
        <f t="shared" si="380"/>
        <v>0</v>
      </c>
      <c r="EE84" s="203" t="s">
        <v>370</v>
      </c>
      <c r="EF84" s="203" t="s">
        <v>56</v>
      </c>
      <c r="EG84" s="203"/>
      <c r="EH84" s="203"/>
      <c r="EI84" s="203"/>
      <c r="EJ84" s="203"/>
      <c r="EK84" s="203"/>
      <c r="EL84" s="158"/>
      <c r="EM84" s="158"/>
      <c r="EN84" s="158">
        <f>EN85+EN93</f>
        <v>18510.629729</v>
      </c>
      <c r="EO84" s="158">
        <f>EO85+EO93</f>
        <v>18510.629729</v>
      </c>
      <c r="EP84" s="158">
        <f>EP85+EP93</f>
        <v>172402.84149900003</v>
      </c>
      <c r="EQ84" s="158">
        <f>EQ85+EQ93</f>
        <v>172402.84149900003</v>
      </c>
      <c r="ER84" s="159">
        <f t="shared" ref="ER84:ER91" si="381">ES84-EQ84</f>
        <v>-158498.67281000002</v>
      </c>
      <c r="ES84" s="158">
        <f t="shared" ref="ES84:EZ84" si="382">ES85+ES93</f>
        <v>13904.168688999998</v>
      </c>
      <c r="ET84" s="158">
        <f t="shared" si="382"/>
        <v>10133.168689</v>
      </c>
      <c r="EU84" s="158">
        <f t="shared" si="382"/>
        <v>2589</v>
      </c>
      <c r="EV84" s="158">
        <f t="shared" si="382"/>
        <v>1182</v>
      </c>
      <c r="EW84" s="158">
        <f t="shared" si="382"/>
        <v>0</v>
      </c>
      <c r="EX84" s="158">
        <f t="shared" si="382"/>
        <v>0</v>
      </c>
      <c r="EY84" s="138">
        <f t="shared" si="382"/>
        <v>0</v>
      </c>
      <c r="EZ84" s="138">
        <f t="shared" si="382"/>
        <v>0</v>
      </c>
      <c r="FA84" s="203"/>
      <c r="FB84" s="203"/>
      <c r="FC84" s="203"/>
      <c r="FD84" s="203"/>
      <c r="FE84" s="203"/>
      <c r="FF84" s="158"/>
      <c r="FG84" s="158"/>
      <c r="FH84" s="158">
        <f>FH85+FH93</f>
        <v>18510.629729</v>
      </c>
      <c r="FI84" s="158">
        <f>FI85+FI93</f>
        <v>18510.629729</v>
      </c>
      <c r="FJ84" s="158">
        <f>FJ85+FJ93</f>
        <v>172402.84149900003</v>
      </c>
      <c r="FK84" s="158">
        <f>FK85+FK93</f>
        <v>172402.84149900003</v>
      </c>
      <c r="FL84" s="159">
        <f t="shared" ref="FL84:FL91" si="383">FM84-FK84</f>
        <v>-158498.67281000002</v>
      </c>
      <c r="FM84" s="158">
        <f t="shared" ref="FM84:FT84" si="384">FM85+FM93</f>
        <v>13904.168688999998</v>
      </c>
      <c r="FN84" s="158">
        <f t="shared" si="384"/>
        <v>10133.168689</v>
      </c>
      <c r="FO84" s="158">
        <f t="shared" si="384"/>
        <v>2589</v>
      </c>
      <c r="FP84" s="158">
        <f t="shared" si="384"/>
        <v>1182</v>
      </c>
      <c r="FQ84" s="158">
        <f t="shared" si="384"/>
        <v>0</v>
      </c>
      <c r="FR84" s="158">
        <f t="shared" si="384"/>
        <v>0</v>
      </c>
      <c r="FS84" s="138">
        <f t="shared" si="384"/>
        <v>0</v>
      </c>
      <c r="FT84" s="138">
        <f t="shared" si="384"/>
        <v>0</v>
      </c>
      <c r="FU84" s="203" t="s">
        <v>451</v>
      </c>
      <c r="FV84" s="203" t="s">
        <v>451</v>
      </c>
      <c r="FW84" s="203" t="s">
        <v>451</v>
      </c>
      <c r="FX84" s="200"/>
    </row>
    <row r="85" spans="1:180" ht="41.25" hidden="1" customHeight="1">
      <c r="A85" s="151" t="s">
        <v>31</v>
      </c>
      <c r="B85" s="152" t="s">
        <v>48</v>
      </c>
      <c r="C85" s="203"/>
      <c r="D85" s="203"/>
      <c r="E85" s="203"/>
      <c r="F85" s="203"/>
      <c r="G85" s="138">
        <f t="shared" ref="G85" si="385">SUM(G86:G91)</f>
        <v>0</v>
      </c>
      <c r="H85" s="158"/>
      <c r="I85" s="158"/>
      <c r="J85" s="158">
        <f>SUM(J86:J91)</f>
        <v>9567.6163489999999</v>
      </c>
      <c r="K85" s="158">
        <f t="shared" ref="K85:M85" si="386">SUM(K86:K91)</f>
        <v>9567.6163489999999</v>
      </c>
      <c r="L85" s="158">
        <f t="shared" si="386"/>
        <v>44071.722391000003</v>
      </c>
      <c r="M85" s="158">
        <f t="shared" si="386"/>
        <v>44071.722391000003</v>
      </c>
      <c r="N85" s="138">
        <f t="shared" ref="N85:O85" si="387">SUM(N86:N91)</f>
        <v>0</v>
      </c>
      <c r="O85" s="138">
        <f t="shared" si="387"/>
        <v>0</v>
      </c>
      <c r="P85" s="138">
        <f t="shared" ref="P85" si="388">SUM(P86:P91)</f>
        <v>0</v>
      </c>
      <c r="Q85" s="158"/>
      <c r="R85" s="158"/>
      <c r="S85" s="158">
        <f>SUM(S86:S91)</f>
        <v>11141.979928000001</v>
      </c>
      <c r="T85" s="158">
        <f t="shared" ref="T85:X85" si="389">SUM(T86:T91)</f>
        <v>11141.979928000001</v>
      </c>
      <c r="U85" s="158">
        <f t="shared" si="389"/>
        <v>41771.527170000001</v>
      </c>
      <c r="V85" s="158">
        <f t="shared" si="389"/>
        <v>41771.527170000001</v>
      </c>
      <c r="W85" s="158">
        <f t="shared" si="389"/>
        <v>0</v>
      </c>
      <c r="X85" s="158">
        <f t="shared" si="389"/>
        <v>0</v>
      </c>
      <c r="Y85" s="151" t="s">
        <v>31</v>
      </c>
      <c r="Z85" s="152" t="s">
        <v>48</v>
      </c>
      <c r="AA85" s="203"/>
      <c r="AB85" s="203"/>
      <c r="AC85" s="203"/>
      <c r="AD85" s="203"/>
      <c r="AE85" s="138">
        <f t="shared" ref="AE85" si="390">SUM(AE86:AE91)</f>
        <v>0</v>
      </c>
      <c r="AF85" s="158"/>
      <c r="AG85" s="158"/>
      <c r="AH85" s="158">
        <f>SUM(AH86:AH92)</f>
        <v>11141.979928000001</v>
      </c>
      <c r="AI85" s="158">
        <f t="shared" ref="AI85:AS85" si="391">SUM(AI86:AI92)</f>
        <v>11141.979928000001</v>
      </c>
      <c r="AJ85" s="158">
        <f t="shared" si="391"/>
        <v>41771.527170000001</v>
      </c>
      <c r="AK85" s="158">
        <f t="shared" si="391"/>
        <v>41771.527170000001</v>
      </c>
      <c r="AL85" s="158">
        <f t="shared" si="391"/>
        <v>-33003.583205000003</v>
      </c>
      <c r="AM85" s="158">
        <f t="shared" si="391"/>
        <v>8767.9439649999986</v>
      </c>
      <c r="AN85" s="158">
        <f t="shared" si="391"/>
        <v>7767.9439650000004</v>
      </c>
      <c r="AO85" s="158">
        <f t="shared" si="391"/>
        <v>1000</v>
      </c>
      <c r="AP85" s="158">
        <f t="shared" si="391"/>
        <v>0</v>
      </c>
      <c r="AQ85" s="158">
        <f t="shared" si="391"/>
        <v>0</v>
      </c>
      <c r="AR85" s="158">
        <f t="shared" si="391"/>
        <v>0</v>
      </c>
      <c r="AS85" s="158">
        <f t="shared" si="391"/>
        <v>0</v>
      </c>
      <c r="AT85" s="158">
        <f t="shared" ref="AT85" si="392">SUM(AT86:AT91)</f>
        <v>0</v>
      </c>
      <c r="AU85" s="151" t="s">
        <v>31</v>
      </c>
      <c r="AV85" s="152" t="s">
        <v>48</v>
      </c>
      <c r="AW85" s="203"/>
      <c r="AX85" s="203"/>
      <c r="AY85" s="203"/>
      <c r="AZ85" s="203"/>
      <c r="BA85" s="138">
        <f t="shared" ref="BA85" si="393">SUM(BA86:BA91)</f>
        <v>0</v>
      </c>
      <c r="BB85" s="158"/>
      <c r="BC85" s="158"/>
      <c r="BD85" s="158">
        <f>SUM(BD86:BD92)</f>
        <v>14808.401928000001</v>
      </c>
      <c r="BE85" s="158">
        <f>SUM(BE86:BE92)</f>
        <v>14808.401928000001</v>
      </c>
      <c r="BF85" s="158">
        <f>SUM(BF86:BF92)</f>
        <v>41818.758072000004</v>
      </c>
      <c r="BG85" s="158">
        <f>SUM(BG86:BG92)</f>
        <v>41818.758072000004</v>
      </c>
      <c r="BH85" s="159">
        <f t="shared" si="67"/>
        <v>-33050.814107000006</v>
      </c>
      <c r="BI85" s="158">
        <f t="shared" ref="BI85:BP85" si="394">SUM(BI86:BI91)</f>
        <v>8767.9439649999986</v>
      </c>
      <c r="BJ85" s="158">
        <f t="shared" si="394"/>
        <v>7767.9439650000004</v>
      </c>
      <c r="BK85" s="158">
        <f t="shared" si="394"/>
        <v>1000</v>
      </c>
      <c r="BL85" s="158">
        <f t="shared" si="394"/>
        <v>0</v>
      </c>
      <c r="BM85" s="158">
        <f t="shared" si="394"/>
        <v>0</v>
      </c>
      <c r="BN85" s="158">
        <f t="shared" si="394"/>
        <v>0</v>
      </c>
      <c r="BO85" s="158">
        <f t="shared" si="394"/>
        <v>0</v>
      </c>
      <c r="BP85" s="158">
        <f t="shared" si="394"/>
        <v>0</v>
      </c>
      <c r="BQ85" s="151" t="s">
        <v>31</v>
      </c>
      <c r="BR85" s="152" t="s">
        <v>48</v>
      </c>
      <c r="BS85" s="203"/>
      <c r="BT85" s="203"/>
      <c r="BU85" s="203"/>
      <c r="BV85" s="203"/>
      <c r="BW85" s="138">
        <f t="shared" ref="BW85" si="395">SUM(BW86:BW91)</f>
        <v>0</v>
      </c>
      <c r="BX85" s="158"/>
      <c r="BY85" s="158"/>
      <c r="BZ85" s="158">
        <f>SUM(BZ86:BZ92)</f>
        <v>14808.401928000001</v>
      </c>
      <c r="CA85" s="158">
        <f>SUM(CA86:CA92)</f>
        <v>14808.401928000001</v>
      </c>
      <c r="CB85" s="158">
        <f>SUM(CB86:CB92)</f>
        <v>41818.758072000004</v>
      </c>
      <c r="CC85" s="158">
        <f>SUM(CC86:CC92)</f>
        <v>41818.758072000004</v>
      </c>
      <c r="CD85" s="159">
        <f t="shared" si="375"/>
        <v>-33050.814107000006</v>
      </c>
      <c r="CE85" s="158">
        <f t="shared" ref="CE85:CL85" si="396">SUM(CE86:CE91)</f>
        <v>8767.9439649999986</v>
      </c>
      <c r="CF85" s="158">
        <f t="shared" si="396"/>
        <v>7767.9439650000004</v>
      </c>
      <c r="CG85" s="158">
        <f t="shared" si="396"/>
        <v>1000</v>
      </c>
      <c r="CH85" s="158">
        <f t="shared" si="396"/>
        <v>0</v>
      </c>
      <c r="CI85" s="158">
        <f t="shared" si="396"/>
        <v>0</v>
      </c>
      <c r="CJ85" s="158">
        <f t="shared" si="396"/>
        <v>0</v>
      </c>
      <c r="CK85" s="158">
        <f t="shared" si="396"/>
        <v>0</v>
      </c>
      <c r="CL85" s="158">
        <f t="shared" si="396"/>
        <v>0</v>
      </c>
      <c r="CM85" s="151" t="s">
        <v>31</v>
      </c>
      <c r="CN85" s="152" t="s">
        <v>48</v>
      </c>
      <c r="CO85" s="203"/>
      <c r="CP85" s="203"/>
      <c r="CQ85" s="203"/>
      <c r="CR85" s="203"/>
      <c r="CS85" s="138">
        <f t="shared" ref="CS85" si="397">SUM(CS86:CS91)</f>
        <v>0</v>
      </c>
      <c r="CT85" s="158"/>
      <c r="CU85" s="158"/>
      <c r="CV85" s="158">
        <f>SUM(CV86:CV92)</f>
        <v>14808.401928000001</v>
      </c>
      <c r="CW85" s="158">
        <f>SUM(CW86:CW92)</f>
        <v>14808.401928000001</v>
      </c>
      <c r="CX85" s="158">
        <f>SUM(CX86:CX92)</f>
        <v>41818.758072000004</v>
      </c>
      <c r="CY85" s="158">
        <f>SUM(CY86:CY92)</f>
        <v>41818.758072000004</v>
      </c>
      <c r="CZ85" s="159">
        <f t="shared" si="377"/>
        <v>-33050.814107000006</v>
      </c>
      <c r="DA85" s="158">
        <f t="shared" ref="DA85:DH85" si="398">SUM(DA86:DA91)</f>
        <v>8767.9439649999986</v>
      </c>
      <c r="DB85" s="158">
        <f t="shared" si="398"/>
        <v>7767.9439650000004</v>
      </c>
      <c r="DC85" s="158">
        <f t="shared" si="398"/>
        <v>1000</v>
      </c>
      <c r="DD85" s="158">
        <f t="shared" si="398"/>
        <v>0</v>
      </c>
      <c r="DE85" s="158">
        <f t="shared" si="398"/>
        <v>0</v>
      </c>
      <c r="DF85" s="158">
        <f t="shared" si="398"/>
        <v>0</v>
      </c>
      <c r="DG85" s="158">
        <f t="shared" si="398"/>
        <v>0</v>
      </c>
      <c r="DH85" s="242">
        <f t="shared" si="398"/>
        <v>0</v>
      </c>
      <c r="DI85" s="151" t="s">
        <v>31</v>
      </c>
      <c r="DJ85" s="152" t="s">
        <v>48</v>
      </c>
      <c r="DK85" s="203"/>
      <c r="DL85" s="203"/>
      <c r="DM85" s="203"/>
      <c r="DN85" s="203"/>
      <c r="DO85" s="138">
        <f t="shared" ref="DO85" si="399">SUM(DO86:DO91)</f>
        <v>0</v>
      </c>
      <c r="DP85" s="158"/>
      <c r="DQ85" s="158"/>
      <c r="DR85" s="158">
        <f>SUM(DR86:DR92)</f>
        <v>14808.401928000001</v>
      </c>
      <c r="DS85" s="158">
        <f>SUM(DS86:DS92)</f>
        <v>14808.401928000001</v>
      </c>
      <c r="DT85" s="158">
        <f>SUM(DT86:DT92)</f>
        <v>41818.758072000004</v>
      </c>
      <c r="DU85" s="158">
        <f>SUM(DU86:DU92)</f>
        <v>41818.758072000004</v>
      </c>
      <c r="DV85" s="159">
        <f t="shared" si="379"/>
        <v>-33050.814107000006</v>
      </c>
      <c r="DW85" s="158">
        <f t="shared" ref="DW85:ED85" si="400">SUM(DW86:DW91)</f>
        <v>8767.9439649999986</v>
      </c>
      <c r="DX85" s="158">
        <f t="shared" si="400"/>
        <v>7767.9439650000004</v>
      </c>
      <c r="DY85" s="158">
        <f t="shared" si="400"/>
        <v>1000</v>
      </c>
      <c r="DZ85" s="158">
        <f t="shared" si="400"/>
        <v>0</v>
      </c>
      <c r="EA85" s="158">
        <f t="shared" si="400"/>
        <v>0</v>
      </c>
      <c r="EB85" s="158">
        <f t="shared" si="400"/>
        <v>0</v>
      </c>
      <c r="EC85" s="158">
        <f t="shared" si="400"/>
        <v>0</v>
      </c>
      <c r="ED85" s="158">
        <f t="shared" si="400"/>
        <v>0</v>
      </c>
      <c r="EE85" s="151" t="s">
        <v>31</v>
      </c>
      <c r="EF85" s="152" t="s">
        <v>48</v>
      </c>
      <c r="EG85" s="203"/>
      <c r="EH85" s="203"/>
      <c r="EI85" s="203"/>
      <c r="EJ85" s="203"/>
      <c r="EK85" s="138">
        <f t="shared" ref="EK85" si="401">SUM(EK86:EK91)</f>
        <v>0</v>
      </c>
      <c r="EL85" s="158"/>
      <c r="EM85" s="158"/>
      <c r="EN85" s="158">
        <f>SUM(EN86:EN92)</f>
        <v>14808.401928000001</v>
      </c>
      <c r="EO85" s="158">
        <f>SUM(EO86:EO92)</f>
        <v>14808.401928000001</v>
      </c>
      <c r="EP85" s="158">
        <f>SUM(EP86:EP92)</f>
        <v>22851.385039000001</v>
      </c>
      <c r="EQ85" s="158">
        <f>SUM(EQ86:EQ92)</f>
        <v>22851.385039000001</v>
      </c>
      <c r="ER85" s="159">
        <f t="shared" si="381"/>
        <v>-14083.441074000002</v>
      </c>
      <c r="ES85" s="158">
        <f t="shared" ref="ES85:EZ85" si="402">SUM(ES86:ES91)</f>
        <v>8767.9439649999986</v>
      </c>
      <c r="ET85" s="158">
        <f t="shared" si="402"/>
        <v>7767.9439650000004</v>
      </c>
      <c r="EU85" s="158">
        <f t="shared" si="402"/>
        <v>1000</v>
      </c>
      <c r="EV85" s="158">
        <f t="shared" si="402"/>
        <v>0</v>
      </c>
      <c r="EW85" s="158">
        <f t="shared" si="402"/>
        <v>0</v>
      </c>
      <c r="EX85" s="158">
        <f t="shared" si="402"/>
        <v>0</v>
      </c>
      <c r="EY85" s="158">
        <f t="shared" si="402"/>
        <v>0</v>
      </c>
      <c r="EZ85" s="158">
        <f t="shared" si="402"/>
        <v>0</v>
      </c>
      <c r="FA85" s="203"/>
      <c r="FB85" s="203"/>
      <c r="FC85" s="203"/>
      <c r="FD85" s="203"/>
      <c r="FE85" s="138">
        <f t="shared" ref="FE85" si="403">SUM(FE86:FE91)</f>
        <v>0</v>
      </c>
      <c r="FF85" s="158"/>
      <c r="FG85" s="158"/>
      <c r="FH85" s="158">
        <f>SUM(FH86:FH92)</f>
        <v>14808.401928000001</v>
      </c>
      <c r="FI85" s="158">
        <f>SUM(FI86:FI92)</f>
        <v>14808.401928000001</v>
      </c>
      <c r="FJ85" s="158">
        <f>SUM(FJ86:FJ92)</f>
        <v>22851.385039000001</v>
      </c>
      <c r="FK85" s="158">
        <f>SUM(FK86:FK92)</f>
        <v>22851.385039000001</v>
      </c>
      <c r="FL85" s="159">
        <f t="shared" si="383"/>
        <v>-14083.441074000002</v>
      </c>
      <c r="FM85" s="158">
        <f t="shared" ref="FM85:FT85" si="404">SUM(FM86:FM91)</f>
        <v>8767.9439649999986</v>
      </c>
      <c r="FN85" s="158">
        <f t="shared" si="404"/>
        <v>7767.9439650000004</v>
      </c>
      <c r="FO85" s="158">
        <f t="shared" si="404"/>
        <v>1000</v>
      </c>
      <c r="FP85" s="158">
        <f t="shared" si="404"/>
        <v>0</v>
      </c>
      <c r="FQ85" s="158">
        <f t="shared" si="404"/>
        <v>0</v>
      </c>
      <c r="FR85" s="158">
        <f t="shared" si="404"/>
        <v>0</v>
      </c>
      <c r="FS85" s="158">
        <f t="shared" si="404"/>
        <v>0</v>
      </c>
      <c r="FT85" s="158">
        <f t="shared" si="404"/>
        <v>0</v>
      </c>
      <c r="FU85" s="203"/>
      <c r="FV85" s="203"/>
      <c r="FW85" s="203"/>
      <c r="FX85" s="200"/>
    </row>
    <row r="86" spans="1:180" s="190" customFormat="1" ht="55.5" hidden="1" customHeight="1">
      <c r="A86" s="208" t="s">
        <v>15</v>
      </c>
      <c r="B86" s="218" t="s">
        <v>236</v>
      </c>
      <c r="C86" s="172">
        <v>7813033</v>
      </c>
      <c r="D86" s="172" t="s">
        <v>318</v>
      </c>
      <c r="E86" s="172" t="s">
        <v>349</v>
      </c>
      <c r="F86" s="172" t="s">
        <v>378</v>
      </c>
      <c r="G86" s="172" t="s">
        <v>489</v>
      </c>
      <c r="H86" s="210">
        <v>10000</v>
      </c>
      <c r="I86" s="210">
        <v>10000</v>
      </c>
      <c r="J86" s="210">
        <f>K86</f>
        <v>4436.1364119999998</v>
      </c>
      <c r="K86" s="210">
        <f>7980.136412-3344-200</f>
        <v>4436.1364119999998</v>
      </c>
      <c r="L86" s="210">
        <f>M86</f>
        <v>5563.8635880000002</v>
      </c>
      <c r="M86" s="210">
        <f>I86-K86</f>
        <v>5563.8635880000002</v>
      </c>
      <c r="N86" s="211"/>
      <c r="O86" s="211"/>
      <c r="P86" s="172" t="s">
        <v>489</v>
      </c>
      <c r="Q86" s="210">
        <v>10000</v>
      </c>
      <c r="R86" s="210">
        <v>10000</v>
      </c>
      <c r="S86" s="210">
        <f>T86</f>
        <v>2666.4999909999997</v>
      </c>
      <c r="T86" s="210">
        <f>7980.136412-3344-200-1769.636421</f>
        <v>2666.4999909999997</v>
      </c>
      <c r="U86" s="210">
        <f>V86</f>
        <v>7333.5000090000003</v>
      </c>
      <c r="V86" s="210">
        <f>R86-T86</f>
        <v>7333.5000090000003</v>
      </c>
      <c r="W86" s="211"/>
      <c r="X86" s="211"/>
      <c r="Y86" s="208" t="s">
        <v>15</v>
      </c>
      <c r="Z86" s="218" t="s">
        <v>535</v>
      </c>
      <c r="AA86" s="172">
        <v>7813033</v>
      </c>
      <c r="AB86" s="172" t="s">
        <v>318</v>
      </c>
      <c r="AC86" s="172" t="s">
        <v>349</v>
      </c>
      <c r="AD86" s="172" t="s">
        <v>378</v>
      </c>
      <c r="AE86" s="172" t="s">
        <v>489</v>
      </c>
      <c r="AF86" s="210">
        <v>10000</v>
      </c>
      <c r="AG86" s="210">
        <v>10000</v>
      </c>
      <c r="AH86" s="210">
        <f>AI86</f>
        <v>2666.4999909999997</v>
      </c>
      <c r="AI86" s="210">
        <f>7980.136412-3344-200-1769.636421</f>
        <v>2666.4999909999997</v>
      </c>
      <c r="AJ86" s="210">
        <f>AK86</f>
        <v>7333.5000090000003</v>
      </c>
      <c r="AK86" s="210">
        <f>AG86-AI86</f>
        <v>7333.5000090000003</v>
      </c>
      <c r="AL86" s="210">
        <f t="shared" si="65"/>
        <v>-7333.5000090000003</v>
      </c>
      <c r="AM86" s="210">
        <f t="shared" si="66"/>
        <v>0</v>
      </c>
      <c r="AN86" s="210"/>
      <c r="AO86" s="210"/>
      <c r="AP86" s="210"/>
      <c r="AQ86" s="210"/>
      <c r="AR86" s="210"/>
      <c r="AS86" s="211"/>
      <c r="AT86" s="211"/>
      <c r="AU86" s="208" t="s">
        <v>15</v>
      </c>
      <c r="AV86" s="218" t="s">
        <v>535</v>
      </c>
      <c r="AW86" s="172">
        <v>7813033</v>
      </c>
      <c r="AX86" s="172" t="s">
        <v>318</v>
      </c>
      <c r="AY86" s="172" t="s">
        <v>349</v>
      </c>
      <c r="AZ86" s="172" t="s">
        <v>378</v>
      </c>
      <c r="BA86" s="172" t="s">
        <v>489</v>
      </c>
      <c r="BB86" s="210">
        <v>10000</v>
      </c>
      <c r="BC86" s="210">
        <v>10000</v>
      </c>
      <c r="BD86" s="210">
        <f>BE86</f>
        <v>2666.4999909999997</v>
      </c>
      <c r="BE86" s="210">
        <f>7980.136412-3344-200-1769.636421</f>
        <v>2666.4999909999997</v>
      </c>
      <c r="BF86" s="210">
        <f>BG86</f>
        <v>7333.5000090000003</v>
      </c>
      <c r="BG86" s="210">
        <f>BC86-BE86</f>
        <v>7333.5000090000003</v>
      </c>
      <c r="BH86" s="210">
        <f t="shared" si="67"/>
        <v>-7333.5000090000003</v>
      </c>
      <c r="BI86" s="210">
        <f t="shared" ref="BI86:BI91" si="405">BJ86+BK86+BL86+BM86+BN86</f>
        <v>0</v>
      </c>
      <c r="BJ86" s="210"/>
      <c r="BK86" s="210"/>
      <c r="BL86" s="210"/>
      <c r="BM86" s="210"/>
      <c r="BN86" s="210"/>
      <c r="BO86" s="211"/>
      <c r="BP86" s="211"/>
      <c r="BQ86" s="208" t="s">
        <v>15</v>
      </c>
      <c r="BR86" s="218" t="s">
        <v>535</v>
      </c>
      <c r="BS86" s="172">
        <v>7813033</v>
      </c>
      <c r="BT86" s="172" t="s">
        <v>318</v>
      </c>
      <c r="BU86" s="172" t="s">
        <v>349</v>
      </c>
      <c r="BV86" s="172" t="s">
        <v>378</v>
      </c>
      <c r="BW86" s="172" t="s">
        <v>489</v>
      </c>
      <c r="BX86" s="210">
        <v>10000</v>
      </c>
      <c r="BY86" s="210">
        <v>10000</v>
      </c>
      <c r="BZ86" s="210">
        <f>CA86</f>
        <v>2666.4999909999997</v>
      </c>
      <c r="CA86" s="210">
        <f>7980.136412-3344-200-1769.636421</f>
        <v>2666.4999909999997</v>
      </c>
      <c r="CB86" s="210">
        <f>CC86</f>
        <v>7333.5000090000003</v>
      </c>
      <c r="CC86" s="210">
        <f>BY86-CA86</f>
        <v>7333.5000090000003</v>
      </c>
      <c r="CD86" s="210">
        <f t="shared" si="375"/>
        <v>-7333.5000090000003</v>
      </c>
      <c r="CE86" s="210">
        <f t="shared" ref="CE86:CE91" si="406">CF86+CG86+CH86+CI86+CJ86</f>
        <v>0</v>
      </c>
      <c r="CF86" s="210"/>
      <c r="CG86" s="210"/>
      <c r="CH86" s="210"/>
      <c r="CI86" s="210"/>
      <c r="CJ86" s="210"/>
      <c r="CK86" s="211"/>
      <c r="CL86" s="211"/>
      <c r="CM86" s="208" t="s">
        <v>15</v>
      </c>
      <c r="CN86" s="218" t="s">
        <v>535</v>
      </c>
      <c r="CO86" s="172">
        <v>7813033</v>
      </c>
      <c r="CP86" s="172" t="s">
        <v>318</v>
      </c>
      <c r="CQ86" s="172" t="s">
        <v>349</v>
      </c>
      <c r="CR86" s="172" t="s">
        <v>378</v>
      </c>
      <c r="CS86" s="172" t="s">
        <v>489</v>
      </c>
      <c r="CT86" s="210">
        <v>10000</v>
      </c>
      <c r="CU86" s="210">
        <v>10000</v>
      </c>
      <c r="CV86" s="210">
        <f>CW86</f>
        <v>2666.4999909999997</v>
      </c>
      <c r="CW86" s="210">
        <f>7980.136412-3344-200-1769.636421</f>
        <v>2666.4999909999997</v>
      </c>
      <c r="CX86" s="210">
        <f>CY86</f>
        <v>7333.5000090000003</v>
      </c>
      <c r="CY86" s="210">
        <f>CU86-CW86</f>
        <v>7333.5000090000003</v>
      </c>
      <c r="CZ86" s="210">
        <f t="shared" si="377"/>
        <v>-7333.5000090000003</v>
      </c>
      <c r="DA86" s="210">
        <f t="shared" ref="DA86:DA91" si="407">DB86+DC86+DD86+DE86+DF86</f>
        <v>0</v>
      </c>
      <c r="DB86" s="210"/>
      <c r="DC86" s="210"/>
      <c r="DD86" s="210"/>
      <c r="DE86" s="210"/>
      <c r="DF86" s="210"/>
      <c r="DG86" s="211"/>
      <c r="DH86" s="255"/>
      <c r="DI86" s="130" t="s">
        <v>15</v>
      </c>
      <c r="DJ86" s="131" t="s">
        <v>544</v>
      </c>
      <c r="DK86" s="132">
        <v>7813033</v>
      </c>
      <c r="DL86" s="132" t="s">
        <v>318</v>
      </c>
      <c r="DM86" s="132" t="s">
        <v>349</v>
      </c>
      <c r="DN86" s="132" t="s">
        <v>378</v>
      </c>
      <c r="DO86" s="132" t="s">
        <v>489</v>
      </c>
      <c r="DP86" s="159">
        <v>10000</v>
      </c>
      <c r="DQ86" s="159">
        <v>10000</v>
      </c>
      <c r="DR86" s="159">
        <f>DS86</f>
        <v>2666.4999909999997</v>
      </c>
      <c r="DS86" s="159">
        <f>7980.136412-3344-200-1769.636421</f>
        <v>2666.4999909999997</v>
      </c>
      <c r="DT86" s="159">
        <f>DU86</f>
        <v>7333.5000090000003</v>
      </c>
      <c r="DU86" s="159">
        <f>DQ86-DS86</f>
        <v>7333.5000090000003</v>
      </c>
      <c r="DV86" s="159">
        <f t="shared" si="379"/>
        <v>-7333.5000090000003</v>
      </c>
      <c r="DW86" s="159">
        <f t="shared" ref="DW86:DW91" si="408">DX86+DY86+DZ86+EA86+EB86</f>
        <v>0</v>
      </c>
      <c r="DX86" s="159"/>
      <c r="DY86" s="159"/>
      <c r="DZ86" s="159"/>
      <c r="EA86" s="159"/>
      <c r="EB86" s="159"/>
      <c r="EC86" s="196"/>
      <c r="ED86" s="196"/>
      <c r="EE86" s="130" t="s">
        <v>15</v>
      </c>
      <c r="EF86" s="131" t="s">
        <v>544</v>
      </c>
      <c r="EG86" s="132">
        <v>7813033</v>
      </c>
      <c r="EH86" s="132" t="s">
        <v>318</v>
      </c>
      <c r="EI86" s="132" t="s">
        <v>349</v>
      </c>
      <c r="EJ86" s="132" t="s">
        <v>378</v>
      </c>
      <c r="EK86" s="132" t="s">
        <v>489</v>
      </c>
      <c r="EL86" s="159">
        <v>10000</v>
      </c>
      <c r="EM86" s="159">
        <v>10000</v>
      </c>
      <c r="EN86" s="159">
        <f>EO86</f>
        <v>2666.4999909999997</v>
      </c>
      <c r="EO86" s="159">
        <f>7980.136412-3344-200-1769.636421</f>
        <v>2666.4999909999997</v>
      </c>
      <c r="EP86" s="159">
        <f>EQ86</f>
        <v>0</v>
      </c>
      <c r="EQ86" s="159"/>
      <c r="ER86" s="159">
        <f t="shared" si="381"/>
        <v>0</v>
      </c>
      <c r="ES86" s="159">
        <f t="shared" ref="ES86:ES91" si="409">ET86+EU86+EV86+EW86+EX86</f>
        <v>0</v>
      </c>
      <c r="ET86" s="159"/>
      <c r="EU86" s="159"/>
      <c r="EV86" s="159"/>
      <c r="EW86" s="159"/>
      <c r="EX86" s="159"/>
      <c r="EY86" s="196"/>
      <c r="EZ86" s="196"/>
      <c r="FA86" s="132">
        <v>7813033</v>
      </c>
      <c r="FB86" s="132" t="s">
        <v>318</v>
      </c>
      <c r="FC86" s="132" t="s">
        <v>349</v>
      </c>
      <c r="FD86" s="132" t="s">
        <v>378</v>
      </c>
      <c r="FE86" s="132" t="s">
        <v>489</v>
      </c>
      <c r="FF86" s="159">
        <v>10000</v>
      </c>
      <c r="FG86" s="159">
        <v>10000</v>
      </c>
      <c r="FH86" s="159">
        <f>FI86</f>
        <v>2666.4999909999997</v>
      </c>
      <c r="FI86" s="159">
        <f>7980.136412-3344-200-1769.636421</f>
        <v>2666.4999909999997</v>
      </c>
      <c r="FJ86" s="159">
        <f>FK86</f>
        <v>0</v>
      </c>
      <c r="FK86" s="159"/>
      <c r="FL86" s="159">
        <f t="shared" si="383"/>
        <v>0</v>
      </c>
      <c r="FM86" s="159">
        <f t="shared" ref="FM86:FM91" si="410">FN86+FO86+FP86+FQ86+FR86</f>
        <v>0</v>
      </c>
      <c r="FN86" s="159"/>
      <c r="FO86" s="159"/>
      <c r="FP86" s="159"/>
      <c r="FQ86" s="159"/>
      <c r="FR86" s="159"/>
      <c r="FS86" s="196"/>
      <c r="FT86" s="196"/>
      <c r="FU86" s="132" t="s">
        <v>536</v>
      </c>
      <c r="FV86" s="132" t="s">
        <v>536</v>
      </c>
      <c r="FW86" s="132" t="s">
        <v>536</v>
      </c>
      <c r="FX86" s="212"/>
    </row>
    <row r="87" spans="1:180" s="190" customFormat="1" ht="57.75" hidden="1" customHeight="1">
      <c r="A87" s="208" t="s">
        <v>15</v>
      </c>
      <c r="B87" s="218" t="s">
        <v>286</v>
      </c>
      <c r="C87" s="172">
        <v>7778471</v>
      </c>
      <c r="D87" s="172" t="s">
        <v>318</v>
      </c>
      <c r="E87" s="172" t="s">
        <v>235</v>
      </c>
      <c r="F87" s="172">
        <v>2020</v>
      </c>
      <c r="G87" s="172" t="s">
        <v>490</v>
      </c>
      <c r="H87" s="210">
        <v>2500</v>
      </c>
      <c r="I87" s="210">
        <v>2500</v>
      </c>
      <c r="J87" s="210">
        <f>K87</f>
        <v>173.50399999999999</v>
      </c>
      <c r="K87" s="210">
        <f>200-26.496</f>
        <v>173.50399999999999</v>
      </c>
      <c r="L87" s="210">
        <f>M87</f>
        <v>2326.4960000000001</v>
      </c>
      <c r="M87" s="210">
        <f>I87-K87</f>
        <v>2326.4960000000001</v>
      </c>
      <c r="N87" s="211"/>
      <c r="O87" s="211"/>
      <c r="P87" s="172" t="s">
        <v>490</v>
      </c>
      <c r="Q87" s="210">
        <v>2500</v>
      </c>
      <c r="R87" s="210">
        <v>2500</v>
      </c>
      <c r="S87" s="210">
        <f>T87</f>
        <v>173.50399999999999</v>
      </c>
      <c r="T87" s="210">
        <f>200-26.496</f>
        <v>173.50399999999999</v>
      </c>
      <c r="U87" s="210">
        <f>V87</f>
        <v>2326.4960000000001</v>
      </c>
      <c r="V87" s="210">
        <f>R87-T87</f>
        <v>2326.4960000000001</v>
      </c>
      <c r="W87" s="211"/>
      <c r="X87" s="211"/>
      <c r="Y87" s="208" t="s">
        <v>15</v>
      </c>
      <c r="Z87" s="218" t="s">
        <v>286</v>
      </c>
      <c r="AA87" s="172">
        <v>7778471</v>
      </c>
      <c r="AB87" s="172" t="s">
        <v>318</v>
      </c>
      <c r="AC87" s="172" t="s">
        <v>235</v>
      </c>
      <c r="AD87" s="172">
        <v>2020</v>
      </c>
      <c r="AE87" s="172" t="s">
        <v>490</v>
      </c>
      <c r="AF87" s="210">
        <v>2500</v>
      </c>
      <c r="AG87" s="210">
        <v>2500</v>
      </c>
      <c r="AH87" s="210">
        <f>AI87</f>
        <v>173.50399999999999</v>
      </c>
      <c r="AI87" s="210">
        <f>200-26.496</f>
        <v>173.50399999999999</v>
      </c>
      <c r="AJ87" s="210">
        <f>AK87</f>
        <v>2326.4960000000001</v>
      </c>
      <c r="AK87" s="210">
        <f>AG87-AI87</f>
        <v>2326.4960000000001</v>
      </c>
      <c r="AL87" s="210">
        <f t="shared" si="65"/>
        <v>-2326.4960000000001</v>
      </c>
      <c r="AM87" s="210">
        <f t="shared" si="66"/>
        <v>0</v>
      </c>
      <c r="AN87" s="210"/>
      <c r="AO87" s="210"/>
      <c r="AP87" s="210"/>
      <c r="AQ87" s="210"/>
      <c r="AR87" s="210"/>
      <c r="AS87" s="211"/>
      <c r="AT87" s="211"/>
      <c r="AU87" s="208" t="s">
        <v>15</v>
      </c>
      <c r="AV87" s="218" t="s">
        <v>286</v>
      </c>
      <c r="AW87" s="172">
        <v>7778471</v>
      </c>
      <c r="AX87" s="172" t="s">
        <v>318</v>
      </c>
      <c r="AY87" s="172" t="s">
        <v>235</v>
      </c>
      <c r="AZ87" s="172">
        <v>2020</v>
      </c>
      <c r="BA87" s="172" t="s">
        <v>490</v>
      </c>
      <c r="BB87" s="210">
        <v>2500</v>
      </c>
      <c r="BC87" s="210">
        <v>2500</v>
      </c>
      <c r="BD87" s="210">
        <f>BE87</f>
        <v>173.50399999999999</v>
      </c>
      <c r="BE87" s="210">
        <f>200-26.496</f>
        <v>173.50399999999999</v>
      </c>
      <c r="BF87" s="210">
        <f>BG87</f>
        <v>2326.4960000000001</v>
      </c>
      <c r="BG87" s="210">
        <f>BC87-BE87</f>
        <v>2326.4960000000001</v>
      </c>
      <c r="BH87" s="210">
        <f t="shared" si="67"/>
        <v>-2326.4960000000001</v>
      </c>
      <c r="BI87" s="210">
        <f t="shared" si="405"/>
        <v>0</v>
      </c>
      <c r="BJ87" s="210"/>
      <c r="BK87" s="210"/>
      <c r="BL87" s="210"/>
      <c r="BM87" s="210"/>
      <c r="BN87" s="210"/>
      <c r="BO87" s="211"/>
      <c r="BP87" s="211"/>
      <c r="BQ87" s="208" t="s">
        <v>15</v>
      </c>
      <c r="BR87" s="218" t="s">
        <v>286</v>
      </c>
      <c r="BS87" s="172">
        <v>7778471</v>
      </c>
      <c r="BT87" s="172" t="s">
        <v>318</v>
      </c>
      <c r="BU87" s="172" t="s">
        <v>235</v>
      </c>
      <c r="BV87" s="172">
        <v>2020</v>
      </c>
      <c r="BW87" s="172" t="s">
        <v>490</v>
      </c>
      <c r="BX87" s="210">
        <v>2500</v>
      </c>
      <c r="BY87" s="210">
        <v>2500</v>
      </c>
      <c r="BZ87" s="210">
        <f>CA87</f>
        <v>173.50399999999999</v>
      </c>
      <c r="CA87" s="210">
        <f>200-26.496</f>
        <v>173.50399999999999</v>
      </c>
      <c r="CB87" s="210">
        <f>CC87</f>
        <v>2326.4960000000001</v>
      </c>
      <c r="CC87" s="210">
        <f>BY87-CA87</f>
        <v>2326.4960000000001</v>
      </c>
      <c r="CD87" s="210">
        <f t="shared" si="375"/>
        <v>-2326.4960000000001</v>
      </c>
      <c r="CE87" s="210">
        <f t="shared" si="406"/>
        <v>0</v>
      </c>
      <c r="CF87" s="210"/>
      <c r="CG87" s="210"/>
      <c r="CH87" s="210"/>
      <c r="CI87" s="210"/>
      <c r="CJ87" s="210"/>
      <c r="CK87" s="211"/>
      <c r="CL87" s="211"/>
      <c r="CM87" s="208" t="s">
        <v>15</v>
      </c>
      <c r="CN87" s="218" t="s">
        <v>286</v>
      </c>
      <c r="CO87" s="172">
        <v>7778471</v>
      </c>
      <c r="CP87" s="172" t="s">
        <v>318</v>
      </c>
      <c r="CQ87" s="172" t="s">
        <v>235</v>
      </c>
      <c r="CR87" s="172">
        <v>2020</v>
      </c>
      <c r="CS87" s="172" t="s">
        <v>490</v>
      </c>
      <c r="CT87" s="210">
        <v>2500</v>
      </c>
      <c r="CU87" s="210">
        <v>2500</v>
      </c>
      <c r="CV87" s="210">
        <f>CW87</f>
        <v>173.50399999999999</v>
      </c>
      <c r="CW87" s="210">
        <f>200-26.496</f>
        <v>173.50399999999999</v>
      </c>
      <c r="CX87" s="210">
        <f>CY87</f>
        <v>2326.4960000000001</v>
      </c>
      <c r="CY87" s="210">
        <f>CU87-CW87</f>
        <v>2326.4960000000001</v>
      </c>
      <c r="CZ87" s="210">
        <f t="shared" si="377"/>
        <v>-2326.4960000000001</v>
      </c>
      <c r="DA87" s="210">
        <f t="shared" si="407"/>
        <v>0</v>
      </c>
      <c r="DB87" s="210"/>
      <c r="DC87" s="210"/>
      <c r="DD87" s="210"/>
      <c r="DE87" s="210"/>
      <c r="DF87" s="210"/>
      <c r="DG87" s="211"/>
      <c r="DH87" s="255"/>
      <c r="DI87" s="130" t="s">
        <v>15</v>
      </c>
      <c r="DJ87" s="131" t="s">
        <v>286</v>
      </c>
      <c r="DK87" s="132">
        <v>7778471</v>
      </c>
      <c r="DL87" s="132" t="s">
        <v>318</v>
      </c>
      <c r="DM87" s="132" t="s">
        <v>235</v>
      </c>
      <c r="DN87" s="132">
        <v>2020</v>
      </c>
      <c r="DO87" s="132" t="s">
        <v>490</v>
      </c>
      <c r="DP87" s="159">
        <v>2500</v>
      </c>
      <c r="DQ87" s="159">
        <v>2500</v>
      </c>
      <c r="DR87" s="159">
        <f>DS87</f>
        <v>173.50399999999999</v>
      </c>
      <c r="DS87" s="159">
        <f>200-26.496</f>
        <v>173.50399999999999</v>
      </c>
      <c r="DT87" s="159">
        <f>DU87</f>
        <v>2326.4960000000001</v>
      </c>
      <c r="DU87" s="159">
        <f>DQ87-DS87</f>
        <v>2326.4960000000001</v>
      </c>
      <c r="DV87" s="159">
        <f t="shared" si="379"/>
        <v>-2326.4960000000001</v>
      </c>
      <c r="DW87" s="159">
        <f t="shared" si="408"/>
        <v>0</v>
      </c>
      <c r="DX87" s="159"/>
      <c r="DY87" s="159"/>
      <c r="DZ87" s="159"/>
      <c r="EA87" s="159"/>
      <c r="EB87" s="159"/>
      <c r="EC87" s="196"/>
      <c r="ED87" s="196"/>
      <c r="EE87" s="130" t="s">
        <v>15</v>
      </c>
      <c r="EF87" s="131" t="s">
        <v>286</v>
      </c>
      <c r="EG87" s="132">
        <v>7778471</v>
      </c>
      <c r="EH87" s="132" t="s">
        <v>318</v>
      </c>
      <c r="EI87" s="132" t="s">
        <v>235</v>
      </c>
      <c r="EJ87" s="132">
        <v>2020</v>
      </c>
      <c r="EK87" s="132" t="s">
        <v>490</v>
      </c>
      <c r="EL87" s="159">
        <v>2500</v>
      </c>
      <c r="EM87" s="159">
        <v>2500</v>
      </c>
      <c r="EN87" s="159">
        <f>EO87</f>
        <v>173.50399999999999</v>
      </c>
      <c r="EO87" s="159">
        <f>200-26.496</f>
        <v>173.50399999999999</v>
      </c>
      <c r="EP87" s="159">
        <f>EQ87</f>
        <v>0</v>
      </c>
      <c r="EQ87" s="159"/>
      <c r="ER87" s="159">
        <f t="shared" si="381"/>
        <v>0</v>
      </c>
      <c r="ES87" s="159">
        <f t="shared" si="409"/>
        <v>0</v>
      </c>
      <c r="ET87" s="159"/>
      <c r="EU87" s="159"/>
      <c r="EV87" s="159"/>
      <c r="EW87" s="159"/>
      <c r="EX87" s="159"/>
      <c r="EY87" s="196"/>
      <c r="EZ87" s="196"/>
      <c r="FA87" s="132">
        <v>7778471</v>
      </c>
      <c r="FB87" s="132" t="s">
        <v>318</v>
      </c>
      <c r="FC87" s="132" t="s">
        <v>235</v>
      </c>
      <c r="FD87" s="132">
        <v>2020</v>
      </c>
      <c r="FE87" s="132" t="s">
        <v>490</v>
      </c>
      <c r="FF87" s="159">
        <v>2500</v>
      </c>
      <c r="FG87" s="159">
        <v>2500</v>
      </c>
      <c r="FH87" s="159">
        <f>FI87</f>
        <v>173.50399999999999</v>
      </c>
      <c r="FI87" s="159">
        <f>200-26.496</f>
        <v>173.50399999999999</v>
      </c>
      <c r="FJ87" s="159">
        <f>FK87</f>
        <v>0</v>
      </c>
      <c r="FK87" s="159"/>
      <c r="FL87" s="159">
        <f t="shared" si="383"/>
        <v>0</v>
      </c>
      <c r="FM87" s="159">
        <f t="shared" si="410"/>
        <v>0</v>
      </c>
      <c r="FN87" s="159"/>
      <c r="FO87" s="159"/>
      <c r="FP87" s="159"/>
      <c r="FQ87" s="159"/>
      <c r="FR87" s="159"/>
      <c r="FS87" s="196"/>
      <c r="FT87" s="196"/>
      <c r="FU87" s="132" t="s">
        <v>546</v>
      </c>
      <c r="FV87" s="132" t="s">
        <v>546</v>
      </c>
      <c r="FW87" s="132" t="s">
        <v>546</v>
      </c>
      <c r="FX87" s="212"/>
    </row>
    <row r="88" spans="1:180" s="190" customFormat="1" ht="58.5" hidden="1" customHeight="1">
      <c r="A88" s="208" t="s">
        <v>15</v>
      </c>
      <c r="B88" s="218" t="s">
        <v>237</v>
      </c>
      <c r="C88" s="172">
        <v>7787810</v>
      </c>
      <c r="D88" s="172" t="s">
        <v>318</v>
      </c>
      <c r="E88" s="172" t="s">
        <v>349</v>
      </c>
      <c r="F88" s="172" t="s">
        <v>284</v>
      </c>
      <c r="G88" s="172" t="s">
        <v>491</v>
      </c>
      <c r="H88" s="210">
        <v>9440.0949999999993</v>
      </c>
      <c r="I88" s="210">
        <v>9440.0949999999993</v>
      </c>
      <c r="J88" s="210">
        <v>132.71797599999999</v>
      </c>
      <c r="K88" s="210">
        <v>132.71797599999999</v>
      </c>
      <c r="L88" s="210">
        <v>9307.3770239999994</v>
      </c>
      <c r="M88" s="210">
        <v>9307.3770239999994</v>
      </c>
      <c r="N88" s="211"/>
      <c r="O88" s="211"/>
      <c r="P88" s="172" t="s">
        <v>491</v>
      </c>
      <c r="Q88" s="210">
        <v>9440.0949999999993</v>
      </c>
      <c r="R88" s="210">
        <v>9440.0949999999993</v>
      </c>
      <c r="S88" s="210">
        <v>132.71797599999999</v>
      </c>
      <c r="T88" s="210">
        <v>132.71797599999999</v>
      </c>
      <c r="U88" s="210">
        <v>9307.3770239999994</v>
      </c>
      <c r="V88" s="210">
        <v>9307.3770239999994</v>
      </c>
      <c r="W88" s="211"/>
      <c r="X88" s="211"/>
      <c r="Y88" s="208" t="s">
        <v>15</v>
      </c>
      <c r="Z88" s="218" t="s">
        <v>237</v>
      </c>
      <c r="AA88" s="172">
        <v>7787810</v>
      </c>
      <c r="AB88" s="172" t="s">
        <v>318</v>
      </c>
      <c r="AC88" s="172" t="s">
        <v>349</v>
      </c>
      <c r="AD88" s="172" t="s">
        <v>392</v>
      </c>
      <c r="AE88" s="172" t="s">
        <v>491</v>
      </c>
      <c r="AF88" s="210">
        <v>9440.0949999999993</v>
      </c>
      <c r="AG88" s="210">
        <v>9440.0949999999993</v>
      </c>
      <c r="AH88" s="210">
        <v>132.71797599999999</v>
      </c>
      <c r="AI88" s="210">
        <v>132.71797599999999</v>
      </c>
      <c r="AJ88" s="210">
        <v>9307.3770239999994</v>
      </c>
      <c r="AK88" s="210">
        <v>9307.3770239999994</v>
      </c>
      <c r="AL88" s="210">
        <f t="shared" si="65"/>
        <v>-9307.3770239999994</v>
      </c>
      <c r="AM88" s="210">
        <f t="shared" si="66"/>
        <v>0</v>
      </c>
      <c r="AN88" s="210"/>
      <c r="AO88" s="210"/>
      <c r="AP88" s="210"/>
      <c r="AQ88" s="210"/>
      <c r="AR88" s="210"/>
      <c r="AS88" s="211"/>
      <c r="AT88" s="211"/>
      <c r="AU88" s="208" t="s">
        <v>15</v>
      </c>
      <c r="AV88" s="218" t="s">
        <v>237</v>
      </c>
      <c r="AW88" s="172">
        <v>7787810</v>
      </c>
      <c r="AX88" s="172" t="s">
        <v>318</v>
      </c>
      <c r="AY88" s="172" t="s">
        <v>349</v>
      </c>
      <c r="AZ88" s="172" t="s">
        <v>392</v>
      </c>
      <c r="BA88" s="172" t="s">
        <v>491</v>
      </c>
      <c r="BB88" s="210">
        <v>9440.0949999999993</v>
      </c>
      <c r="BC88" s="210">
        <v>9440.0949999999993</v>
      </c>
      <c r="BD88" s="210">
        <v>132.71797599999999</v>
      </c>
      <c r="BE88" s="210">
        <v>132.71797599999999</v>
      </c>
      <c r="BF88" s="210">
        <v>9307.3770239999994</v>
      </c>
      <c r="BG88" s="210">
        <v>9307.3770239999994</v>
      </c>
      <c r="BH88" s="210">
        <f t="shared" si="67"/>
        <v>-9307.3770239999994</v>
      </c>
      <c r="BI88" s="210">
        <f t="shared" si="405"/>
        <v>0</v>
      </c>
      <c r="BJ88" s="210"/>
      <c r="BK88" s="210"/>
      <c r="BL88" s="210"/>
      <c r="BM88" s="210"/>
      <c r="BN88" s="210"/>
      <c r="BO88" s="211"/>
      <c r="BP88" s="211"/>
      <c r="BQ88" s="208" t="s">
        <v>15</v>
      </c>
      <c r="BR88" s="218" t="s">
        <v>237</v>
      </c>
      <c r="BS88" s="172">
        <v>7787810</v>
      </c>
      <c r="BT88" s="172" t="s">
        <v>318</v>
      </c>
      <c r="BU88" s="172" t="s">
        <v>349</v>
      </c>
      <c r="BV88" s="172" t="s">
        <v>392</v>
      </c>
      <c r="BW88" s="172" t="s">
        <v>491</v>
      </c>
      <c r="BX88" s="210">
        <v>9440.0949999999993</v>
      </c>
      <c r="BY88" s="210">
        <v>9440.0949999999993</v>
      </c>
      <c r="BZ88" s="210">
        <v>132.71797599999999</v>
      </c>
      <c r="CA88" s="210">
        <v>132.71797599999999</v>
      </c>
      <c r="CB88" s="210">
        <v>9307.3770239999994</v>
      </c>
      <c r="CC88" s="210">
        <v>9307.3770239999994</v>
      </c>
      <c r="CD88" s="210">
        <f t="shared" si="375"/>
        <v>-9307.3770239999994</v>
      </c>
      <c r="CE88" s="210">
        <f t="shared" si="406"/>
        <v>0</v>
      </c>
      <c r="CF88" s="210"/>
      <c r="CG88" s="210"/>
      <c r="CH88" s="210"/>
      <c r="CI88" s="210"/>
      <c r="CJ88" s="210"/>
      <c r="CK88" s="211"/>
      <c r="CL88" s="211"/>
      <c r="CM88" s="208" t="s">
        <v>15</v>
      </c>
      <c r="CN88" s="218" t="s">
        <v>237</v>
      </c>
      <c r="CO88" s="172">
        <v>7787810</v>
      </c>
      <c r="CP88" s="172" t="s">
        <v>318</v>
      </c>
      <c r="CQ88" s="172" t="s">
        <v>349</v>
      </c>
      <c r="CR88" s="172" t="s">
        <v>392</v>
      </c>
      <c r="CS88" s="172" t="s">
        <v>491</v>
      </c>
      <c r="CT88" s="210">
        <v>9440.0949999999993</v>
      </c>
      <c r="CU88" s="210">
        <v>9440.0949999999993</v>
      </c>
      <c r="CV88" s="210">
        <v>132.71797599999999</v>
      </c>
      <c r="CW88" s="210">
        <v>132.71797599999999</v>
      </c>
      <c r="CX88" s="210">
        <v>9307.3770239999994</v>
      </c>
      <c r="CY88" s="210">
        <v>9307.3770239999994</v>
      </c>
      <c r="CZ88" s="210">
        <f t="shared" si="377"/>
        <v>-9307.3770239999994</v>
      </c>
      <c r="DA88" s="210">
        <f t="shared" si="407"/>
        <v>0</v>
      </c>
      <c r="DB88" s="210"/>
      <c r="DC88" s="210"/>
      <c r="DD88" s="210"/>
      <c r="DE88" s="210"/>
      <c r="DF88" s="210"/>
      <c r="DG88" s="211"/>
      <c r="DH88" s="255"/>
      <c r="DI88" s="130" t="s">
        <v>15</v>
      </c>
      <c r="DJ88" s="131" t="s">
        <v>237</v>
      </c>
      <c r="DK88" s="132">
        <v>7787810</v>
      </c>
      <c r="DL88" s="132" t="s">
        <v>318</v>
      </c>
      <c r="DM88" s="132" t="s">
        <v>349</v>
      </c>
      <c r="DN88" s="132" t="s">
        <v>392</v>
      </c>
      <c r="DO88" s="132" t="s">
        <v>491</v>
      </c>
      <c r="DP88" s="159">
        <v>9440.0949999999993</v>
      </c>
      <c r="DQ88" s="159">
        <v>9440.0949999999993</v>
      </c>
      <c r="DR88" s="159">
        <v>132.71797599999999</v>
      </c>
      <c r="DS88" s="159">
        <v>132.71797599999999</v>
      </c>
      <c r="DT88" s="159">
        <v>9307.3770239999994</v>
      </c>
      <c r="DU88" s="159">
        <v>9307.3770239999994</v>
      </c>
      <c r="DV88" s="159">
        <f t="shared" si="379"/>
        <v>-9307.3770239999994</v>
      </c>
      <c r="DW88" s="159">
        <f t="shared" si="408"/>
        <v>0</v>
      </c>
      <c r="DX88" s="159"/>
      <c r="DY88" s="159"/>
      <c r="DZ88" s="159"/>
      <c r="EA88" s="159"/>
      <c r="EB88" s="159"/>
      <c r="EC88" s="196"/>
      <c r="ED88" s="196"/>
      <c r="EE88" s="130" t="s">
        <v>15</v>
      </c>
      <c r="EF88" s="131" t="s">
        <v>237</v>
      </c>
      <c r="EG88" s="132">
        <v>7787810</v>
      </c>
      <c r="EH88" s="132" t="s">
        <v>318</v>
      </c>
      <c r="EI88" s="132" t="s">
        <v>349</v>
      </c>
      <c r="EJ88" s="132" t="s">
        <v>392</v>
      </c>
      <c r="EK88" s="132" t="s">
        <v>491</v>
      </c>
      <c r="EL88" s="159">
        <v>9440.0949999999993</v>
      </c>
      <c r="EM88" s="159">
        <v>9440.0949999999993</v>
      </c>
      <c r="EN88" s="159">
        <v>132.71797599999999</v>
      </c>
      <c r="EO88" s="159">
        <v>132.71797599999999</v>
      </c>
      <c r="EP88" s="159">
        <f>EQ88</f>
        <v>0</v>
      </c>
      <c r="EQ88" s="159"/>
      <c r="ER88" s="159">
        <f t="shared" si="381"/>
        <v>0</v>
      </c>
      <c r="ES88" s="159">
        <f t="shared" si="409"/>
        <v>0</v>
      </c>
      <c r="ET88" s="159"/>
      <c r="EU88" s="159"/>
      <c r="EV88" s="159"/>
      <c r="EW88" s="159"/>
      <c r="EX88" s="159"/>
      <c r="EY88" s="196"/>
      <c r="EZ88" s="196"/>
      <c r="FA88" s="132">
        <v>7787810</v>
      </c>
      <c r="FB88" s="132" t="s">
        <v>318</v>
      </c>
      <c r="FC88" s="132" t="s">
        <v>349</v>
      </c>
      <c r="FD88" s="132" t="s">
        <v>392</v>
      </c>
      <c r="FE88" s="132" t="s">
        <v>491</v>
      </c>
      <c r="FF88" s="159">
        <v>9440.0949999999993</v>
      </c>
      <c r="FG88" s="159">
        <v>9440.0949999999993</v>
      </c>
      <c r="FH88" s="159">
        <v>132.71797599999999</v>
      </c>
      <c r="FI88" s="159">
        <v>132.71797599999999</v>
      </c>
      <c r="FJ88" s="159">
        <f>FK88</f>
        <v>0</v>
      </c>
      <c r="FK88" s="159"/>
      <c r="FL88" s="159">
        <f t="shared" si="383"/>
        <v>0</v>
      </c>
      <c r="FM88" s="159">
        <f t="shared" si="410"/>
        <v>0</v>
      </c>
      <c r="FN88" s="159"/>
      <c r="FO88" s="159"/>
      <c r="FP88" s="159"/>
      <c r="FQ88" s="159"/>
      <c r="FR88" s="159"/>
      <c r="FS88" s="196"/>
      <c r="FT88" s="196"/>
      <c r="FU88" s="132" t="s">
        <v>547</v>
      </c>
      <c r="FV88" s="132" t="s">
        <v>547</v>
      </c>
      <c r="FW88" s="132" t="s">
        <v>547</v>
      </c>
      <c r="FX88" s="212"/>
    </row>
    <row r="89" spans="1:180" ht="54" hidden="1" customHeight="1">
      <c r="A89" s="130" t="s">
        <v>15</v>
      </c>
      <c r="B89" s="131" t="s">
        <v>351</v>
      </c>
      <c r="C89" s="132">
        <v>7866531</v>
      </c>
      <c r="D89" s="132" t="s">
        <v>318</v>
      </c>
      <c r="E89" s="132" t="s">
        <v>239</v>
      </c>
      <c r="F89" s="132" t="s">
        <v>381</v>
      </c>
      <c r="G89" s="132" t="s">
        <v>492</v>
      </c>
      <c r="H89" s="159">
        <v>26350.925999999999</v>
      </c>
      <c r="I89" s="159">
        <v>26350.925999999999</v>
      </c>
      <c r="J89" s="159">
        <f t="shared" ref="J89" si="411">K89</f>
        <v>4825.2579610000003</v>
      </c>
      <c r="K89" s="159">
        <v>4825.2579610000003</v>
      </c>
      <c r="L89" s="159">
        <f t="shared" ref="L89" si="412">M89</f>
        <v>21525.668039</v>
      </c>
      <c r="M89" s="159">
        <f>I89-K89</f>
        <v>21525.668039</v>
      </c>
      <c r="N89" s="196"/>
      <c r="O89" s="196"/>
      <c r="P89" s="132" t="s">
        <v>492</v>
      </c>
      <c r="Q89" s="159">
        <v>26350.925999999999</v>
      </c>
      <c r="R89" s="159">
        <v>26350.925999999999</v>
      </c>
      <c r="S89" s="159">
        <f t="shared" ref="S89" si="413">T89</f>
        <v>4825.2579610000003</v>
      </c>
      <c r="T89" s="159">
        <v>4825.2579610000003</v>
      </c>
      <c r="U89" s="159">
        <f t="shared" ref="U89" si="414">V89</f>
        <v>21525.668039</v>
      </c>
      <c r="V89" s="159">
        <f>R89-T89</f>
        <v>21525.668039</v>
      </c>
      <c r="W89" s="196"/>
      <c r="X89" s="196"/>
      <c r="Y89" s="130" t="s">
        <v>15</v>
      </c>
      <c r="Z89" s="131" t="s">
        <v>351</v>
      </c>
      <c r="AA89" s="132">
        <v>7866531</v>
      </c>
      <c r="AB89" s="132" t="s">
        <v>318</v>
      </c>
      <c r="AC89" s="132" t="s">
        <v>239</v>
      </c>
      <c r="AD89" s="132" t="s">
        <v>389</v>
      </c>
      <c r="AE89" s="132" t="s">
        <v>492</v>
      </c>
      <c r="AF89" s="159">
        <v>26350.925999999999</v>
      </c>
      <c r="AG89" s="159">
        <v>26350.925999999999</v>
      </c>
      <c r="AH89" s="159">
        <f t="shared" ref="AH89" si="415">AI89</f>
        <v>4825.2579610000003</v>
      </c>
      <c r="AI89" s="159">
        <v>4825.2579610000003</v>
      </c>
      <c r="AJ89" s="159">
        <f t="shared" ref="AJ89" si="416">AK89</f>
        <v>21525.668039</v>
      </c>
      <c r="AK89" s="159">
        <f>AG89-AI89</f>
        <v>21525.668039</v>
      </c>
      <c r="AL89" s="159">
        <f t="shared" si="65"/>
        <v>-14036.210171999999</v>
      </c>
      <c r="AM89" s="159">
        <f t="shared" si="66"/>
        <v>7489.4578670000001</v>
      </c>
      <c r="AN89" s="159">
        <v>6489.4578670000001</v>
      </c>
      <c r="AO89" s="159">
        <v>1000</v>
      </c>
      <c r="AP89" s="159"/>
      <c r="AQ89" s="159"/>
      <c r="AR89" s="159"/>
      <c r="AS89" s="196"/>
      <c r="AT89" s="196"/>
      <c r="AU89" s="130" t="s">
        <v>15</v>
      </c>
      <c r="AV89" s="131" t="s">
        <v>351</v>
      </c>
      <c r="AW89" s="132">
        <v>7866531</v>
      </c>
      <c r="AX89" s="132" t="s">
        <v>318</v>
      </c>
      <c r="AY89" s="132" t="s">
        <v>239</v>
      </c>
      <c r="AZ89" s="132" t="s">
        <v>389</v>
      </c>
      <c r="BA89" s="132" t="s">
        <v>492</v>
      </c>
      <c r="BB89" s="159">
        <v>26350.925999999999</v>
      </c>
      <c r="BC89" s="159">
        <v>26350.925999999999</v>
      </c>
      <c r="BD89" s="159">
        <f t="shared" ref="BD89" si="417">BE89</f>
        <v>4825.2579610000003</v>
      </c>
      <c r="BE89" s="159">
        <v>4825.2579610000003</v>
      </c>
      <c r="BF89" s="159">
        <f t="shared" ref="BF89" si="418">BG89</f>
        <v>21525.668039</v>
      </c>
      <c r="BG89" s="159">
        <f>BC89-BE89</f>
        <v>21525.668039</v>
      </c>
      <c r="BH89" s="159">
        <f t="shared" si="67"/>
        <v>-14036.210171999999</v>
      </c>
      <c r="BI89" s="159">
        <f t="shared" si="405"/>
        <v>7489.4578670000001</v>
      </c>
      <c r="BJ89" s="159">
        <v>6489.4578670000001</v>
      </c>
      <c r="BK89" s="159">
        <v>1000</v>
      </c>
      <c r="BL89" s="159"/>
      <c r="BM89" s="159"/>
      <c r="BN89" s="159"/>
      <c r="BO89" s="196"/>
      <c r="BP89" s="196"/>
      <c r="BQ89" s="130" t="s">
        <v>15</v>
      </c>
      <c r="BR89" s="131" t="s">
        <v>351</v>
      </c>
      <c r="BS89" s="132">
        <v>7866531</v>
      </c>
      <c r="BT89" s="132" t="s">
        <v>318</v>
      </c>
      <c r="BU89" s="132" t="s">
        <v>239</v>
      </c>
      <c r="BV89" s="132" t="s">
        <v>389</v>
      </c>
      <c r="BW89" s="132" t="s">
        <v>492</v>
      </c>
      <c r="BX89" s="159">
        <v>26350.925999999999</v>
      </c>
      <c r="BY89" s="159">
        <v>26350.925999999999</v>
      </c>
      <c r="BZ89" s="159">
        <f t="shared" ref="BZ89" si="419">CA89</f>
        <v>4825.2579610000003</v>
      </c>
      <c r="CA89" s="159">
        <v>4825.2579610000003</v>
      </c>
      <c r="CB89" s="159">
        <f t="shared" ref="CB89" si="420">CC89</f>
        <v>21525.668039</v>
      </c>
      <c r="CC89" s="159">
        <f>BY89-CA89</f>
        <v>21525.668039</v>
      </c>
      <c r="CD89" s="159">
        <f t="shared" si="375"/>
        <v>-14036.210171999999</v>
      </c>
      <c r="CE89" s="159">
        <f t="shared" si="406"/>
        <v>7489.4578670000001</v>
      </c>
      <c r="CF89" s="159">
        <v>6489.4578670000001</v>
      </c>
      <c r="CG89" s="159">
        <v>1000</v>
      </c>
      <c r="CH89" s="159"/>
      <c r="CI89" s="159"/>
      <c r="CJ89" s="159"/>
      <c r="CK89" s="196"/>
      <c r="CL89" s="196"/>
      <c r="CM89" s="130" t="s">
        <v>15</v>
      </c>
      <c r="CN89" s="131" t="s">
        <v>351</v>
      </c>
      <c r="CO89" s="132">
        <v>7866531</v>
      </c>
      <c r="CP89" s="132" t="s">
        <v>318</v>
      </c>
      <c r="CQ89" s="132" t="s">
        <v>239</v>
      </c>
      <c r="CR89" s="132" t="s">
        <v>389</v>
      </c>
      <c r="CS89" s="132" t="s">
        <v>492</v>
      </c>
      <c r="CT89" s="159">
        <v>26350.925999999999</v>
      </c>
      <c r="CU89" s="159">
        <v>26350.925999999999</v>
      </c>
      <c r="CV89" s="159">
        <f t="shared" ref="CV89" si="421">CW89</f>
        <v>4825.2579610000003</v>
      </c>
      <c r="CW89" s="159">
        <v>4825.2579610000003</v>
      </c>
      <c r="CX89" s="159">
        <f t="shared" ref="CX89" si="422">CY89</f>
        <v>21525.668039</v>
      </c>
      <c r="CY89" s="159">
        <f>CU89-CW89</f>
        <v>21525.668039</v>
      </c>
      <c r="CZ89" s="159">
        <f t="shared" si="377"/>
        <v>-14036.210171999999</v>
      </c>
      <c r="DA89" s="159">
        <f t="shared" si="407"/>
        <v>7489.4578670000001</v>
      </c>
      <c r="DB89" s="159">
        <v>6489.4578670000001</v>
      </c>
      <c r="DC89" s="159">
        <v>1000</v>
      </c>
      <c r="DD89" s="159"/>
      <c r="DE89" s="159"/>
      <c r="DF89" s="159"/>
      <c r="DG89" s="196"/>
      <c r="DH89" s="246"/>
      <c r="DI89" s="130" t="s">
        <v>15</v>
      </c>
      <c r="DJ89" s="131" t="s">
        <v>351</v>
      </c>
      <c r="DK89" s="132">
        <v>7866531</v>
      </c>
      <c r="DL89" s="132" t="s">
        <v>318</v>
      </c>
      <c r="DM89" s="132" t="s">
        <v>239</v>
      </c>
      <c r="DN89" s="132" t="s">
        <v>389</v>
      </c>
      <c r="DO89" s="132" t="s">
        <v>492</v>
      </c>
      <c r="DP89" s="159">
        <v>26350.925999999999</v>
      </c>
      <c r="DQ89" s="159">
        <v>26350.925999999999</v>
      </c>
      <c r="DR89" s="159">
        <f t="shared" ref="DR89" si="423">DS89</f>
        <v>4825.2579610000003</v>
      </c>
      <c r="DS89" s="159">
        <v>4825.2579610000003</v>
      </c>
      <c r="DT89" s="159">
        <f t="shared" ref="DT89" si="424">DU89</f>
        <v>21525.668039</v>
      </c>
      <c r="DU89" s="159">
        <f>DQ89-DS89</f>
        <v>21525.668039</v>
      </c>
      <c r="DV89" s="159">
        <f t="shared" si="379"/>
        <v>-14036.210171999999</v>
      </c>
      <c r="DW89" s="159">
        <f t="shared" si="408"/>
        <v>7489.4578670000001</v>
      </c>
      <c r="DX89" s="159">
        <v>6489.4578670000001</v>
      </c>
      <c r="DY89" s="159">
        <v>1000</v>
      </c>
      <c r="DZ89" s="159"/>
      <c r="EA89" s="159"/>
      <c r="EB89" s="159"/>
      <c r="EC89" s="196"/>
      <c r="ED89" s="196"/>
      <c r="EE89" s="130" t="s">
        <v>15</v>
      </c>
      <c r="EF89" s="131" t="s">
        <v>351</v>
      </c>
      <c r="EG89" s="132">
        <v>7866531</v>
      </c>
      <c r="EH89" s="132" t="s">
        <v>318</v>
      </c>
      <c r="EI89" s="132" t="s">
        <v>239</v>
      </c>
      <c r="EJ89" s="132" t="s">
        <v>389</v>
      </c>
      <c r="EK89" s="132" t="s">
        <v>492</v>
      </c>
      <c r="EL89" s="159">
        <v>26350.925999999999</v>
      </c>
      <c r="EM89" s="159">
        <v>26350.925999999999</v>
      </c>
      <c r="EN89" s="159">
        <f t="shared" ref="EN89" si="425">EO89</f>
        <v>4825.2579610000003</v>
      </c>
      <c r="EO89" s="159">
        <v>4825.2579610000003</v>
      </c>
      <c r="EP89" s="159">
        <f t="shared" ref="EP89" si="426">EQ89</f>
        <v>21525.668039</v>
      </c>
      <c r="EQ89" s="159">
        <f>EM89-EO89</f>
        <v>21525.668039</v>
      </c>
      <c r="ER89" s="159">
        <f t="shared" si="381"/>
        <v>-14036.210171999999</v>
      </c>
      <c r="ES89" s="159">
        <f t="shared" si="409"/>
        <v>7489.4578670000001</v>
      </c>
      <c r="ET89" s="159">
        <v>6489.4578670000001</v>
      </c>
      <c r="EU89" s="159">
        <v>1000</v>
      </c>
      <c r="EV89" s="159"/>
      <c r="EW89" s="159"/>
      <c r="EX89" s="159"/>
      <c r="EY89" s="196"/>
      <c r="EZ89" s="196"/>
      <c r="FA89" s="132">
        <v>7866531</v>
      </c>
      <c r="FB89" s="132" t="s">
        <v>318</v>
      </c>
      <c r="FC89" s="132" t="s">
        <v>239</v>
      </c>
      <c r="FD89" s="132" t="s">
        <v>389</v>
      </c>
      <c r="FE89" s="132" t="s">
        <v>492</v>
      </c>
      <c r="FF89" s="159">
        <v>26350.925999999999</v>
      </c>
      <c r="FG89" s="159">
        <v>26350.925999999999</v>
      </c>
      <c r="FH89" s="159">
        <f t="shared" ref="FH89" si="427">FI89</f>
        <v>4825.2579610000003</v>
      </c>
      <c r="FI89" s="159">
        <v>4825.2579610000003</v>
      </c>
      <c r="FJ89" s="159">
        <f t="shared" ref="FJ89" si="428">FK89</f>
        <v>21525.668039</v>
      </c>
      <c r="FK89" s="159">
        <f>FG89-FI89</f>
        <v>21525.668039</v>
      </c>
      <c r="FL89" s="159">
        <f t="shared" si="383"/>
        <v>-14036.210171999999</v>
      </c>
      <c r="FM89" s="159">
        <f t="shared" si="410"/>
        <v>7489.4578670000001</v>
      </c>
      <c r="FN89" s="159">
        <v>6489.4578670000001</v>
      </c>
      <c r="FO89" s="159">
        <v>1000</v>
      </c>
      <c r="FP89" s="159"/>
      <c r="FQ89" s="159"/>
      <c r="FR89" s="159"/>
      <c r="FS89" s="196"/>
      <c r="FT89" s="196"/>
      <c r="FU89" s="132"/>
      <c r="FV89" s="132"/>
      <c r="FW89" s="132"/>
      <c r="FX89" s="200"/>
    </row>
    <row r="90" spans="1:180" ht="59.25" hidden="1" customHeight="1">
      <c r="A90" s="130" t="s">
        <v>15</v>
      </c>
      <c r="B90" s="131" t="s">
        <v>312</v>
      </c>
      <c r="C90" s="132">
        <v>7778421</v>
      </c>
      <c r="D90" s="132" t="s">
        <v>318</v>
      </c>
      <c r="E90" s="132" t="s">
        <v>235</v>
      </c>
      <c r="F90" s="132" t="s">
        <v>377</v>
      </c>
      <c r="G90" s="132" t="s">
        <v>493</v>
      </c>
      <c r="H90" s="159">
        <v>14063.574000000001</v>
      </c>
      <c r="I90" s="159">
        <v>12526.574000000001</v>
      </c>
      <c r="J90" s="159"/>
      <c r="K90" s="159"/>
      <c r="L90" s="159">
        <f>M90</f>
        <v>4805.3397399999994</v>
      </c>
      <c r="M90" s="159">
        <f>3344+1461.33974</f>
        <v>4805.3397399999994</v>
      </c>
      <c r="N90" s="196"/>
      <c r="O90" s="196"/>
      <c r="P90" s="132" t="s">
        <v>493</v>
      </c>
      <c r="Q90" s="159">
        <v>14063.574000000001</v>
      </c>
      <c r="R90" s="159">
        <v>12526.574000000001</v>
      </c>
      <c r="S90" s="159">
        <v>3344</v>
      </c>
      <c r="T90" s="159">
        <v>3344</v>
      </c>
      <c r="U90" s="159">
        <f>V90</f>
        <v>735.5080979999999</v>
      </c>
      <c r="V90" s="159">
        <f>1461.33974-725.831642</f>
        <v>735.5080979999999</v>
      </c>
      <c r="W90" s="196"/>
      <c r="X90" s="196"/>
      <c r="Y90" s="130" t="s">
        <v>15</v>
      </c>
      <c r="Z90" s="131" t="s">
        <v>312</v>
      </c>
      <c r="AA90" s="132">
        <v>7778421</v>
      </c>
      <c r="AB90" s="132" t="s">
        <v>318</v>
      </c>
      <c r="AC90" s="132" t="s">
        <v>235</v>
      </c>
      <c r="AD90" s="132" t="s">
        <v>379</v>
      </c>
      <c r="AE90" s="132" t="s">
        <v>493</v>
      </c>
      <c r="AF90" s="159">
        <v>14063.574000000001</v>
      </c>
      <c r="AG90" s="159">
        <v>12526.574000000001</v>
      </c>
      <c r="AH90" s="159">
        <v>3344</v>
      </c>
      <c r="AI90" s="159">
        <v>3344</v>
      </c>
      <c r="AJ90" s="159">
        <f>AK90</f>
        <v>735.5080979999999</v>
      </c>
      <c r="AK90" s="159">
        <f>1461.33974-725.831642</f>
        <v>735.5080979999999</v>
      </c>
      <c r="AL90" s="159">
        <f t="shared" si="65"/>
        <v>0</v>
      </c>
      <c r="AM90" s="159">
        <f t="shared" si="66"/>
        <v>735.5080979999999</v>
      </c>
      <c r="AN90" s="159">
        <v>735.5080979999999</v>
      </c>
      <c r="AO90" s="159"/>
      <c r="AP90" s="159"/>
      <c r="AQ90" s="159"/>
      <c r="AR90" s="159"/>
      <c r="AS90" s="196"/>
      <c r="AT90" s="196"/>
      <c r="AU90" s="130" t="s">
        <v>15</v>
      </c>
      <c r="AV90" s="131" t="s">
        <v>312</v>
      </c>
      <c r="AW90" s="132">
        <v>7778421</v>
      </c>
      <c r="AX90" s="132" t="s">
        <v>318</v>
      </c>
      <c r="AY90" s="132" t="s">
        <v>235</v>
      </c>
      <c r="AZ90" s="132" t="s">
        <v>379</v>
      </c>
      <c r="BA90" s="132" t="s">
        <v>493</v>
      </c>
      <c r="BB90" s="159">
        <v>14063.574000000001</v>
      </c>
      <c r="BC90" s="159">
        <v>12526.574000000001</v>
      </c>
      <c r="BD90" s="159">
        <v>3344</v>
      </c>
      <c r="BE90" s="159">
        <v>3344</v>
      </c>
      <c r="BF90" s="159">
        <f>BG90</f>
        <v>732.85799999999995</v>
      </c>
      <c r="BG90" s="159">
        <f>1461.33974-725.831642-2.650098</f>
        <v>732.85799999999995</v>
      </c>
      <c r="BH90" s="159">
        <f t="shared" si="67"/>
        <v>2.6500979999999572</v>
      </c>
      <c r="BI90" s="159">
        <f t="shared" si="405"/>
        <v>735.5080979999999</v>
      </c>
      <c r="BJ90" s="159">
        <v>735.5080979999999</v>
      </c>
      <c r="BK90" s="159"/>
      <c r="BL90" s="159"/>
      <c r="BM90" s="159"/>
      <c r="BN90" s="159"/>
      <c r="BO90" s="196"/>
      <c r="BP90" s="196"/>
      <c r="BQ90" s="130" t="s">
        <v>15</v>
      </c>
      <c r="BR90" s="131" t="s">
        <v>429</v>
      </c>
      <c r="BS90" s="132">
        <v>7778421</v>
      </c>
      <c r="BT90" s="132" t="s">
        <v>318</v>
      </c>
      <c r="BU90" s="132" t="s">
        <v>235</v>
      </c>
      <c r="BV90" s="132" t="s">
        <v>379</v>
      </c>
      <c r="BW90" s="132" t="s">
        <v>493</v>
      </c>
      <c r="BX90" s="159">
        <v>14063.574000000001</v>
      </c>
      <c r="BY90" s="159">
        <v>12526.574000000001</v>
      </c>
      <c r="BZ90" s="159">
        <v>3344</v>
      </c>
      <c r="CA90" s="159">
        <v>3344</v>
      </c>
      <c r="CB90" s="159">
        <f>CC90</f>
        <v>732.85799999999995</v>
      </c>
      <c r="CC90" s="159">
        <f>1461.33974-725.831642-2.650098</f>
        <v>732.85799999999995</v>
      </c>
      <c r="CD90" s="159">
        <f t="shared" si="375"/>
        <v>2.6500979999999572</v>
      </c>
      <c r="CE90" s="159">
        <f t="shared" si="406"/>
        <v>735.5080979999999</v>
      </c>
      <c r="CF90" s="159">
        <v>735.5080979999999</v>
      </c>
      <c r="CG90" s="159"/>
      <c r="CH90" s="159"/>
      <c r="CI90" s="159"/>
      <c r="CJ90" s="159"/>
      <c r="CK90" s="196"/>
      <c r="CL90" s="196"/>
      <c r="CM90" s="130" t="s">
        <v>15</v>
      </c>
      <c r="CN90" s="131" t="s">
        <v>429</v>
      </c>
      <c r="CO90" s="132">
        <v>7778421</v>
      </c>
      <c r="CP90" s="132" t="s">
        <v>318</v>
      </c>
      <c r="CQ90" s="132" t="s">
        <v>235</v>
      </c>
      <c r="CR90" s="132" t="s">
        <v>379</v>
      </c>
      <c r="CS90" s="132" t="s">
        <v>493</v>
      </c>
      <c r="CT90" s="159">
        <v>14063.574000000001</v>
      </c>
      <c r="CU90" s="159">
        <v>12526.574000000001</v>
      </c>
      <c r="CV90" s="159">
        <v>3344</v>
      </c>
      <c r="CW90" s="159">
        <v>3344</v>
      </c>
      <c r="CX90" s="159">
        <f>CY90</f>
        <v>732.85799999999995</v>
      </c>
      <c r="CY90" s="159">
        <f>1461.33974-725.831642-2.650098</f>
        <v>732.85799999999995</v>
      </c>
      <c r="CZ90" s="159">
        <f t="shared" si="377"/>
        <v>2.6500979999999572</v>
      </c>
      <c r="DA90" s="159">
        <f t="shared" si="407"/>
        <v>735.5080979999999</v>
      </c>
      <c r="DB90" s="159">
        <v>735.5080979999999</v>
      </c>
      <c r="DC90" s="159"/>
      <c r="DD90" s="159"/>
      <c r="DE90" s="159"/>
      <c r="DF90" s="159"/>
      <c r="DG90" s="196"/>
      <c r="DH90" s="246"/>
      <c r="DI90" s="130" t="s">
        <v>15</v>
      </c>
      <c r="DJ90" s="131" t="s">
        <v>429</v>
      </c>
      <c r="DK90" s="132">
        <v>7778421</v>
      </c>
      <c r="DL90" s="132" t="s">
        <v>318</v>
      </c>
      <c r="DM90" s="132" t="s">
        <v>235</v>
      </c>
      <c r="DN90" s="132" t="s">
        <v>379</v>
      </c>
      <c r="DO90" s="132" t="s">
        <v>493</v>
      </c>
      <c r="DP90" s="159">
        <v>14063.574000000001</v>
      </c>
      <c r="DQ90" s="159">
        <v>12526.574000000001</v>
      </c>
      <c r="DR90" s="159">
        <v>3344</v>
      </c>
      <c r="DS90" s="159">
        <v>3344</v>
      </c>
      <c r="DT90" s="159">
        <f>DU90</f>
        <v>732.85799999999995</v>
      </c>
      <c r="DU90" s="159">
        <f>1461.33974-725.831642-2.650098</f>
        <v>732.85799999999995</v>
      </c>
      <c r="DV90" s="159">
        <f t="shared" si="379"/>
        <v>2.6500979999999572</v>
      </c>
      <c r="DW90" s="159">
        <f t="shared" si="408"/>
        <v>735.5080979999999</v>
      </c>
      <c r="DX90" s="159">
        <v>735.5080979999999</v>
      </c>
      <c r="DY90" s="159"/>
      <c r="DZ90" s="159"/>
      <c r="EA90" s="159"/>
      <c r="EB90" s="159"/>
      <c r="EC90" s="196"/>
      <c r="ED90" s="196"/>
      <c r="EE90" s="130" t="s">
        <v>15</v>
      </c>
      <c r="EF90" s="131" t="s">
        <v>429</v>
      </c>
      <c r="EG90" s="132">
        <v>7778421</v>
      </c>
      <c r="EH90" s="132" t="s">
        <v>318</v>
      </c>
      <c r="EI90" s="132" t="s">
        <v>235</v>
      </c>
      <c r="EJ90" s="132" t="s">
        <v>379</v>
      </c>
      <c r="EK90" s="132" t="s">
        <v>493</v>
      </c>
      <c r="EL90" s="159">
        <v>14063.574000000001</v>
      </c>
      <c r="EM90" s="159">
        <v>12526.574000000001</v>
      </c>
      <c r="EN90" s="159">
        <v>3344</v>
      </c>
      <c r="EO90" s="159">
        <v>3344</v>
      </c>
      <c r="EP90" s="159">
        <f>EQ90</f>
        <v>732.85799999999995</v>
      </c>
      <c r="EQ90" s="159">
        <f>1461.33974-725.831642-2.650098</f>
        <v>732.85799999999995</v>
      </c>
      <c r="ER90" s="159">
        <f t="shared" si="381"/>
        <v>2.6500979999999572</v>
      </c>
      <c r="ES90" s="159">
        <f t="shared" si="409"/>
        <v>735.5080979999999</v>
      </c>
      <c r="ET90" s="159">
        <v>735.5080979999999</v>
      </c>
      <c r="EU90" s="159"/>
      <c r="EV90" s="159"/>
      <c r="EW90" s="159"/>
      <c r="EX90" s="159"/>
      <c r="EY90" s="196"/>
      <c r="EZ90" s="196"/>
      <c r="FA90" s="132">
        <v>7778421</v>
      </c>
      <c r="FB90" s="132" t="s">
        <v>318</v>
      </c>
      <c r="FC90" s="132" t="s">
        <v>235</v>
      </c>
      <c r="FD90" s="132" t="s">
        <v>379</v>
      </c>
      <c r="FE90" s="132" t="s">
        <v>493</v>
      </c>
      <c r="FF90" s="159">
        <v>14063.574000000001</v>
      </c>
      <c r="FG90" s="159">
        <v>12526.574000000001</v>
      </c>
      <c r="FH90" s="159">
        <v>3344</v>
      </c>
      <c r="FI90" s="159">
        <v>3344</v>
      </c>
      <c r="FJ90" s="159">
        <f>FK90</f>
        <v>732.85799999999995</v>
      </c>
      <c r="FK90" s="159">
        <f>1461.33974-725.831642-2.650098</f>
        <v>732.85799999999995</v>
      </c>
      <c r="FL90" s="159">
        <f t="shared" si="383"/>
        <v>2.6500979999999572</v>
      </c>
      <c r="FM90" s="159">
        <f t="shared" si="410"/>
        <v>735.5080979999999</v>
      </c>
      <c r="FN90" s="159">
        <v>735.5080979999999</v>
      </c>
      <c r="FO90" s="159"/>
      <c r="FP90" s="159"/>
      <c r="FQ90" s="159"/>
      <c r="FR90" s="159"/>
      <c r="FS90" s="196"/>
      <c r="FT90" s="196"/>
      <c r="FU90" s="132"/>
      <c r="FV90" s="132"/>
      <c r="FW90" s="132"/>
      <c r="FX90" s="200"/>
    </row>
    <row r="91" spans="1:180" ht="73.5" hidden="1" customHeight="1">
      <c r="A91" s="130" t="s">
        <v>15</v>
      </c>
      <c r="B91" s="131" t="s">
        <v>335</v>
      </c>
      <c r="C91" s="132">
        <v>7562185</v>
      </c>
      <c r="D91" s="132" t="s">
        <v>318</v>
      </c>
      <c r="E91" s="132" t="s">
        <v>240</v>
      </c>
      <c r="F91" s="132" t="s">
        <v>379</v>
      </c>
      <c r="G91" s="132" t="s">
        <v>494</v>
      </c>
      <c r="H91" s="159">
        <v>4991.9328109999997</v>
      </c>
      <c r="I91" s="159">
        <v>4991.9328109999997</v>
      </c>
      <c r="J91" s="159"/>
      <c r="K91" s="159"/>
      <c r="L91" s="159">
        <f>M91</f>
        <v>542.97799999999995</v>
      </c>
      <c r="M91" s="159">
        <v>542.97799999999995</v>
      </c>
      <c r="N91" s="196"/>
      <c r="O91" s="196"/>
      <c r="P91" s="132" t="s">
        <v>494</v>
      </c>
      <c r="Q91" s="159">
        <v>4991.9328109999997</v>
      </c>
      <c r="R91" s="159">
        <v>4991.9328109999997</v>
      </c>
      <c r="S91" s="159"/>
      <c r="T91" s="159"/>
      <c r="U91" s="159">
        <f>V91</f>
        <v>542.97799999999995</v>
      </c>
      <c r="V91" s="159">
        <v>542.97799999999995</v>
      </c>
      <c r="W91" s="196"/>
      <c r="X91" s="196"/>
      <c r="Y91" s="130" t="s">
        <v>15</v>
      </c>
      <c r="Z91" s="131" t="s">
        <v>335</v>
      </c>
      <c r="AA91" s="132">
        <v>7562185</v>
      </c>
      <c r="AB91" s="132" t="s">
        <v>318</v>
      </c>
      <c r="AC91" s="132" t="s">
        <v>240</v>
      </c>
      <c r="AD91" s="132" t="s">
        <v>379</v>
      </c>
      <c r="AE91" s="132" t="s">
        <v>494</v>
      </c>
      <c r="AF91" s="159">
        <v>4991.9328109999997</v>
      </c>
      <c r="AG91" s="159">
        <v>4991.9328109999997</v>
      </c>
      <c r="AH91" s="159"/>
      <c r="AI91" s="159"/>
      <c r="AJ91" s="159">
        <f>AK91</f>
        <v>542.97799999999995</v>
      </c>
      <c r="AK91" s="159">
        <v>542.97799999999995</v>
      </c>
      <c r="AL91" s="159">
        <f t="shared" si="65"/>
        <v>0</v>
      </c>
      <c r="AM91" s="159">
        <f t="shared" si="66"/>
        <v>542.97799999999995</v>
      </c>
      <c r="AN91" s="159">
        <v>542.97799999999995</v>
      </c>
      <c r="AO91" s="159"/>
      <c r="AP91" s="159"/>
      <c r="AQ91" s="159"/>
      <c r="AR91" s="159"/>
      <c r="AS91" s="196"/>
      <c r="AT91" s="196"/>
      <c r="AU91" s="130" t="s">
        <v>15</v>
      </c>
      <c r="AV91" s="131" t="s">
        <v>335</v>
      </c>
      <c r="AW91" s="132">
        <v>7562185</v>
      </c>
      <c r="AX91" s="132" t="s">
        <v>318</v>
      </c>
      <c r="AY91" s="132" t="s">
        <v>240</v>
      </c>
      <c r="AZ91" s="132" t="s">
        <v>379</v>
      </c>
      <c r="BA91" s="132" t="s">
        <v>494</v>
      </c>
      <c r="BB91" s="159">
        <v>4991.9328109999997</v>
      </c>
      <c r="BC91" s="159">
        <v>4991.9328109999997</v>
      </c>
      <c r="BD91" s="159"/>
      <c r="BE91" s="159"/>
      <c r="BF91" s="159">
        <f>BG91</f>
        <v>542.97799999999995</v>
      </c>
      <c r="BG91" s="159">
        <v>542.97799999999995</v>
      </c>
      <c r="BH91" s="159">
        <f t="shared" si="67"/>
        <v>0</v>
      </c>
      <c r="BI91" s="159">
        <f t="shared" si="405"/>
        <v>542.97799999999995</v>
      </c>
      <c r="BJ91" s="159">
        <v>542.97799999999995</v>
      </c>
      <c r="BK91" s="159"/>
      <c r="BL91" s="159"/>
      <c r="BM91" s="159"/>
      <c r="BN91" s="159"/>
      <c r="BO91" s="196"/>
      <c r="BP91" s="196"/>
      <c r="BQ91" s="130" t="s">
        <v>15</v>
      </c>
      <c r="BR91" s="131" t="s">
        <v>335</v>
      </c>
      <c r="BS91" s="132">
        <v>7562185</v>
      </c>
      <c r="BT91" s="132" t="s">
        <v>318</v>
      </c>
      <c r="BU91" s="132" t="s">
        <v>240</v>
      </c>
      <c r="BV91" s="132" t="s">
        <v>379</v>
      </c>
      <c r="BW91" s="132" t="s">
        <v>494</v>
      </c>
      <c r="BX91" s="159">
        <v>4991.9328109999997</v>
      </c>
      <c r="BY91" s="159">
        <v>4991.9328109999997</v>
      </c>
      <c r="BZ91" s="159"/>
      <c r="CA91" s="159"/>
      <c r="CB91" s="159">
        <f>CC91</f>
        <v>542.97799999999995</v>
      </c>
      <c r="CC91" s="159">
        <v>542.97799999999995</v>
      </c>
      <c r="CD91" s="159">
        <f t="shared" si="375"/>
        <v>0</v>
      </c>
      <c r="CE91" s="159">
        <f t="shared" si="406"/>
        <v>542.97799999999995</v>
      </c>
      <c r="CF91" s="159">
        <v>542.97799999999995</v>
      </c>
      <c r="CG91" s="159"/>
      <c r="CH91" s="159"/>
      <c r="CI91" s="159"/>
      <c r="CJ91" s="159"/>
      <c r="CK91" s="196"/>
      <c r="CL91" s="196"/>
      <c r="CM91" s="130" t="s">
        <v>15</v>
      </c>
      <c r="CN91" s="131" t="s">
        <v>335</v>
      </c>
      <c r="CO91" s="132">
        <v>7562185</v>
      </c>
      <c r="CP91" s="132" t="s">
        <v>318</v>
      </c>
      <c r="CQ91" s="132" t="s">
        <v>240</v>
      </c>
      <c r="CR91" s="132" t="s">
        <v>379</v>
      </c>
      <c r="CS91" s="132" t="s">
        <v>494</v>
      </c>
      <c r="CT91" s="159">
        <v>4991.9328109999997</v>
      </c>
      <c r="CU91" s="159">
        <v>4991.9328109999997</v>
      </c>
      <c r="CV91" s="159"/>
      <c r="CW91" s="159"/>
      <c r="CX91" s="159">
        <f>CY91</f>
        <v>542.97799999999995</v>
      </c>
      <c r="CY91" s="159">
        <v>542.97799999999995</v>
      </c>
      <c r="CZ91" s="159">
        <f t="shared" si="377"/>
        <v>0</v>
      </c>
      <c r="DA91" s="159">
        <f t="shared" si="407"/>
        <v>542.97799999999995</v>
      </c>
      <c r="DB91" s="159">
        <v>542.97799999999995</v>
      </c>
      <c r="DC91" s="159"/>
      <c r="DD91" s="159"/>
      <c r="DE91" s="159"/>
      <c r="DF91" s="159"/>
      <c r="DG91" s="196"/>
      <c r="DH91" s="246"/>
      <c r="DI91" s="130" t="s">
        <v>15</v>
      </c>
      <c r="DJ91" s="131" t="s">
        <v>335</v>
      </c>
      <c r="DK91" s="132">
        <v>7562185</v>
      </c>
      <c r="DL91" s="132" t="s">
        <v>318</v>
      </c>
      <c r="DM91" s="132" t="s">
        <v>240</v>
      </c>
      <c r="DN91" s="132" t="s">
        <v>379</v>
      </c>
      <c r="DO91" s="132" t="s">
        <v>494</v>
      </c>
      <c r="DP91" s="159">
        <v>4991.9328109999997</v>
      </c>
      <c r="DQ91" s="159">
        <v>4991.9328109999997</v>
      </c>
      <c r="DR91" s="159"/>
      <c r="DS91" s="159"/>
      <c r="DT91" s="159">
        <f>DU91</f>
        <v>542.97799999999995</v>
      </c>
      <c r="DU91" s="159">
        <v>542.97799999999995</v>
      </c>
      <c r="DV91" s="159">
        <f t="shared" si="379"/>
        <v>0</v>
      </c>
      <c r="DW91" s="159">
        <f t="shared" si="408"/>
        <v>542.97799999999995</v>
      </c>
      <c r="DX91" s="159">
        <v>542.97799999999995</v>
      </c>
      <c r="DY91" s="159"/>
      <c r="DZ91" s="159"/>
      <c r="EA91" s="159"/>
      <c r="EB91" s="159"/>
      <c r="EC91" s="196"/>
      <c r="ED91" s="196"/>
      <c r="EE91" s="130" t="s">
        <v>15</v>
      </c>
      <c r="EF91" s="131" t="s">
        <v>335</v>
      </c>
      <c r="EG91" s="132">
        <v>7562185</v>
      </c>
      <c r="EH91" s="132" t="s">
        <v>318</v>
      </c>
      <c r="EI91" s="132" t="s">
        <v>240</v>
      </c>
      <c r="EJ91" s="132" t="s">
        <v>379</v>
      </c>
      <c r="EK91" s="132" t="s">
        <v>494</v>
      </c>
      <c r="EL91" s="159">
        <v>4991.9328109999997</v>
      </c>
      <c r="EM91" s="159">
        <v>4991.9328109999997</v>
      </c>
      <c r="EN91" s="159"/>
      <c r="EO91" s="159"/>
      <c r="EP91" s="159">
        <f>EQ91</f>
        <v>542.97799999999995</v>
      </c>
      <c r="EQ91" s="159">
        <v>542.97799999999995</v>
      </c>
      <c r="ER91" s="159">
        <f t="shared" si="381"/>
        <v>0</v>
      </c>
      <c r="ES91" s="159">
        <f t="shared" si="409"/>
        <v>542.97799999999995</v>
      </c>
      <c r="ET91" s="159">
        <v>542.97799999999995</v>
      </c>
      <c r="EU91" s="159"/>
      <c r="EV91" s="159"/>
      <c r="EW91" s="159"/>
      <c r="EX91" s="159"/>
      <c r="EY91" s="196"/>
      <c r="EZ91" s="196"/>
      <c r="FA91" s="132">
        <v>7562185</v>
      </c>
      <c r="FB91" s="132" t="s">
        <v>318</v>
      </c>
      <c r="FC91" s="132" t="s">
        <v>240</v>
      </c>
      <c r="FD91" s="132" t="s">
        <v>379</v>
      </c>
      <c r="FE91" s="132" t="s">
        <v>494</v>
      </c>
      <c r="FF91" s="159">
        <v>4991.9328109999997</v>
      </c>
      <c r="FG91" s="159">
        <v>4991.9328109999997</v>
      </c>
      <c r="FH91" s="159"/>
      <c r="FI91" s="159"/>
      <c r="FJ91" s="159">
        <f>FK91</f>
        <v>542.97799999999995</v>
      </c>
      <c r="FK91" s="159">
        <v>542.97799999999995</v>
      </c>
      <c r="FL91" s="159">
        <f t="shared" si="383"/>
        <v>0</v>
      </c>
      <c r="FM91" s="159">
        <f t="shared" si="410"/>
        <v>542.97799999999995</v>
      </c>
      <c r="FN91" s="159">
        <v>542.97799999999995</v>
      </c>
      <c r="FO91" s="159"/>
      <c r="FP91" s="159"/>
      <c r="FQ91" s="159"/>
      <c r="FR91" s="159"/>
      <c r="FS91" s="196"/>
      <c r="FT91" s="196"/>
      <c r="FU91" s="132"/>
      <c r="FV91" s="132"/>
      <c r="FW91" s="132"/>
      <c r="FX91" s="200"/>
    </row>
    <row r="92" spans="1:180" s="190" customFormat="1" ht="66" hidden="1" customHeight="1">
      <c r="A92" s="130"/>
      <c r="B92" s="131"/>
      <c r="C92" s="132"/>
      <c r="D92" s="132"/>
      <c r="E92" s="132"/>
      <c r="F92" s="132"/>
      <c r="G92" s="132"/>
      <c r="H92" s="159"/>
      <c r="I92" s="159"/>
      <c r="J92" s="159"/>
      <c r="K92" s="159"/>
      <c r="L92" s="159"/>
      <c r="M92" s="159"/>
      <c r="N92" s="196"/>
      <c r="O92" s="196"/>
      <c r="P92" s="132"/>
      <c r="Q92" s="159"/>
      <c r="R92" s="159"/>
      <c r="S92" s="159"/>
      <c r="T92" s="159"/>
      <c r="U92" s="159"/>
      <c r="V92" s="159"/>
      <c r="W92" s="196"/>
      <c r="X92" s="196"/>
      <c r="Y92" s="130" t="s">
        <v>15</v>
      </c>
      <c r="Z92" s="131" t="s">
        <v>398</v>
      </c>
      <c r="AA92" s="132">
        <v>7864217</v>
      </c>
      <c r="AB92" s="132" t="s">
        <v>318</v>
      </c>
      <c r="AC92" s="132" t="s">
        <v>240</v>
      </c>
      <c r="AD92" s="132" t="s">
        <v>378</v>
      </c>
      <c r="AE92" s="132" t="s">
        <v>399</v>
      </c>
      <c r="AF92" s="159">
        <v>4200</v>
      </c>
      <c r="AG92" s="159">
        <v>4200</v>
      </c>
      <c r="AH92" s="159"/>
      <c r="AI92" s="159"/>
      <c r="AJ92" s="159"/>
      <c r="AK92" s="159"/>
      <c r="AL92" s="159"/>
      <c r="AM92" s="159"/>
      <c r="AN92" s="159"/>
      <c r="AO92" s="159"/>
      <c r="AP92" s="159"/>
      <c r="AQ92" s="159"/>
      <c r="AR92" s="159"/>
      <c r="AS92" s="196"/>
      <c r="AT92" s="196"/>
      <c r="AU92" s="130" t="s">
        <v>15</v>
      </c>
      <c r="AV92" s="131" t="s">
        <v>398</v>
      </c>
      <c r="AW92" s="132">
        <v>7864217</v>
      </c>
      <c r="AX92" s="132" t="s">
        <v>318</v>
      </c>
      <c r="AY92" s="132" t="s">
        <v>240</v>
      </c>
      <c r="AZ92" s="132" t="s">
        <v>378</v>
      </c>
      <c r="BA92" s="132" t="s">
        <v>399</v>
      </c>
      <c r="BB92" s="159">
        <v>4200</v>
      </c>
      <c r="BC92" s="159">
        <v>4200</v>
      </c>
      <c r="BD92" s="159">
        <f>BE92</f>
        <v>3666.4220000000005</v>
      </c>
      <c r="BE92" s="159">
        <f>4170.244007-503.822007</f>
        <v>3666.4220000000005</v>
      </c>
      <c r="BF92" s="159">
        <f>BG92</f>
        <v>49.880999999999972</v>
      </c>
      <c r="BG92" s="159">
        <f>503.822007-453.941007</f>
        <v>49.880999999999972</v>
      </c>
      <c r="BH92" s="159"/>
      <c r="BI92" s="159"/>
      <c r="BJ92" s="159"/>
      <c r="BK92" s="159"/>
      <c r="BL92" s="159"/>
      <c r="BM92" s="159"/>
      <c r="BN92" s="159"/>
      <c r="BO92" s="196"/>
      <c r="BP92" s="196"/>
      <c r="BQ92" s="130" t="s">
        <v>15</v>
      </c>
      <c r="BR92" s="131" t="s">
        <v>398</v>
      </c>
      <c r="BS92" s="132">
        <v>7864217</v>
      </c>
      <c r="BT92" s="132" t="s">
        <v>318</v>
      </c>
      <c r="BU92" s="132" t="s">
        <v>240</v>
      </c>
      <c r="BV92" s="132" t="s">
        <v>378</v>
      </c>
      <c r="BW92" s="132" t="s">
        <v>399</v>
      </c>
      <c r="BX92" s="159">
        <v>4200</v>
      </c>
      <c r="BY92" s="159">
        <v>4200</v>
      </c>
      <c r="BZ92" s="159">
        <f>CA92</f>
        <v>3666.4220000000005</v>
      </c>
      <c r="CA92" s="159">
        <f>4170.244007-503.822007</f>
        <v>3666.4220000000005</v>
      </c>
      <c r="CB92" s="159">
        <f>CC92</f>
        <v>49.880999999999972</v>
      </c>
      <c r="CC92" s="159">
        <f>503.822007-453.941007</f>
        <v>49.880999999999972</v>
      </c>
      <c r="CD92" s="159"/>
      <c r="CE92" s="159"/>
      <c r="CF92" s="159"/>
      <c r="CG92" s="159"/>
      <c r="CH92" s="159"/>
      <c r="CI92" s="159"/>
      <c r="CJ92" s="159"/>
      <c r="CK92" s="196"/>
      <c r="CL92" s="196"/>
      <c r="CM92" s="130" t="s">
        <v>15</v>
      </c>
      <c r="CN92" s="131" t="s">
        <v>398</v>
      </c>
      <c r="CO92" s="132">
        <v>7864217</v>
      </c>
      <c r="CP92" s="132" t="s">
        <v>318</v>
      </c>
      <c r="CQ92" s="132" t="s">
        <v>240</v>
      </c>
      <c r="CR92" s="132" t="s">
        <v>378</v>
      </c>
      <c r="CS92" s="132" t="s">
        <v>399</v>
      </c>
      <c r="CT92" s="159">
        <v>4200</v>
      </c>
      <c r="CU92" s="159">
        <v>4200</v>
      </c>
      <c r="CV92" s="159">
        <f>CW92</f>
        <v>3666.4220000000005</v>
      </c>
      <c r="CW92" s="159">
        <f>4170.244007-503.822007</f>
        <v>3666.4220000000005</v>
      </c>
      <c r="CX92" s="159">
        <f>CY92</f>
        <v>49.880999999999972</v>
      </c>
      <c r="CY92" s="159">
        <f>503.822007-453.941007</f>
        <v>49.880999999999972</v>
      </c>
      <c r="CZ92" s="159"/>
      <c r="DA92" s="159"/>
      <c r="DB92" s="159"/>
      <c r="DC92" s="159"/>
      <c r="DD92" s="159"/>
      <c r="DE92" s="159"/>
      <c r="DF92" s="159"/>
      <c r="DG92" s="196"/>
      <c r="DH92" s="246"/>
      <c r="DI92" s="130" t="s">
        <v>15</v>
      </c>
      <c r="DJ92" s="131" t="s">
        <v>398</v>
      </c>
      <c r="DK92" s="132">
        <v>7864217</v>
      </c>
      <c r="DL92" s="132" t="s">
        <v>318</v>
      </c>
      <c r="DM92" s="132" t="s">
        <v>240</v>
      </c>
      <c r="DN92" s="132" t="s">
        <v>378</v>
      </c>
      <c r="DO92" s="132" t="s">
        <v>399</v>
      </c>
      <c r="DP92" s="159">
        <v>4200</v>
      </c>
      <c r="DQ92" s="159">
        <v>4200</v>
      </c>
      <c r="DR92" s="159">
        <f>DS92</f>
        <v>3666.4220000000005</v>
      </c>
      <c r="DS92" s="159">
        <f>4170.244007-503.822007</f>
        <v>3666.4220000000005</v>
      </c>
      <c r="DT92" s="159">
        <f>DU92</f>
        <v>49.880999999999972</v>
      </c>
      <c r="DU92" s="159">
        <f>503.822007-453.941007</f>
        <v>49.880999999999972</v>
      </c>
      <c r="DV92" s="159"/>
      <c r="DW92" s="159"/>
      <c r="DX92" s="159"/>
      <c r="DY92" s="159"/>
      <c r="DZ92" s="159"/>
      <c r="EA92" s="159"/>
      <c r="EB92" s="159"/>
      <c r="EC92" s="196"/>
      <c r="ED92" s="196"/>
      <c r="EE92" s="130" t="s">
        <v>15</v>
      </c>
      <c r="EF92" s="131" t="s">
        <v>398</v>
      </c>
      <c r="EG92" s="132">
        <v>7864217</v>
      </c>
      <c r="EH92" s="132" t="s">
        <v>318</v>
      </c>
      <c r="EI92" s="132" t="s">
        <v>240</v>
      </c>
      <c r="EJ92" s="132" t="s">
        <v>378</v>
      </c>
      <c r="EK92" s="132" t="s">
        <v>399</v>
      </c>
      <c r="EL92" s="159">
        <v>4200</v>
      </c>
      <c r="EM92" s="159">
        <v>4200</v>
      </c>
      <c r="EN92" s="159">
        <f>EO92</f>
        <v>3666.4220000000005</v>
      </c>
      <c r="EO92" s="159">
        <f>4170.244007-503.822007</f>
        <v>3666.4220000000005</v>
      </c>
      <c r="EP92" s="159">
        <f>EQ92</f>
        <v>49.880999999999972</v>
      </c>
      <c r="EQ92" s="159">
        <f>503.822007-453.941007</f>
        <v>49.880999999999972</v>
      </c>
      <c r="ER92" s="159"/>
      <c r="ES92" s="159"/>
      <c r="ET92" s="159"/>
      <c r="EU92" s="159"/>
      <c r="EV92" s="159"/>
      <c r="EW92" s="159"/>
      <c r="EX92" s="159"/>
      <c r="EY92" s="196"/>
      <c r="EZ92" s="196"/>
      <c r="FA92" s="132">
        <v>7864217</v>
      </c>
      <c r="FB92" s="132" t="s">
        <v>318</v>
      </c>
      <c r="FC92" s="132" t="s">
        <v>240</v>
      </c>
      <c r="FD92" s="132" t="s">
        <v>378</v>
      </c>
      <c r="FE92" s="132" t="s">
        <v>399</v>
      </c>
      <c r="FF92" s="159">
        <v>4200</v>
      </c>
      <c r="FG92" s="159">
        <v>4200</v>
      </c>
      <c r="FH92" s="159">
        <f>FI92</f>
        <v>3666.4220000000005</v>
      </c>
      <c r="FI92" s="159">
        <f>4170.244007-503.822007</f>
        <v>3666.4220000000005</v>
      </c>
      <c r="FJ92" s="159">
        <f>FK92</f>
        <v>49.880999999999972</v>
      </c>
      <c r="FK92" s="159">
        <f>503.822007-453.941007</f>
        <v>49.880999999999972</v>
      </c>
      <c r="FL92" s="159"/>
      <c r="FM92" s="159"/>
      <c r="FN92" s="159"/>
      <c r="FO92" s="159"/>
      <c r="FP92" s="159"/>
      <c r="FQ92" s="159"/>
      <c r="FR92" s="159"/>
      <c r="FS92" s="196"/>
      <c r="FT92" s="196"/>
      <c r="FU92" s="132"/>
      <c r="FV92" s="132"/>
      <c r="FW92" s="132"/>
      <c r="FX92" s="200"/>
    </row>
    <row r="93" spans="1:180" s="136" customFormat="1" ht="43.5" hidden="1" customHeight="1">
      <c r="A93" s="151" t="s">
        <v>47</v>
      </c>
      <c r="B93" s="152" t="s">
        <v>313</v>
      </c>
      <c r="C93" s="203"/>
      <c r="D93" s="203"/>
      <c r="E93" s="203"/>
      <c r="F93" s="203"/>
      <c r="G93" s="138">
        <f>SUM(G95:G100)</f>
        <v>0</v>
      </c>
      <c r="H93" s="158"/>
      <c r="I93" s="158"/>
      <c r="J93" s="158">
        <f t="shared" ref="J93:P93" si="429">SUM(J95:J108)</f>
        <v>0</v>
      </c>
      <c r="K93" s="158">
        <f t="shared" si="429"/>
        <v>0</v>
      </c>
      <c r="L93" s="158">
        <f t="shared" si="429"/>
        <v>92197.243766</v>
      </c>
      <c r="M93" s="158">
        <f t="shared" si="429"/>
        <v>92197.243766</v>
      </c>
      <c r="N93" s="158">
        <f t="shared" si="429"/>
        <v>0</v>
      </c>
      <c r="O93" s="158">
        <f t="shared" si="429"/>
        <v>0</v>
      </c>
      <c r="P93" s="158">
        <f t="shared" si="429"/>
        <v>0</v>
      </c>
      <c r="Q93" s="158"/>
      <c r="R93" s="158"/>
      <c r="S93" s="158">
        <f t="shared" ref="S93:U93" si="430">SUM(S95:S108)</f>
        <v>3702.227801</v>
      </c>
      <c r="T93" s="158">
        <f t="shared" si="430"/>
        <v>3702.227801</v>
      </c>
      <c r="U93" s="158">
        <f t="shared" si="430"/>
        <v>89383.057312999998</v>
      </c>
      <c r="V93" s="158">
        <f>SUM(V95:V108)</f>
        <v>89383.057312999998</v>
      </c>
      <c r="W93" s="158">
        <f t="shared" ref="W93:X93" si="431">SUM(W95:W108)</f>
        <v>0</v>
      </c>
      <c r="X93" s="158">
        <f t="shared" si="431"/>
        <v>0</v>
      </c>
      <c r="Y93" s="151" t="s">
        <v>47</v>
      </c>
      <c r="Z93" s="152" t="s">
        <v>313</v>
      </c>
      <c r="AA93" s="203"/>
      <c r="AB93" s="203"/>
      <c r="AC93" s="203"/>
      <c r="AD93" s="203"/>
      <c r="AE93" s="158">
        <f t="shared" ref="AE93" si="432">SUM(AE95:AE108)</f>
        <v>0</v>
      </c>
      <c r="AF93" s="158"/>
      <c r="AG93" s="158"/>
      <c r="AH93" s="158">
        <f>SUM(AH95:AH108)</f>
        <v>3702.227801</v>
      </c>
      <c r="AI93" s="158">
        <f>SUM(AI95:AI108)</f>
        <v>3702.227801</v>
      </c>
      <c r="AJ93" s="158">
        <f>SUM(AJ95:AJ108)</f>
        <v>81864.057312999998</v>
      </c>
      <c r="AK93" s="158">
        <f>SUM(AK95:AK108)</f>
        <v>81864.057312999998</v>
      </c>
      <c r="AL93" s="159">
        <f t="shared" si="65"/>
        <v>-76116.832588999998</v>
      </c>
      <c r="AM93" s="158">
        <f t="shared" ref="AM93:AT93" si="433">SUM(AM95:AM108)</f>
        <v>5747.2247239999997</v>
      </c>
      <c r="AN93" s="158">
        <f t="shared" si="433"/>
        <v>2365.2247240000002</v>
      </c>
      <c r="AO93" s="158">
        <f t="shared" si="433"/>
        <v>2200</v>
      </c>
      <c r="AP93" s="158">
        <f t="shared" si="433"/>
        <v>1182</v>
      </c>
      <c r="AQ93" s="158">
        <f t="shared" si="433"/>
        <v>0</v>
      </c>
      <c r="AR93" s="158">
        <f t="shared" si="433"/>
        <v>0</v>
      </c>
      <c r="AS93" s="158">
        <f t="shared" si="433"/>
        <v>0</v>
      </c>
      <c r="AT93" s="158">
        <f t="shared" si="433"/>
        <v>0</v>
      </c>
      <c r="AU93" s="151" t="s">
        <v>47</v>
      </c>
      <c r="AV93" s="152" t="s">
        <v>313</v>
      </c>
      <c r="AW93" s="203"/>
      <c r="AX93" s="203"/>
      <c r="AY93" s="203"/>
      <c r="AZ93" s="203"/>
      <c r="BA93" s="158">
        <f t="shared" ref="BA93" si="434">SUM(BA95:BA108)</f>
        <v>0</v>
      </c>
      <c r="BB93" s="158"/>
      <c r="BC93" s="158"/>
      <c r="BD93" s="158">
        <f t="shared" ref="BD93:BF93" si="435">SUM(BD95:BD118)</f>
        <v>3702.227801</v>
      </c>
      <c r="BE93" s="158">
        <f t="shared" si="435"/>
        <v>3702.227801</v>
      </c>
      <c r="BF93" s="158">
        <f t="shared" si="435"/>
        <v>207548.606069</v>
      </c>
      <c r="BG93" s="158">
        <f>SUM(BG95:BG118)</f>
        <v>207548.606069</v>
      </c>
      <c r="BH93" s="159">
        <f t="shared" si="67"/>
        <v>-201801.381345</v>
      </c>
      <c r="BI93" s="158">
        <f t="shared" ref="BI93:BP93" si="436">SUM(BI95:BI108)</f>
        <v>5747.2247239999997</v>
      </c>
      <c r="BJ93" s="158">
        <f t="shared" si="436"/>
        <v>2365.2247240000002</v>
      </c>
      <c r="BK93" s="158">
        <f t="shared" si="436"/>
        <v>2200</v>
      </c>
      <c r="BL93" s="158">
        <f t="shared" si="436"/>
        <v>1182</v>
      </c>
      <c r="BM93" s="158">
        <f t="shared" si="436"/>
        <v>0</v>
      </c>
      <c r="BN93" s="158">
        <f t="shared" si="436"/>
        <v>0</v>
      </c>
      <c r="BO93" s="158">
        <f t="shared" si="436"/>
        <v>0</v>
      </c>
      <c r="BP93" s="158">
        <f t="shared" si="436"/>
        <v>0</v>
      </c>
      <c r="BQ93" s="151" t="s">
        <v>47</v>
      </c>
      <c r="BR93" s="152" t="s">
        <v>313</v>
      </c>
      <c r="BS93" s="203"/>
      <c r="BT93" s="203"/>
      <c r="BU93" s="203"/>
      <c r="BV93" s="203"/>
      <c r="BW93" s="158">
        <f t="shared" ref="BW93" si="437">SUM(BW95:BW108)</f>
        <v>0</v>
      </c>
      <c r="BX93" s="158"/>
      <c r="BY93" s="158"/>
      <c r="BZ93" s="158">
        <f>SUM(BZ95:BZ123)</f>
        <v>3702.227801</v>
      </c>
      <c r="CA93" s="158">
        <f t="shared" ref="CA93:CC93" si="438">SUM(CA95:CA123)</f>
        <v>3702.227801</v>
      </c>
      <c r="CB93" s="158">
        <f t="shared" si="438"/>
        <v>218843.188069</v>
      </c>
      <c r="CC93" s="158">
        <f t="shared" si="438"/>
        <v>218843.188069</v>
      </c>
      <c r="CD93" s="159">
        <f t="shared" ref="CD93:CD114" si="439">CE93-CC93</f>
        <v>-213095.963345</v>
      </c>
      <c r="CE93" s="158">
        <f t="shared" ref="CE93:CL93" si="440">SUM(CE95:CE108)</f>
        <v>5747.2247239999997</v>
      </c>
      <c r="CF93" s="158">
        <f t="shared" si="440"/>
        <v>2365.2247240000002</v>
      </c>
      <c r="CG93" s="158">
        <f t="shared" si="440"/>
        <v>2200</v>
      </c>
      <c r="CH93" s="158">
        <f t="shared" si="440"/>
        <v>1182</v>
      </c>
      <c r="CI93" s="158">
        <f t="shared" si="440"/>
        <v>0</v>
      </c>
      <c r="CJ93" s="158">
        <f t="shared" si="440"/>
        <v>0</v>
      </c>
      <c r="CK93" s="158">
        <f t="shared" si="440"/>
        <v>0</v>
      </c>
      <c r="CL93" s="158">
        <f t="shared" si="440"/>
        <v>0</v>
      </c>
      <c r="CM93" s="151" t="s">
        <v>47</v>
      </c>
      <c r="CN93" s="152" t="s">
        <v>313</v>
      </c>
      <c r="CO93" s="203"/>
      <c r="CP93" s="203"/>
      <c r="CQ93" s="203"/>
      <c r="CR93" s="203"/>
      <c r="CS93" s="158">
        <f t="shared" ref="CS93" si="441">SUM(CS95:CS108)</f>
        <v>0</v>
      </c>
      <c r="CT93" s="158"/>
      <c r="CU93" s="158"/>
      <c r="CV93" s="158">
        <f>SUM(CV95:CV123)</f>
        <v>3702.227801</v>
      </c>
      <c r="CW93" s="158">
        <f t="shared" ref="CW93:CY93" si="442">SUM(CW95:CW123)</f>
        <v>3702.227801</v>
      </c>
      <c r="CX93" s="158">
        <f t="shared" si="442"/>
        <v>215884.55945299999</v>
      </c>
      <c r="CY93" s="158">
        <f t="shared" si="442"/>
        <v>215884.55945299999</v>
      </c>
      <c r="CZ93" s="159">
        <f t="shared" ref="CZ93:CZ114" si="443">DA93-CY93</f>
        <v>-210748.33472899999</v>
      </c>
      <c r="DA93" s="158">
        <f t="shared" ref="DA93:DH93" si="444">SUM(DA95:DA108)</f>
        <v>5136.2247239999997</v>
      </c>
      <c r="DB93" s="158">
        <f t="shared" si="444"/>
        <v>2365.2247240000002</v>
      </c>
      <c r="DC93" s="158">
        <f t="shared" si="444"/>
        <v>1589</v>
      </c>
      <c r="DD93" s="158">
        <f t="shared" si="444"/>
        <v>1182</v>
      </c>
      <c r="DE93" s="158">
        <f t="shared" si="444"/>
        <v>0</v>
      </c>
      <c r="DF93" s="158">
        <f t="shared" si="444"/>
        <v>0</v>
      </c>
      <c r="DG93" s="158">
        <f t="shared" si="444"/>
        <v>0</v>
      </c>
      <c r="DH93" s="242">
        <f t="shared" si="444"/>
        <v>0</v>
      </c>
      <c r="DI93" s="151" t="s">
        <v>47</v>
      </c>
      <c r="DJ93" s="152" t="s">
        <v>313</v>
      </c>
      <c r="DK93" s="203"/>
      <c r="DL93" s="203"/>
      <c r="DM93" s="203"/>
      <c r="DN93" s="203"/>
      <c r="DO93" s="158">
        <f t="shared" ref="DO93" si="445">SUM(DO95:DO108)</f>
        <v>0</v>
      </c>
      <c r="DP93" s="158"/>
      <c r="DQ93" s="158"/>
      <c r="DR93" s="158">
        <f>SUM(DR95:DR127)</f>
        <v>3702.227801</v>
      </c>
      <c r="DS93" s="158">
        <f t="shared" ref="DS93:DU93" si="446">SUM(DS95:DS127)</f>
        <v>3702.227801</v>
      </c>
      <c r="DT93" s="158">
        <f t="shared" si="446"/>
        <v>210456.00245999996</v>
      </c>
      <c r="DU93" s="158">
        <f t="shared" si="446"/>
        <v>210456.00245999996</v>
      </c>
      <c r="DV93" s="159">
        <f t="shared" ref="DV93:DV105" si="447">DW93-DU93</f>
        <v>-205319.77773599996</v>
      </c>
      <c r="DW93" s="158">
        <f t="shared" ref="DW93:ED93" si="448">SUM(DW95:DW108)</f>
        <v>5136.2247239999997</v>
      </c>
      <c r="DX93" s="158">
        <f t="shared" si="448"/>
        <v>2365.2247240000002</v>
      </c>
      <c r="DY93" s="158">
        <f t="shared" si="448"/>
        <v>1589</v>
      </c>
      <c r="DZ93" s="158">
        <f t="shared" si="448"/>
        <v>1182</v>
      </c>
      <c r="EA93" s="158">
        <f t="shared" si="448"/>
        <v>0</v>
      </c>
      <c r="EB93" s="158">
        <f t="shared" si="448"/>
        <v>0</v>
      </c>
      <c r="EC93" s="158">
        <f t="shared" si="448"/>
        <v>0</v>
      </c>
      <c r="ED93" s="158">
        <f t="shared" si="448"/>
        <v>0</v>
      </c>
      <c r="EE93" s="151" t="s">
        <v>47</v>
      </c>
      <c r="EF93" s="152" t="s">
        <v>313</v>
      </c>
      <c r="EG93" s="203"/>
      <c r="EH93" s="203"/>
      <c r="EI93" s="203"/>
      <c r="EJ93" s="203"/>
      <c r="EK93" s="158">
        <f t="shared" ref="EK93" si="449">SUM(EK95:EK108)</f>
        <v>0</v>
      </c>
      <c r="EL93" s="158"/>
      <c r="EM93" s="158"/>
      <c r="EN93" s="158">
        <f>SUM(EN95:EN127)</f>
        <v>3702.227801</v>
      </c>
      <c r="EO93" s="158">
        <f t="shared" ref="EO93" si="450">SUM(EO95:EO127)</f>
        <v>3702.227801</v>
      </c>
      <c r="EP93" s="158">
        <f>SUM(EP94:EP127)</f>
        <v>149551.45646000002</v>
      </c>
      <c r="EQ93" s="158">
        <f>SUM(EQ94:EQ127)</f>
        <v>149551.45646000002</v>
      </c>
      <c r="ER93" s="159">
        <f t="shared" ref="ER93:ER105" si="451">ES93-EQ93</f>
        <v>-144415.23173600002</v>
      </c>
      <c r="ES93" s="158">
        <f t="shared" ref="ES93:EZ93" si="452">SUM(ES95:ES108)</f>
        <v>5136.2247239999997</v>
      </c>
      <c r="ET93" s="158">
        <f t="shared" si="452"/>
        <v>2365.2247240000002</v>
      </c>
      <c r="EU93" s="158">
        <f t="shared" si="452"/>
        <v>1589</v>
      </c>
      <c r="EV93" s="158">
        <f t="shared" si="452"/>
        <v>1182</v>
      </c>
      <c r="EW93" s="158">
        <f t="shared" si="452"/>
        <v>0</v>
      </c>
      <c r="EX93" s="158">
        <f t="shared" si="452"/>
        <v>0</v>
      </c>
      <c r="EY93" s="158">
        <f t="shared" si="452"/>
        <v>0</v>
      </c>
      <c r="EZ93" s="158">
        <f t="shared" si="452"/>
        <v>0</v>
      </c>
      <c r="FA93" s="203"/>
      <c r="FB93" s="203"/>
      <c r="FC93" s="203"/>
      <c r="FD93" s="203"/>
      <c r="FE93" s="158">
        <f t="shared" ref="FE93" si="453">SUM(FE95:FE108)</f>
        <v>0</v>
      </c>
      <c r="FF93" s="158"/>
      <c r="FG93" s="158"/>
      <c r="FH93" s="158">
        <f>SUM(FH95:FH127)</f>
        <v>3702.227801</v>
      </c>
      <c r="FI93" s="158">
        <f t="shared" ref="FI93" si="454">SUM(FI95:FI127)</f>
        <v>3702.227801</v>
      </c>
      <c r="FJ93" s="158">
        <f>SUM(FJ94:FJ127)</f>
        <v>149551.45646000002</v>
      </c>
      <c r="FK93" s="158">
        <f>SUM(FK94:FK127)</f>
        <v>149551.45646000002</v>
      </c>
      <c r="FL93" s="159">
        <f t="shared" ref="FL93:FL105" si="455">FM93-FK93</f>
        <v>-144415.23173600002</v>
      </c>
      <c r="FM93" s="158">
        <f t="shared" ref="FM93:FT93" si="456">SUM(FM95:FM108)</f>
        <v>5136.2247239999997</v>
      </c>
      <c r="FN93" s="158">
        <f t="shared" si="456"/>
        <v>2365.2247240000002</v>
      </c>
      <c r="FO93" s="158">
        <f t="shared" si="456"/>
        <v>1589</v>
      </c>
      <c r="FP93" s="158">
        <f t="shared" si="456"/>
        <v>1182</v>
      </c>
      <c r="FQ93" s="158">
        <f t="shared" si="456"/>
        <v>0</v>
      </c>
      <c r="FR93" s="158">
        <f t="shared" si="456"/>
        <v>0</v>
      </c>
      <c r="FS93" s="158">
        <f t="shared" si="456"/>
        <v>0</v>
      </c>
      <c r="FT93" s="158">
        <f t="shared" si="456"/>
        <v>0</v>
      </c>
      <c r="FU93" s="203"/>
      <c r="FV93" s="203"/>
      <c r="FW93" s="203"/>
      <c r="FX93" s="200"/>
    </row>
    <row r="94" spans="1:180" s="190" customFormat="1" ht="43.5" hidden="1" customHeight="1">
      <c r="A94" s="208" t="s">
        <v>310</v>
      </c>
      <c r="B94" s="218" t="s">
        <v>314</v>
      </c>
      <c r="C94" s="172"/>
      <c r="D94" s="172"/>
      <c r="E94" s="172" t="s">
        <v>239</v>
      </c>
      <c r="F94" s="172" t="s">
        <v>284</v>
      </c>
      <c r="G94" s="172"/>
      <c r="H94" s="210">
        <v>1000</v>
      </c>
      <c r="I94" s="210">
        <v>1000</v>
      </c>
      <c r="J94" s="210"/>
      <c r="K94" s="210"/>
      <c r="L94" s="210">
        <v>1000</v>
      </c>
      <c r="M94" s="210">
        <v>1000</v>
      </c>
      <c r="N94" s="211"/>
      <c r="O94" s="211"/>
      <c r="P94" s="172"/>
      <c r="Q94" s="210">
        <v>1000</v>
      </c>
      <c r="R94" s="210">
        <v>1000</v>
      </c>
      <c r="S94" s="210"/>
      <c r="T94" s="210"/>
      <c r="U94" s="210">
        <v>1000</v>
      </c>
      <c r="V94" s="210">
        <v>1000</v>
      </c>
      <c r="W94" s="211"/>
      <c r="X94" s="211"/>
      <c r="Y94" s="208" t="s">
        <v>310</v>
      </c>
      <c r="Z94" s="218" t="s">
        <v>314</v>
      </c>
      <c r="AA94" s="172"/>
      <c r="AB94" s="172"/>
      <c r="AC94" s="172" t="s">
        <v>239</v>
      </c>
      <c r="AD94" s="172"/>
      <c r="AE94" s="172"/>
      <c r="AF94" s="210">
        <v>1000</v>
      </c>
      <c r="AG94" s="210">
        <v>1000</v>
      </c>
      <c r="AH94" s="210"/>
      <c r="AI94" s="210"/>
      <c r="AJ94" s="210">
        <v>1000</v>
      </c>
      <c r="AK94" s="210">
        <v>1000</v>
      </c>
      <c r="AL94" s="210">
        <f t="shared" ref="AL94" si="457">AM94-AK94</f>
        <v>-1000</v>
      </c>
      <c r="AM94" s="210">
        <f t="shared" ref="AM94" si="458">AN94+AO94+AP94+AQ94+AR94</f>
        <v>0</v>
      </c>
      <c r="AN94" s="210"/>
      <c r="AO94" s="210"/>
      <c r="AP94" s="210"/>
      <c r="AQ94" s="210"/>
      <c r="AR94" s="210"/>
      <c r="AS94" s="211"/>
      <c r="AT94" s="211"/>
      <c r="AU94" s="208" t="s">
        <v>310</v>
      </c>
      <c r="AV94" s="218" t="s">
        <v>314</v>
      </c>
      <c r="AW94" s="172"/>
      <c r="AX94" s="172"/>
      <c r="AY94" s="172" t="s">
        <v>239</v>
      </c>
      <c r="AZ94" s="172"/>
      <c r="BA94" s="172"/>
      <c r="BB94" s="210">
        <v>1000</v>
      </c>
      <c r="BC94" s="210">
        <v>1000</v>
      </c>
      <c r="BD94" s="210"/>
      <c r="BE94" s="210"/>
      <c r="BF94" s="210">
        <v>1000</v>
      </c>
      <c r="BG94" s="210">
        <v>1000</v>
      </c>
      <c r="BH94" s="210">
        <f t="shared" ref="BH94" si="459">BI94-BG94</f>
        <v>-1000</v>
      </c>
      <c r="BI94" s="210">
        <f t="shared" ref="BI94" si="460">BJ94+BK94+BL94+BM94+BN94</f>
        <v>0</v>
      </c>
      <c r="BJ94" s="210"/>
      <c r="BK94" s="210"/>
      <c r="BL94" s="210"/>
      <c r="BM94" s="210"/>
      <c r="BN94" s="210"/>
      <c r="BO94" s="211"/>
      <c r="BP94" s="211"/>
      <c r="BQ94" s="208" t="s">
        <v>15</v>
      </c>
      <c r="BR94" s="218" t="s">
        <v>314</v>
      </c>
      <c r="BS94" s="172"/>
      <c r="BT94" s="172"/>
      <c r="BU94" s="172" t="s">
        <v>239</v>
      </c>
      <c r="BV94" s="172"/>
      <c r="BW94" s="172"/>
      <c r="BX94" s="210">
        <v>1000</v>
      </c>
      <c r="BY94" s="210">
        <v>1000</v>
      </c>
      <c r="BZ94" s="210"/>
      <c r="CA94" s="210"/>
      <c r="CB94" s="210">
        <v>1000</v>
      </c>
      <c r="CC94" s="210">
        <v>1000</v>
      </c>
      <c r="CD94" s="210">
        <f t="shared" ref="CD94" si="461">CE94-CC94</f>
        <v>-1000</v>
      </c>
      <c r="CE94" s="210">
        <f t="shared" ref="CE94" si="462">CF94+CG94+CH94+CI94+CJ94</f>
        <v>0</v>
      </c>
      <c r="CF94" s="210"/>
      <c r="CG94" s="210"/>
      <c r="CH94" s="210"/>
      <c r="CI94" s="210"/>
      <c r="CJ94" s="210"/>
      <c r="CK94" s="211"/>
      <c r="CL94" s="211"/>
      <c r="CM94" s="208" t="s">
        <v>15</v>
      </c>
      <c r="CN94" s="218" t="s">
        <v>314</v>
      </c>
      <c r="CO94" s="172"/>
      <c r="CP94" s="172"/>
      <c r="CQ94" s="172" t="s">
        <v>239</v>
      </c>
      <c r="CR94" s="172"/>
      <c r="CS94" s="172"/>
      <c r="CT94" s="210">
        <v>1000</v>
      </c>
      <c r="CU94" s="210">
        <v>1000</v>
      </c>
      <c r="CV94" s="210"/>
      <c r="CW94" s="210"/>
      <c r="CX94" s="210">
        <v>1000</v>
      </c>
      <c r="CY94" s="210">
        <v>1000</v>
      </c>
      <c r="CZ94" s="210">
        <f t="shared" ref="CZ94" si="463">DA94-CY94</f>
        <v>-1000</v>
      </c>
      <c r="DA94" s="210">
        <f t="shared" ref="DA94" si="464">DB94+DC94+DD94+DE94+DF94</f>
        <v>0</v>
      </c>
      <c r="DB94" s="210"/>
      <c r="DC94" s="210"/>
      <c r="DD94" s="210"/>
      <c r="DE94" s="210"/>
      <c r="DF94" s="210"/>
      <c r="DG94" s="211"/>
      <c r="DH94" s="255"/>
      <c r="DI94" s="130"/>
      <c r="DJ94" s="131"/>
      <c r="DK94" s="132"/>
      <c r="DL94" s="132"/>
      <c r="DM94" s="132"/>
      <c r="DN94" s="132"/>
      <c r="DO94" s="132"/>
      <c r="DP94" s="159"/>
      <c r="DQ94" s="159"/>
      <c r="DR94" s="159"/>
      <c r="DS94" s="159"/>
      <c r="DT94" s="159"/>
      <c r="DU94" s="159"/>
      <c r="DV94" s="159"/>
      <c r="DW94" s="159"/>
      <c r="DX94" s="159"/>
      <c r="DY94" s="159"/>
      <c r="DZ94" s="159"/>
      <c r="EA94" s="159"/>
      <c r="EB94" s="159"/>
      <c r="EC94" s="196"/>
      <c r="ED94" s="196"/>
      <c r="EE94" s="130" t="s">
        <v>15</v>
      </c>
      <c r="EF94" s="131" t="s">
        <v>543</v>
      </c>
      <c r="EG94" s="132"/>
      <c r="EH94" s="132"/>
      <c r="EI94" s="132" t="s">
        <v>239</v>
      </c>
      <c r="EJ94" s="132"/>
      <c r="EK94" s="132"/>
      <c r="EL94" s="159"/>
      <c r="EM94" s="159"/>
      <c r="EN94" s="159"/>
      <c r="EO94" s="159"/>
      <c r="EP94" s="159">
        <f>EQ94</f>
        <v>47103</v>
      </c>
      <c r="EQ94" s="159">
        <v>47103</v>
      </c>
      <c r="ER94" s="159">
        <f t="shared" ref="ER94" si="465">ES94-EQ94</f>
        <v>-47103</v>
      </c>
      <c r="ES94" s="159">
        <f t="shared" ref="ES94" si="466">ET94+EU94+EV94+EW94+EX94</f>
        <v>0</v>
      </c>
      <c r="ET94" s="159"/>
      <c r="EU94" s="159"/>
      <c r="EV94" s="159"/>
      <c r="EW94" s="159"/>
      <c r="EX94" s="159"/>
      <c r="EY94" s="196"/>
      <c r="EZ94" s="196"/>
      <c r="FA94" s="132"/>
      <c r="FB94" s="132"/>
      <c r="FC94" s="132" t="s">
        <v>239</v>
      </c>
      <c r="FD94" s="132"/>
      <c r="FE94" s="132"/>
      <c r="FF94" s="159"/>
      <c r="FG94" s="159"/>
      <c r="FH94" s="159"/>
      <c r="FI94" s="159"/>
      <c r="FJ94" s="159">
        <f>FK94</f>
        <v>47103</v>
      </c>
      <c r="FK94" s="159">
        <v>47103</v>
      </c>
      <c r="FL94" s="159">
        <f t="shared" si="455"/>
        <v>-47103</v>
      </c>
      <c r="FM94" s="159">
        <f t="shared" ref="FM94:FM105" si="467">FN94+FO94+FP94+FQ94+FR94</f>
        <v>0</v>
      </c>
      <c r="FN94" s="159"/>
      <c r="FO94" s="159"/>
      <c r="FP94" s="159"/>
      <c r="FQ94" s="159"/>
      <c r="FR94" s="159"/>
      <c r="FS94" s="196"/>
      <c r="FT94" s="196"/>
      <c r="FU94" s="132" t="s">
        <v>548</v>
      </c>
      <c r="FV94" s="132" t="s">
        <v>548</v>
      </c>
      <c r="FW94" s="132" t="s">
        <v>548</v>
      </c>
      <c r="FX94" s="212"/>
    </row>
    <row r="95" spans="1:180" s="190" customFormat="1" ht="43.5" hidden="1" customHeight="1">
      <c r="A95" s="208" t="s">
        <v>310</v>
      </c>
      <c r="B95" s="218" t="s">
        <v>314</v>
      </c>
      <c r="C95" s="172"/>
      <c r="D95" s="172"/>
      <c r="E95" s="172" t="s">
        <v>239</v>
      </c>
      <c r="F95" s="172" t="s">
        <v>284</v>
      </c>
      <c r="G95" s="172"/>
      <c r="H95" s="210">
        <v>1000</v>
      </c>
      <c r="I95" s="210">
        <v>1000</v>
      </c>
      <c r="J95" s="210"/>
      <c r="K95" s="210"/>
      <c r="L95" s="210">
        <v>1000</v>
      </c>
      <c r="M95" s="210">
        <v>1000</v>
      </c>
      <c r="N95" s="211"/>
      <c r="O95" s="211"/>
      <c r="P95" s="172"/>
      <c r="Q95" s="210">
        <v>1000</v>
      </c>
      <c r="R95" s="210">
        <v>1000</v>
      </c>
      <c r="S95" s="210"/>
      <c r="T95" s="210"/>
      <c r="U95" s="210">
        <v>1000</v>
      </c>
      <c r="V95" s="210">
        <v>1000</v>
      </c>
      <c r="W95" s="211"/>
      <c r="X95" s="211"/>
      <c r="Y95" s="208" t="s">
        <v>310</v>
      </c>
      <c r="Z95" s="218" t="s">
        <v>314</v>
      </c>
      <c r="AA95" s="172"/>
      <c r="AB95" s="172"/>
      <c r="AC95" s="172" t="s">
        <v>239</v>
      </c>
      <c r="AD95" s="172"/>
      <c r="AE95" s="172"/>
      <c r="AF95" s="210">
        <v>1000</v>
      </c>
      <c r="AG95" s="210">
        <v>1000</v>
      </c>
      <c r="AH95" s="210"/>
      <c r="AI95" s="210"/>
      <c r="AJ95" s="210">
        <v>1000</v>
      </c>
      <c r="AK95" s="210">
        <v>1000</v>
      </c>
      <c r="AL95" s="210">
        <f t="shared" si="65"/>
        <v>-1000</v>
      </c>
      <c r="AM95" s="210">
        <f t="shared" si="66"/>
        <v>0</v>
      </c>
      <c r="AN95" s="210"/>
      <c r="AO95" s="210"/>
      <c r="AP95" s="210"/>
      <c r="AQ95" s="210"/>
      <c r="AR95" s="210"/>
      <c r="AS95" s="211"/>
      <c r="AT95" s="211"/>
      <c r="AU95" s="208" t="s">
        <v>310</v>
      </c>
      <c r="AV95" s="218" t="s">
        <v>314</v>
      </c>
      <c r="AW95" s="172"/>
      <c r="AX95" s="172"/>
      <c r="AY95" s="172" t="s">
        <v>239</v>
      </c>
      <c r="AZ95" s="172"/>
      <c r="BA95" s="172"/>
      <c r="BB95" s="210">
        <v>1000</v>
      </c>
      <c r="BC95" s="210">
        <v>1000</v>
      </c>
      <c r="BD95" s="210"/>
      <c r="BE95" s="210"/>
      <c r="BF95" s="210">
        <v>1000</v>
      </c>
      <c r="BG95" s="210">
        <v>1000</v>
      </c>
      <c r="BH95" s="210">
        <f t="shared" si="67"/>
        <v>-1000</v>
      </c>
      <c r="BI95" s="210">
        <f t="shared" ref="BI95:BI109" si="468">BJ95+BK95+BL95+BM95+BN95</f>
        <v>0</v>
      </c>
      <c r="BJ95" s="210"/>
      <c r="BK95" s="210"/>
      <c r="BL95" s="210"/>
      <c r="BM95" s="210"/>
      <c r="BN95" s="210"/>
      <c r="BO95" s="211"/>
      <c r="BP95" s="211"/>
      <c r="BQ95" s="208" t="s">
        <v>15</v>
      </c>
      <c r="BR95" s="218" t="s">
        <v>314</v>
      </c>
      <c r="BS95" s="172"/>
      <c r="BT95" s="172"/>
      <c r="BU95" s="172" t="s">
        <v>239</v>
      </c>
      <c r="BV95" s="172"/>
      <c r="BW95" s="172"/>
      <c r="BX95" s="210">
        <v>1000</v>
      </c>
      <c r="BY95" s="210">
        <v>1000</v>
      </c>
      <c r="BZ95" s="210"/>
      <c r="CA95" s="210"/>
      <c r="CB95" s="210">
        <v>1000</v>
      </c>
      <c r="CC95" s="210">
        <v>1000</v>
      </c>
      <c r="CD95" s="210">
        <f t="shared" si="439"/>
        <v>-1000</v>
      </c>
      <c r="CE95" s="210">
        <f t="shared" ref="CE95:CE109" si="469">CF95+CG95+CH95+CI95+CJ95</f>
        <v>0</v>
      </c>
      <c r="CF95" s="210"/>
      <c r="CG95" s="210"/>
      <c r="CH95" s="210"/>
      <c r="CI95" s="210"/>
      <c r="CJ95" s="210"/>
      <c r="CK95" s="211"/>
      <c r="CL95" s="211"/>
      <c r="CM95" s="208" t="s">
        <v>15</v>
      </c>
      <c r="CN95" s="218" t="s">
        <v>314</v>
      </c>
      <c r="CO95" s="172"/>
      <c r="CP95" s="172"/>
      <c r="CQ95" s="172" t="s">
        <v>239</v>
      </c>
      <c r="CR95" s="172"/>
      <c r="CS95" s="172"/>
      <c r="CT95" s="210">
        <v>1000</v>
      </c>
      <c r="CU95" s="210">
        <v>1000</v>
      </c>
      <c r="CV95" s="210"/>
      <c r="CW95" s="210"/>
      <c r="CX95" s="210">
        <v>1000</v>
      </c>
      <c r="CY95" s="210">
        <v>1000</v>
      </c>
      <c r="CZ95" s="210">
        <f t="shared" si="443"/>
        <v>-1000</v>
      </c>
      <c r="DA95" s="210">
        <f t="shared" ref="DA95:DA109" si="470">DB95+DC95+DD95+DE95+DF95</f>
        <v>0</v>
      </c>
      <c r="DB95" s="210"/>
      <c r="DC95" s="210"/>
      <c r="DD95" s="210"/>
      <c r="DE95" s="210"/>
      <c r="DF95" s="210"/>
      <c r="DG95" s="211"/>
      <c r="DH95" s="255"/>
      <c r="DI95" s="130" t="s">
        <v>15</v>
      </c>
      <c r="DJ95" s="131" t="s">
        <v>314</v>
      </c>
      <c r="DK95" s="132"/>
      <c r="DL95" s="132"/>
      <c r="DM95" s="132" t="s">
        <v>239</v>
      </c>
      <c r="DN95" s="132"/>
      <c r="DO95" s="132"/>
      <c r="DP95" s="159">
        <v>1000</v>
      </c>
      <c r="DQ95" s="159">
        <v>1000</v>
      </c>
      <c r="DR95" s="159"/>
      <c r="DS95" s="159"/>
      <c r="DT95" s="159">
        <v>1000</v>
      </c>
      <c r="DU95" s="159">
        <v>1000</v>
      </c>
      <c r="DV95" s="159">
        <f t="shared" si="447"/>
        <v>-1000</v>
      </c>
      <c r="DW95" s="159">
        <f t="shared" ref="DW95:DW105" si="471">DX95+DY95+DZ95+EA95+EB95</f>
        <v>0</v>
      </c>
      <c r="DX95" s="159"/>
      <c r="DY95" s="159"/>
      <c r="DZ95" s="159"/>
      <c r="EA95" s="159"/>
      <c r="EB95" s="159"/>
      <c r="EC95" s="196"/>
      <c r="ED95" s="196"/>
      <c r="EE95" s="130" t="s">
        <v>15</v>
      </c>
      <c r="EF95" s="131" t="s">
        <v>314</v>
      </c>
      <c r="EG95" s="132"/>
      <c r="EH95" s="132"/>
      <c r="EI95" s="132" t="s">
        <v>239</v>
      </c>
      <c r="EJ95" s="132"/>
      <c r="EK95" s="132"/>
      <c r="EL95" s="159">
        <v>1000</v>
      </c>
      <c r="EM95" s="159">
        <v>1000</v>
      </c>
      <c r="EN95" s="159"/>
      <c r="EO95" s="159"/>
      <c r="EP95" s="159">
        <v>1000</v>
      </c>
      <c r="EQ95" s="159">
        <v>1000</v>
      </c>
      <c r="ER95" s="159">
        <f t="shared" si="451"/>
        <v>-1000</v>
      </c>
      <c r="ES95" s="159">
        <f t="shared" ref="ES95:ES105" si="472">ET95+EU95+EV95+EW95+EX95</f>
        <v>0</v>
      </c>
      <c r="ET95" s="159"/>
      <c r="EU95" s="159"/>
      <c r="EV95" s="159"/>
      <c r="EW95" s="159"/>
      <c r="EX95" s="159"/>
      <c r="EY95" s="196"/>
      <c r="EZ95" s="196"/>
      <c r="FA95" s="132"/>
      <c r="FB95" s="132"/>
      <c r="FC95" s="132" t="s">
        <v>239</v>
      </c>
      <c r="FD95" s="132"/>
      <c r="FE95" s="132"/>
      <c r="FF95" s="159">
        <v>1000</v>
      </c>
      <c r="FG95" s="159">
        <v>1000</v>
      </c>
      <c r="FH95" s="159"/>
      <c r="FI95" s="159"/>
      <c r="FJ95" s="159">
        <v>1000</v>
      </c>
      <c r="FK95" s="159">
        <v>1000</v>
      </c>
      <c r="FL95" s="159">
        <f t="shared" si="455"/>
        <v>-1000</v>
      </c>
      <c r="FM95" s="159">
        <f t="shared" si="467"/>
        <v>0</v>
      </c>
      <c r="FN95" s="159"/>
      <c r="FO95" s="159"/>
      <c r="FP95" s="159"/>
      <c r="FQ95" s="159"/>
      <c r="FR95" s="159"/>
      <c r="FS95" s="196"/>
      <c r="FT95" s="196"/>
      <c r="FU95" s="132" t="s">
        <v>549</v>
      </c>
      <c r="FV95" s="132" t="s">
        <v>549</v>
      </c>
      <c r="FW95" s="132" t="s">
        <v>549</v>
      </c>
      <c r="FX95" s="212"/>
    </row>
    <row r="96" spans="1:180" ht="58.5" hidden="1" customHeight="1">
      <c r="A96" s="130" t="s">
        <v>15</v>
      </c>
      <c r="B96" s="131" t="s">
        <v>238</v>
      </c>
      <c r="C96" s="132"/>
      <c r="D96" s="132" t="s">
        <v>318</v>
      </c>
      <c r="E96" s="132" t="s">
        <v>349</v>
      </c>
      <c r="F96" s="132" t="s">
        <v>284</v>
      </c>
      <c r="G96" s="132" t="s">
        <v>495</v>
      </c>
      <c r="H96" s="159">
        <v>12000</v>
      </c>
      <c r="I96" s="159">
        <v>12000</v>
      </c>
      <c r="J96" s="159">
        <v>0</v>
      </c>
      <c r="K96" s="159">
        <v>0</v>
      </c>
      <c r="L96" s="159">
        <v>12000</v>
      </c>
      <c r="M96" s="159">
        <v>12000</v>
      </c>
      <c r="N96" s="196"/>
      <c r="O96" s="196"/>
      <c r="P96" s="132" t="s">
        <v>495</v>
      </c>
      <c r="Q96" s="159">
        <v>12000</v>
      </c>
      <c r="R96" s="159">
        <v>12000</v>
      </c>
      <c r="S96" s="159">
        <v>0</v>
      </c>
      <c r="T96" s="159">
        <v>0</v>
      </c>
      <c r="U96" s="159">
        <v>12000</v>
      </c>
      <c r="V96" s="159">
        <v>12000</v>
      </c>
      <c r="W96" s="196"/>
      <c r="X96" s="196"/>
      <c r="Y96" s="130" t="s">
        <v>15</v>
      </c>
      <c r="Z96" s="131" t="s">
        <v>238</v>
      </c>
      <c r="AA96" s="132"/>
      <c r="AB96" s="132" t="s">
        <v>318</v>
      </c>
      <c r="AC96" s="132" t="s">
        <v>349</v>
      </c>
      <c r="AD96" s="132" t="s">
        <v>392</v>
      </c>
      <c r="AE96" s="132" t="s">
        <v>495</v>
      </c>
      <c r="AF96" s="159">
        <v>12000</v>
      </c>
      <c r="AG96" s="159">
        <v>12000</v>
      </c>
      <c r="AH96" s="159">
        <v>0</v>
      </c>
      <c r="AI96" s="159">
        <v>0</v>
      </c>
      <c r="AJ96" s="159">
        <v>12000</v>
      </c>
      <c r="AK96" s="159">
        <v>12000</v>
      </c>
      <c r="AL96" s="159">
        <f t="shared" si="65"/>
        <v>-12000</v>
      </c>
      <c r="AM96" s="159">
        <f t="shared" si="66"/>
        <v>0</v>
      </c>
      <c r="AN96" s="159"/>
      <c r="AO96" s="159"/>
      <c r="AP96" s="159"/>
      <c r="AQ96" s="159"/>
      <c r="AR96" s="159"/>
      <c r="AS96" s="196"/>
      <c r="AT96" s="196"/>
      <c r="AU96" s="130" t="s">
        <v>15</v>
      </c>
      <c r="AV96" s="131" t="s">
        <v>238</v>
      </c>
      <c r="AW96" s="132"/>
      <c r="AX96" s="132" t="s">
        <v>318</v>
      </c>
      <c r="AY96" s="132" t="s">
        <v>349</v>
      </c>
      <c r="AZ96" s="132" t="s">
        <v>392</v>
      </c>
      <c r="BA96" s="132" t="s">
        <v>495</v>
      </c>
      <c r="BB96" s="159">
        <v>12000</v>
      </c>
      <c r="BC96" s="159">
        <v>12000</v>
      </c>
      <c r="BD96" s="159">
        <v>0</v>
      </c>
      <c r="BE96" s="159">
        <v>0</v>
      </c>
      <c r="BF96" s="159">
        <v>12000</v>
      </c>
      <c r="BG96" s="159">
        <v>12000</v>
      </c>
      <c r="BH96" s="159">
        <f t="shared" si="67"/>
        <v>-12000</v>
      </c>
      <c r="BI96" s="159">
        <f t="shared" si="468"/>
        <v>0</v>
      </c>
      <c r="BJ96" s="159"/>
      <c r="BK96" s="159"/>
      <c r="BL96" s="159"/>
      <c r="BM96" s="159"/>
      <c r="BN96" s="159"/>
      <c r="BO96" s="196"/>
      <c r="BP96" s="196"/>
      <c r="BQ96" s="130" t="s">
        <v>15</v>
      </c>
      <c r="BR96" s="131" t="s">
        <v>238</v>
      </c>
      <c r="BS96" s="132"/>
      <c r="BT96" s="132" t="s">
        <v>318</v>
      </c>
      <c r="BU96" s="132" t="s">
        <v>349</v>
      </c>
      <c r="BV96" s="132" t="s">
        <v>392</v>
      </c>
      <c r="BW96" s="132" t="s">
        <v>495</v>
      </c>
      <c r="BX96" s="159">
        <v>12000</v>
      </c>
      <c r="BY96" s="159">
        <v>12000</v>
      </c>
      <c r="BZ96" s="159">
        <v>0</v>
      </c>
      <c r="CA96" s="159">
        <v>0</v>
      </c>
      <c r="CB96" s="159">
        <v>12000</v>
      </c>
      <c r="CC96" s="159">
        <v>12000</v>
      </c>
      <c r="CD96" s="159">
        <f t="shared" si="439"/>
        <v>-12000</v>
      </c>
      <c r="CE96" s="159">
        <f t="shared" si="469"/>
        <v>0</v>
      </c>
      <c r="CF96" s="159"/>
      <c r="CG96" s="159"/>
      <c r="CH96" s="159"/>
      <c r="CI96" s="159"/>
      <c r="CJ96" s="159"/>
      <c r="CK96" s="196"/>
      <c r="CL96" s="196"/>
      <c r="CM96" s="130" t="s">
        <v>15</v>
      </c>
      <c r="CN96" s="131" t="s">
        <v>238</v>
      </c>
      <c r="CO96" s="132"/>
      <c r="CP96" s="132" t="s">
        <v>318</v>
      </c>
      <c r="CQ96" s="132" t="s">
        <v>349</v>
      </c>
      <c r="CR96" s="132" t="s">
        <v>392</v>
      </c>
      <c r="CS96" s="132" t="s">
        <v>495</v>
      </c>
      <c r="CT96" s="159">
        <v>12000</v>
      </c>
      <c r="CU96" s="159">
        <v>12000</v>
      </c>
      <c r="CV96" s="159">
        <v>0</v>
      </c>
      <c r="CW96" s="159">
        <v>0</v>
      </c>
      <c r="CX96" s="159">
        <v>12000</v>
      </c>
      <c r="CY96" s="159">
        <v>12000</v>
      </c>
      <c r="CZ96" s="159">
        <f t="shared" si="443"/>
        <v>-12000</v>
      </c>
      <c r="DA96" s="159">
        <f t="shared" si="470"/>
        <v>0</v>
      </c>
      <c r="DB96" s="159"/>
      <c r="DC96" s="159"/>
      <c r="DD96" s="159"/>
      <c r="DE96" s="159"/>
      <c r="DF96" s="159"/>
      <c r="DG96" s="196"/>
      <c r="DH96" s="246"/>
      <c r="DI96" s="130" t="s">
        <v>15</v>
      </c>
      <c r="DJ96" s="131" t="s">
        <v>238</v>
      </c>
      <c r="DK96" s="132"/>
      <c r="DL96" s="132" t="s">
        <v>318</v>
      </c>
      <c r="DM96" s="132" t="s">
        <v>349</v>
      </c>
      <c r="DN96" s="132" t="s">
        <v>392</v>
      </c>
      <c r="DO96" s="132" t="s">
        <v>495</v>
      </c>
      <c r="DP96" s="159">
        <v>12000</v>
      </c>
      <c r="DQ96" s="159">
        <v>12000</v>
      </c>
      <c r="DR96" s="159">
        <v>0</v>
      </c>
      <c r="DS96" s="159">
        <v>0</v>
      </c>
      <c r="DT96" s="159">
        <v>12000</v>
      </c>
      <c r="DU96" s="159">
        <v>12000</v>
      </c>
      <c r="DV96" s="159">
        <f t="shared" si="447"/>
        <v>-12000</v>
      </c>
      <c r="DW96" s="159">
        <f t="shared" si="471"/>
        <v>0</v>
      </c>
      <c r="DX96" s="159"/>
      <c r="DY96" s="159"/>
      <c r="DZ96" s="159"/>
      <c r="EA96" s="159"/>
      <c r="EB96" s="159"/>
      <c r="EC96" s="196"/>
      <c r="ED96" s="196"/>
      <c r="EE96" s="130" t="s">
        <v>15</v>
      </c>
      <c r="EF96" s="131" t="s">
        <v>238</v>
      </c>
      <c r="EG96" s="132"/>
      <c r="EH96" s="132" t="s">
        <v>318</v>
      </c>
      <c r="EI96" s="132" t="s">
        <v>349</v>
      </c>
      <c r="EJ96" s="132" t="s">
        <v>392</v>
      </c>
      <c r="EK96" s="132" t="s">
        <v>495</v>
      </c>
      <c r="EL96" s="159">
        <v>12000</v>
      </c>
      <c r="EM96" s="159">
        <v>12000</v>
      </c>
      <c r="EN96" s="159">
        <v>0</v>
      </c>
      <c r="EO96" s="159">
        <v>0</v>
      </c>
      <c r="EP96" s="159">
        <v>12000</v>
      </c>
      <c r="EQ96" s="159">
        <v>12000</v>
      </c>
      <c r="ER96" s="159">
        <f t="shared" si="451"/>
        <v>-12000</v>
      </c>
      <c r="ES96" s="159">
        <f t="shared" si="472"/>
        <v>0</v>
      </c>
      <c r="ET96" s="159"/>
      <c r="EU96" s="159"/>
      <c r="EV96" s="159"/>
      <c r="EW96" s="159"/>
      <c r="EX96" s="159"/>
      <c r="EY96" s="196"/>
      <c r="EZ96" s="196"/>
      <c r="FA96" s="132"/>
      <c r="FB96" s="132" t="s">
        <v>318</v>
      </c>
      <c r="FC96" s="132" t="s">
        <v>349</v>
      </c>
      <c r="FD96" s="132" t="s">
        <v>392</v>
      </c>
      <c r="FE96" s="132" t="s">
        <v>495</v>
      </c>
      <c r="FF96" s="159">
        <v>12000</v>
      </c>
      <c r="FG96" s="159">
        <v>12000</v>
      </c>
      <c r="FH96" s="159">
        <v>0</v>
      </c>
      <c r="FI96" s="159">
        <v>0</v>
      </c>
      <c r="FJ96" s="159">
        <v>12000</v>
      </c>
      <c r="FK96" s="159">
        <v>12000</v>
      </c>
      <c r="FL96" s="159">
        <f t="shared" si="455"/>
        <v>-12000</v>
      </c>
      <c r="FM96" s="159">
        <f t="shared" si="467"/>
        <v>0</v>
      </c>
      <c r="FN96" s="159"/>
      <c r="FO96" s="159"/>
      <c r="FP96" s="159"/>
      <c r="FQ96" s="159"/>
      <c r="FR96" s="159"/>
      <c r="FS96" s="196"/>
      <c r="FT96" s="196"/>
      <c r="FU96" s="132"/>
      <c r="FV96" s="132"/>
      <c r="FW96" s="132"/>
      <c r="FX96" s="200"/>
    </row>
    <row r="97" spans="1:183" ht="58.5" hidden="1" customHeight="1">
      <c r="A97" s="130" t="s">
        <v>310</v>
      </c>
      <c r="B97" s="131" t="s">
        <v>299</v>
      </c>
      <c r="C97" s="132"/>
      <c r="D97" s="132" t="s">
        <v>318</v>
      </c>
      <c r="E97" s="132" t="s">
        <v>280</v>
      </c>
      <c r="F97" s="132" t="s">
        <v>284</v>
      </c>
      <c r="G97" s="132" t="s">
        <v>459</v>
      </c>
      <c r="H97" s="159">
        <v>4967.05</v>
      </c>
      <c r="I97" s="159">
        <v>4967.05</v>
      </c>
      <c r="J97" s="159"/>
      <c r="K97" s="159"/>
      <c r="L97" s="159">
        <f>M97</f>
        <v>4325</v>
      </c>
      <c r="M97" s="159">
        <v>4325</v>
      </c>
      <c r="N97" s="196"/>
      <c r="O97" s="196"/>
      <c r="P97" s="132" t="s">
        <v>459</v>
      </c>
      <c r="Q97" s="159">
        <v>4967.05</v>
      </c>
      <c r="R97" s="159">
        <v>4967.05</v>
      </c>
      <c r="S97" s="159">
        <f>T97</f>
        <v>2110.7155379999999</v>
      </c>
      <c r="T97" s="159">
        <v>2110.7155379999999</v>
      </c>
      <c r="U97" s="159">
        <f>V97</f>
        <v>1986.3344620000003</v>
      </c>
      <c r="V97" s="159">
        <f>R97-S97-870</f>
        <v>1986.3344620000003</v>
      </c>
      <c r="W97" s="196"/>
      <c r="X97" s="196"/>
      <c r="Y97" s="130" t="s">
        <v>310</v>
      </c>
      <c r="Z97" s="131" t="s">
        <v>299</v>
      </c>
      <c r="AA97" s="132">
        <v>7902447</v>
      </c>
      <c r="AB97" s="132" t="s">
        <v>318</v>
      </c>
      <c r="AC97" s="132" t="s">
        <v>280</v>
      </c>
      <c r="AD97" s="132" t="s">
        <v>389</v>
      </c>
      <c r="AE97" s="132" t="s">
        <v>459</v>
      </c>
      <c r="AF97" s="159">
        <v>4967.05</v>
      </c>
      <c r="AG97" s="159">
        <v>4967.05</v>
      </c>
      <c r="AH97" s="159">
        <f>AI97</f>
        <v>2110.7155379999999</v>
      </c>
      <c r="AI97" s="159">
        <v>2110.7155379999999</v>
      </c>
      <c r="AJ97" s="159">
        <f>AK97</f>
        <v>1986.3344620000003</v>
      </c>
      <c r="AK97" s="159">
        <f>AG97-AH97-870</f>
        <v>1986.3344620000003</v>
      </c>
      <c r="AL97" s="159">
        <f t="shared" si="65"/>
        <v>-137.50282000000016</v>
      </c>
      <c r="AM97" s="159">
        <f t="shared" si="66"/>
        <v>1848.8316420000001</v>
      </c>
      <c r="AN97" s="159">
        <v>1725.8316420000001</v>
      </c>
      <c r="AO97" s="159">
        <v>123</v>
      </c>
      <c r="AP97" s="159"/>
      <c r="AQ97" s="159"/>
      <c r="AR97" s="159"/>
      <c r="AS97" s="196"/>
      <c r="AT97" s="196"/>
      <c r="AU97" s="130" t="s">
        <v>310</v>
      </c>
      <c r="AV97" s="131" t="s">
        <v>299</v>
      </c>
      <c r="AW97" s="132">
        <v>7902447</v>
      </c>
      <c r="AX97" s="132" t="s">
        <v>318</v>
      </c>
      <c r="AY97" s="132" t="s">
        <v>280</v>
      </c>
      <c r="AZ97" s="132" t="s">
        <v>389</v>
      </c>
      <c r="BA97" s="132" t="s">
        <v>459</v>
      </c>
      <c r="BB97" s="159">
        <v>4967.05</v>
      </c>
      <c r="BC97" s="159">
        <v>4967.05</v>
      </c>
      <c r="BD97" s="159">
        <f>BE97</f>
        <v>2110.7155379999999</v>
      </c>
      <c r="BE97" s="159">
        <v>2110.7155379999999</v>
      </c>
      <c r="BF97" s="159">
        <f>BG97</f>
        <v>1986.3344620000003</v>
      </c>
      <c r="BG97" s="159">
        <f>BC97-BD97-870</f>
        <v>1986.3344620000003</v>
      </c>
      <c r="BH97" s="159">
        <f t="shared" si="67"/>
        <v>-137.50282000000016</v>
      </c>
      <c r="BI97" s="159">
        <f t="shared" si="468"/>
        <v>1848.8316420000001</v>
      </c>
      <c r="BJ97" s="159">
        <v>1725.8316420000001</v>
      </c>
      <c r="BK97" s="159">
        <v>123</v>
      </c>
      <c r="BL97" s="159"/>
      <c r="BM97" s="159"/>
      <c r="BN97" s="159"/>
      <c r="BO97" s="196"/>
      <c r="BP97" s="196"/>
      <c r="BQ97" s="130" t="s">
        <v>15</v>
      </c>
      <c r="BR97" s="131" t="s">
        <v>419</v>
      </c>
      <c r="BS97" s="132">
        <v>7902447</v>
      </c>
      <c r="BT97" s="132" t="s">
        <v>318</v>
      </c>
      <c r="BU97" s="132" t="s">
        <v>280</v>
      </c>
      <c r="BV97" s="132" t="s">
        <v>389</v>
      </c>
      <c r="BW97" s="132" t="s">
        <v>459</v>
      </c>
      <c r="BX97" s="159">
        <v>4967.05</v>
      </c>
      <c r="BY97" s="159">
        <v>4967.05</v>
      </c>
      <c r="BZ97" s="159">
        <f>CA97</f>
        <v>2110.7155379999999</v>
      </c>
      <c r="CA97" s="159">
        <v>2110.7155379999999</v>
      </c>
      <c r="CB97" s="159">
        <f>CC97</f>
        <v>1986.3344620000003</v>
      </c>
      <c r="CC97" s="159">
        <f>BY97-BZ97-870</f>
        <v>1986.3344620000003</v>
      </c>
      <c r="CD97" s="159">
        <f t="shared" si="439"/>
        <v>-137.50282000000016</v>
      </c>
      <c r="CE97" s="159">
        <f t="shared" si="469"/>
        <v>1848.8316420000001</v>
      </c>
      <c r="CF97" s="159">
        <v>1725.8316420000001</v>
      </c>
      <c r="CG97" s="159">
        <v>123</v>
      </c>
      <c r="CH97" s="159"/>
      <c r="CI97" s="159"/>
      <c r="CJ97" s="159"/>
      <c r="CK97" s="196"/>
      <c r="CL97" s="196"/>
      <c r="CM97" s="130" t="s">
        <v>15</v>
      </c>
      <c r="CN97" s="131" t="s">
        <v>419</v>
      </c>
      <c r="CO97" s="132">
        <v>7902447</v>
      </c>
      <c r="CP97" s="132" t="s">
        <v>318</v>
      </c>
      <c r="CQ97" s="132" t="s">
        <v>280</v>
      </c>
      <c r="CR97" s="132" t="s">
        <v>389</v>
      </c>
      <c r="CS97" s="132" t="s">
        <v>459</v>
      </c>
      <c r="CT97" s="159">
        <v>4967.05</v>
      </c>
      <c r="CU97" s="159">
        <v>4967.05</v>
      </c>
      <c r="CV97" s="159">
        <f>CW97</f>
        <v>2110.7155379999999</v>
      </c>
      <c r="CW97" s="159">
        <v>2110.7155379999999</v>
      </c>
      <c r="CX97" s="159">
        <f>CY97</f>
        <v>1986.3344620000003</v>
      </c>
      <c r="CY97" s="159">
        <f>CU97-CV97-870</f>
        <v>1986.3344620000003</v>
      </c>
      <c r="CZ97" s="159">
        <f t="shared" si="443"/>
        <v>-137.50282000000016</v>
      </c>
      <c r="DA97" s="159">
        <f t="shared" si="470"/>
        <v>1848.8316420000001</v>
      </c>
      <c r="DB97" s="159">
        <v>1725.8316420000001</v>
      </c>
      <c r="DC97" s="159">
        <v>123</v>
      </c>
      <c r="DD97" s="159"/>
      <c r="DE97" s="159"/>
      <c r="DF97" s="159"/>
      <c r="DG97" s="196"/>
      <c r="DH97" s="246"/>
      <c r="DI97" s="130" t="s">
        <v>15</v>
      </c>
      <c r="DJ97" s="131" t="s">
        <v>419</v>
      </c>
      <c r="DK97" s="132">
        <v>7902447</v>
      </c>
      <c r="DL97" s="132" t="s">
        <v>318</v>
      </c>
      <c r="DM97" s="132" t="s">
        <v>280</v>
      </c>
      <c r="DN97" s="132" t="s">
        <v>389</v>
      </c>
      <c r="DO97" s="132" t="s">
        <v>459</v>
      </c>
      <c r="DP97" s="159">
        <v>4967.05</v>
      </c>
      <c r="DQ97" s="159">
        <v>4967.05</v>
      </c>
      <c r="DR97" s="159">
        <f>DS97</f>
        <v>2110.7155379999999</v>
      </c>
      <c r="DS97" s="159">
        <v>2110.7155379999999</v>
      </c>
      <c r="DT97" s="159">
        <f>DU97</f>
        <v>1986.3344620000003</v>
      </c>
      <c r="DU97" s="159">
        <f>DQ97-DR97-870</f>
        <v>1986.3344620000003</v>
      </c>
      <c r="DV97" s="159">
        <f t="shared" si="447"/>
        <v>-137.50282000000016</v>
      </c>
      <c r="DW97" s="159">
        <f t="shared" si="471"/>
        <v>1848.8316420000001</v>
      </c>
      <c r="DX97" s="159">
        <v>1725.8316420000001</v>
      </c>
      <c r="DY97" s="159">
        <v>123</v>
      </c>
      <c r="DZ97" s="159"/>
      <c r="EA97" s="159"/>
      <c r="EB97" s="159"/>
      <c r="EC97" s="196"/>
      <c r="ED97" s="196"/>
      <c r="EE97" s="130" t="s">
        <v>15</v>
      </c>
      <c r="EF97" s="131" t="s">
        <v>419</v>
      </c>
      <c r="EG97" s="132">
        <v>7902447</v>
      </c>
      <c r="EH97" s="132" t="s">
        <v>318</v>
      </c>
      <c r="EI97" s="132" t="s">
        <v>280</v>
      </c>
      <c r="EJ97" s="132" t="s">
        <v>389</v>
      </c>
      <c r="EK97" s="132" t="s">
        <v>459</v>
      </c>
      <c r="EL97" s="159">
        <v>4967.05</v>
      </c>
      <c r="EM97" s="159">
        <v>4967.05</v>
      </c>
      <c r="EN97" s="159">
        <f>EO97</f>
        <v>2110.7155379999999</v>
      </c>
      <c r="EO97" s="159">
        <v>2110.7155379999999</v>
      </c>
      <c r="EP97" s="159">
        <f>EQ97</f>
        <v>1986.3344620000003</v>
      </c>
      <c r="EQ97" s="159">
        <f>EM97-EN97-870</f>
        <v>1986.3344620000003</v>
      </c>
      <c r="ER97" s="159">
        <f t="shared" si="451"/>
        <v>-137.50282000000016</v>
      </c>
      <c r="ES97" s="159">
        <f t="shared" si="472"/>
        <v>1848.8316420000001</v>
      </c>
      <c r="ET97" s="159">
        <v>1725.8316420000001</v>
      </c>
      <c r="EU97" s="159">
        <v>123</v>
      </c>
      <c r="EV97" s="159"/>
      <c r="EW97" s="159"/>
      <c r="EX97" s="159"/>
      <c r="EY97" s="196"/>
      <c r="EZ97" s="196"/>
      <c r="FA97" s="132">
        <v>7902447</v>
      </c>
      <c r="FB97" s="132" t="s">
        <v>318</v>
      </c>
      <c r="FC97" s="132" t="s">
        <v>280</v>
      </c>
      <c r="FD97" s="132" t="s">
        <v>389</v>
      </c>
      <c r="FE97" s="132" t="s">
        <v>459</v>
      </c>
      <c r="FF97" s="159">
        <v>4967.05</v>
      </c>
      <c r="FG97" s="159">
        <v>4967.05</v>
      </c>
      <c r="FH97" s="159">
        <f>FI97</f>
        <v>2110.7155379999999</v>
      </c>
      <c r="FI97" s="159">
        <v>2110.7155379999999</v>
      </c>
      <c r="FJ97" s="159">
        <f>FK97</f>
        <v>1986.3344620000003</v>
      </c>
      <c r="FK97" s="159">
        <f>FG97-FH97-870</f>
        <v>1986.3344620000003</v>
      </c>
      <c r="FL97" s="159">
        <f t="shared" si="455"/>
        <v>-137.50282000000016</v>
      </c>
      <c r="FM97" s="159">
        <f t="shared" si="467"/>
        <v>1848.8316420000001</v>
      </c>
      <c r="FN97" s="159">
        <v>1725.8316420000001</v>
      </c>
      <c r="FO97" s="159">
        <v>123</v>
      </c>
      <c r="FP97" s="159"/>
      <c r="FQ97" s="159"/>
      <c r="FR97" s="159"/>
      <c r="FS97" s="196"/>
      <c r="FT97" s="196"/>
      <c r="FU97" s="132"/>
      <c r="FV97" s="132"/>
      <c r="FW97" s="132"/>
      <c r="FX97" s="200"/>
      <c r="FZ97" s="193"/>
      <c r="GA97" s="193"/>
    </row>
    <row r="98" spans="1:183" ht="54" hidden="1" customHeight="1">
      <c r="A98" s="130" t="s">
        <v>15</v>
      </c>
      <c r="B98" s="131" t="s">
        <v>319</v>
      </c>
      <c r="C98" s="132"/>
      <c r="D98" s="132" t="s">
        <v>318</v>
      </c>
      <c r="E98" s="132" t="s">
        <v>281</v>
      </c>
      <c r="F98" s="132" t="s">
        <v>284</v>
      </c>
      <c r="G98" s="132" t="s">
        <v>496</v>
      </c>
      <c r="H98" s="159">
        <v>1292.1959999999999</v>
      </c>
      <c r="I98" s="159">
        <v>1292.1959999999999</v>
      </c>
      <c r="J98" s="159"/>
      <c r="K98" s="159"/>
      <c r="L98" s="159">
        <f>M98</f>
        <v>1292.1959999999999</v>
      </c>
      <c r="M98" s="159">
        <v>1292.1959999999999</v>
      </c>
      <c r="N98" s="196"/>
      <c r="O98" s="196"/>
      <c r="P98" s="132" t="s">
        <v>496</v>
      </c>
      <c r="Q98" s="159">
        <v>1292.1959999999999</v>
      </c>
      <c r="R98" s="159">
        <v>1292.1959999999999</v>
      </c>
      <c r="S98" s="159"/>
      <c r="T98" s="159"/>
      <c r="U98" s="159">
        <f>V98</f>
        <v>1292.1959999999999</v>
      </c>
      <c r="V98" s="159">
        <v>1292.1959999999999</v>
      </c>
      <c r="W98" s="196"/>
      <c r="X98" s="196"/>
      <c r="Y98" s="130" t="s">
        <v>15</v>
      </c>
      <c r="Z98" s="131" t="s">
        <v>319</v>
      </c>
      <c r="AA98" s="132">
        <v>7831369</v>
      </c>
      <c r="AB98" s="132" t="s">
        <v>318</v>
      </c>
      <c r="AC98" s="132" t="s">
        <v>281</v>
      </c>
      <c r="AD98" s="132" t="s">
        <v>388</v>
      </c>
      <c r="AE98" s="132" t="s">
        <v>496</v>
      </c>
      <c r="AF98" s="159">
        <v>1292.1959999999999</v>
      </c>
      <c r="AG98" s="159">
        <v>1292.1959999999999</v>
      </c>
      <c r="AH98" s="159"/>
      <c r="AI98" s="159"/>
      <c r="AJ98" s="159">
        <f>AK98</f>
        <v>1292.1959999999999</v>
      </c>
      <c r="AK98" s="159">
        <v>1292.1959999999999</v>
      </c>
      <c r="AL98" s="159">
        <f t="shared" ref="AL98:AL166" si="473">AM98-AK98</f>
        <v>-292.19599999999991</v>
      </c>
      <c r="AM98" s="159">
        <f t="shared" ref="AM98:AM166" si="474">AN98+AO98+AP98+AQ98+AR98</f>
        <v>1000</v>
      </c>
      <c r="AN98" s="159"/>
      <c r="AO98" s="159">
        <v>1000</v>
      </c>
      <c r="AP98" s="159"/>
      <c r="AQ98" s="159"/>
      <c r="AR98" s="159"/>
      <c r="AS98" s="196"/>
      <c r="AT98" s="196"/>
      <c r="AU98" s="130" t="s">
        <v>15</v>
      </c>
      <c r="AV98" s="131" t="s">
        <v>319</v>
      </c>
      <c r="AW98" s="132">
        <v>7831369</v>
      </c>
      <c r="AX98" s="132" t="s">
        <v>318</v>
      </c>
      <c r="AY98" s="132" t="s">
        <v>281</v>
      </c>
      <c r="AZ98" s="132" t="s">
        <v>388</v>
      </c>
      <c r="BA98" s="132" t="s">
        <v>496</v>
      </c>
      <c r="BB98" s="159">
        <v>1292.1959999999999</v>
      </c>
      <c r="BC98" s="159">
        <v>1292.1959999999999</v>
      </c>
      <c r="BD98" s="159"/>
      <c r="BE98" s="159"/>
      <c r="BF98" s="159">
        <f>BG98</f>
        <v>1184</v>
      </c>
      <c r="BG98" s="159">
        <v>1184</v>
      </c>
      <c r="BH98" s="159">
        <f t="shared" ref="BH98:BH164" si="475">BI98-BG98</f>
        <v>-184</v>
      </c>
      <c r="BI98" s="159">
        <f t="shared" si="468"/>
        <v>1000</v>
      </c>
      <c r="BJ98" s="159"/>
      <c r="BK98" s="159">
        <v>1000</v>
      </c>
      <c r="BL98" s="159"/>
      <c r="BM98" s="159"/>
      <c r="BN98" s="159"/>
      <c r="BO98" s="196"/>
      <c r="BP98" s="196"/>
      <c r="BQ98" s="130" t="s">
        <v>15</v>
      </c>
      <c r="BR98" s="131" t="s">
        <v>319</v>
      </c>
      <c r="BS98" s="132">
        <v>7831369</v>
      </c>
      <c r="BT98" s="132" t="s">
        <v>318</v>
      </c>
      <c r="BU98" s="132" t="s">
        <v>281</v>
      </c>
      <c r="BV98" s="132" t="s">
        <v>388</v>
      </c>
      <c r="BW98" s="132" t="s">
        <v>496</v>
      </c>
      <c r="BX98" s="159">
        <v>1292.1959999999999</v>
      </c>
      <c r="BY98" s="159">
        <v>1292.1959999999999</v>
      </c>
      <c r="BZ98" s="159"/>
      <c r="CA98" s="159"/>
      <c r="CB98" s="159">
        <f>CC98</f>
        <v>1184</v>
      </c>
      <c r="CC98" s="159">
        <v>1184</v>
      </c>
      <c r="CD98" s="159">
        <f t="shared" si="439"/>
        <v>-184</v>
      </c>
      <c r="CE98" s="159">
        <f t="shared" si="469"/>
        <v>1000</v>
      </c>
      <c r="CF98" s="159"/>
      <c r="CG98" s="159">
        <v>1000</v>
      </c>
      <c r="CH98" s="159"/>
      <c r="CI98" s="159"/>
      <c r="CJ98" s="159"/>
      <c r="CK98" s="196"/>
      <c r="CL98" s="196"/>
      <c r="CM98" s="130" t="s">
        <v>15</v>
      </c>
      <c r="CN98" s="131" t="s">
        <v>319</v>
      </c>
      <c r="CO98" s="132">
        <v>7831369</v>
      </c>
      <c r="CP98" s="132" t="s">
        <v>318</v>
      </c>
      <c r="CQ98" s="132" t="s">
        <v>281</v>
      </c>
      <c r="CR98" s="132" t="s">
        <v>388</v>
      </c>
      <c r="CS98" s="132" t="s">
        <v>496</v>
      </c>
      <c r="CT98" s="159">
        <v>1292.1959999999999</v>
      </c>
      <c r="CU98" s="159">
        <v>1292.1959999999999</v>
      </c>
      <c r="CV98" s="159"/>
      <c r="CW98" s="159"/>
      <c r="CX98" s="159">
        <f>CY98</f>
        <v>1184</v>
      </c>
      <c r="CY98" s="159">
        <v>1184</v>
      </c>
      <c r="CZ98" s="159">
        <f t="shared" si="443"/>
        <v>-184</v>
      </c>
      <c r="DA98" s="159">
        <f t="shared" si="470"/>
        <v>1000</v>
      </c>
      <c r="DB98" s="159"/>
      <c r="DC98" s="159">
        <v>1000</v>
      </c>
      <c r="DD98" s="159"/>
      <c r="DE98" s="159"/>
      <c r="DF98" s="159"/>
      <c r="DG98" s="196"/>
      <c r="DH98" s="246"/>
      <c r="DI98" s="130" t="s">
        <v>15</v>
      </c>
      <c r="DJ98" s="131" t="s">
        <v>319</v>
      </c>
      <c r="DK98" s="132">
        <v>7831369</v>
      </c>
      <c r="DL98" s="132" t="s">
        <v>318</v>
      </c>
      <c r="DM98" s="132" t="s">
        <v>281</v>
      </c>
      <c r="DN98" s="132" t="s">
        <v>388</v>
      </c>
      <c r="DO98" s="132" t="s">
        <v>496</v>
      </c>
      <c r="DP98" s="159">
        <v>1292.1959999999999</v>
      </c>
      <c r="DQ98" s="159">
        <v>1292.1959999999999</v>
      </c>
      <c r="DR98" s="159"/>
      <c r="DS98" s="159"/>
      <c r="DT98" s="159">
        <f>DU98</f>
        <v>1184</v>
      </c>
      <c r="DU98" s="159">
        <v>1184</v>
      </c>
      <c r="DV98" s="159">
        <f t="shared" si="447"/>
        <v>-184</v>
      </c>
      <c r="DW98" s="159">
        <f t="shared" si="471"/>
        <v>1000</v>
      </c>
      <c r="DX98" s="159"/>
      <c r="DY98" s="159">
        <v>1000</v>
      </c>
      <c r="DZ98" s="159"/>
      <c r="EA98" s="159"/>
      <c r="EB98" s="159"/>
      <c r="EC98" s="196"/>
      <c r="ED98" s="196"/>
      <c r="EE98" s="130" t="s">
        <v>15</v>
      </c>
      <c r="EF98" s="131" t="s">
        <v>319</v>
      </c>
      <c r="EG98" s="132">
        <v>7831369</v>
      </c>
      <c r="EH98" s="132" t="s">
        <v>318</v>
      </c>
      <c r="EI98" s="132" t="s">
        <v>281</v>
      </c>
      <c r="EJ98" s="132" t="s">
        <v>388</v>
      </c>
      <c r="EK98" s="132" t="s">
        <v>496</v>
      </c>
      <c r="EL98" s="159">
        <v>1292.1959999999999</v>
      </c>
      <c r="EM98" s="159">
        <v>1292.1959999999999</v>
      </c>
      <c r="EN98" s="159"/>
      <c r="EO98" s="159"/>
      <c r="EP98" s="159">
        <f>EQ98</f>
        <v>1184</v>
      </c>
      <c r="EQ98" s="159">
        <v>1184</v>
      </c>
      <c r="ER98" s="159">
        <f t="shared" si="451"/>
        <v>-184</v>
      </c>
      <c r="ES98" s="159">
        <f t="shared" si="472"/>
        <v>1000</v>
      </c>
      <c r="ET98" s="159"/>
      <c r="EU98" s="159">
        <v>1000</v>
      </c>
      <c r="EV98" s="159"/>
      <c r="EW98" s="159"/>
      <c r="EX98" s="159"/>
      <c r="EY98" s="196"/>
      <c r="EZ98" s="196"/>
      <c r="FA98" s="132">
        <v>7831369</v>
      </c>
      <c r="FB98" s="132" t="s">
        <v>318</v>
      </c>
      <c r="FC98" s="132" t="s">
        <v>281</v>
      </c>
      <c r="FD98" s="132" t="s">
        <v>388</v>
      </c>
      <c r="FE98" s="132" t="s">
        <v>496</v>
      </c>
      <c r="FF98" s="159">
        <v>1292.1959999999999</v>
      </c>
      <c r="FG98" s="159">
        <v>1292.1959999999999</v>
      </c>
      <c r="FH98" s="159"/>
      <c r="FI98" s="159"/>
      <c r="FJ98" s="159">
        <f>FK98</f>
        <v>1184</v>
      </c>
      <c r="FK98" s="159">
        <v>1184</v>
      </c>
      <c r="FL98" s="159">
        <f t="shared" si="455"/>
        <v>-184</v>
      </c>
      <c r="FM98" s="159">
        <f t="shared" si="467"/>
        <v>1000</v>
      </c>
      <c r="FN98" s="159"/>
      <c r="FO98" s="159">
        <v>1000</v>
      </c>
      <c r="FP98" s="159"/>
      <c r="FQ98" s="159"/>
      <c r="FR98" s="159"/>
      <c r="FS98" s="196"/>
      <c r="FT98" s="196"/>
      <c r="FU98" s="139"/>
      <c r="FV98" s="139"/>
      <c r="FW98" s="139"/>
      <c r="FX98" s="200"/>
    </row>
    <row r="99" spans="1:183" ht="60" hidden="1" customHeight="1">
      <c r="A99" s="130" t="s">
        <v>15</v>
      </c>
      <c r="B99" s="131" t="s">
        <v>327</v>
      </c>
      <c r="C99" s="132"/>
      <c r="D99" s="132" t="s">
        <v>328</v>
      </c>
      <c r="E99" s="132" t="s">
        <v>349</v>
      </c>
      <c r="F99" s="132" t="s">
        <v>284</v>
      </c>
      <c r="G99" s="132" t="s">
        <v>497</v>
      </c>
      <c r="H99" s="159">
        <v>351.520915</v>
      </c>
      <c r="I99" s="159">
        <v>351.520915</v>
      </c>
      <c r="J99" s="159"/>
      <c r="K99" s="159"/>
      <c r="L99" s="159">
        <v>351.520915</v>
      </c>
      <c r="M99" s="159">
        <v>351.520915</v>
      </c>
      <c r="N99" s="196"/>
      <c r="O99" s="196"/>
      <c r="P99" s="132" t="s">
        <v>498</v>
      </c>
      <c r="Q99" s="159">
        <v>351.520915</v>
      </c>
      <c r="R99" s="159">
        <v>351.520915</v>
      </c>
      <c r="S99" s="159">
        <v>351.520915</v>
      </c>
      <c r="T99" s="159">
        <v>351.520915</v>
      </c>
      <c r="U99" s="159"/>
      <c r="V99" s="159"/>
      <c r="W99" s="196"/>
      <c r="X99" s="196"/>
      <c r="Y99" s="130" t="s">
        <v>15</v>
      </c>
      <c r="Z99" s="131" t="s">
        <v>327</v>
      </c>
      <c r="AA99" s="132">
        <v>7929896</v>
      </c>
      <c r="AB99" s="132" t="s">
        <v>328</v>
      </c>
      <c r="AC99" s="132" t="s">
        <v>349</v>
      </c>
      <c r="AD99" s="132">
        <v>2021</v>
      </c>
      <c r="AE99" s="132" t="s">
        <v>498</v>
      </c>
      <c r="AF99" s="159">
        <v>351.520915</v>
      </c>
      <c r="AG99" s="159">
        <v>351.520915</v>
      </c>
      <c r="AH99" s="159">
        <v>351.520915</v>
      </c>
      <c r="AI99" s="159">
        <v>351.520915</v>
      </c>
      <c r="AJ99" s="159"/>
      <c r="AK99" s="159"/>
      <c r="AL99" s="159">
        <f t="shared" si="473"/>
        <v>0</v>
      </c>
      <c r="AM99" s="159">
        <f t="shared" si="474"/>
        <v>0</v>
      </c>
      <c r="AN99" s="159"/>
      <c r="AO99" s="159"/>
      <c r="AP99" s="159"/>
      <c r="AQ99" s="159"/>
      <c r="AR99" s="159"/>
      <c r="AS99" s="196"/>
      <c r="AT99" s="196"/>
      <c r="AU99" s="130" t="s">
        <v>15</v>
      </c>
      <c r="AV99" s="131" t="s">
        <v>327</v>
      </c>
      <c r="AW99" s="132">
        <v>7929896</v>
      </c>
      <c r="AX99" s="132" t="s">
        <v>328</v>
      </c>
      <c r="AY99" s="132" t="s">
        <v>349</v>
      </c>
      <c r="AZ99" s="132">
        <v>2021</v>
      </c>
      <c r="BA99" s="132" t="s">
        <v>498</v>
      </c>
      <c r="BB99" s="159">
        <v>351.520915</v>
      </c>
      <c r="BC99" s="159">
        <v>351.520915</v>
      </c>
      <c r="BD99" s="159">
        <v>351.520915</v>
      </c>
      <c r="BE99" s="159">
        <v>351.520915</v>
      </c>
      <c r="BF99" s="159"/>
      <c r="BG99" s="159"/>
      <c r="BH99" s="159">
        <f t="shared" si="475"/>
        <v>0</v>
      </c>
      <c r="BI99" s="159">
        <f t="shared" si="468"/>
        <v>0</v>
      </c>
      <c r="BJ99" s="159"/>
      <c r="BK99" s="159"/>
      <c r="BL99" s="159"/>
      <c r="BM99" s="159"/>
      <c r="BN99" s="159"/>
      <c r="BO99" s="196"/>
      <c r="BP99" s="196"/>
      <c r="BQ99" s="130" t="s">
        <v>15</v>
      </c>
      <c r="BR99" s="131" t="s">
        <v>327</v>
      </c>
      <c r="BS99" s="132">
        <v>7929896</v>
      </c>
      <c r="BT99" s="132" t="s">
        <v>328</v>
      </c>
      <c r="BU99" s="132" t="s">
        <v>349</v>
      </c>
      <c r="BV99" s="132">
        <v>2021</v>
      </c>
      <c r="BW99" s="132" t="s">
        <v>498</v>
      </c>
      <c r="BX99" s="159">
        <v>351.520915</v>
      </c>
      <c r="BY99" s="159">
        <v>351.520915</v>
      </c>
      <c r="BZ99" s="159">
        <v>351.520915</v>
      </c>
      <c r="CA99" s="159">
        <v>351.520915</v>
      </c>
      <c r="CB99" s="159"/>
      <c r="CC99" s="159"/>
      <c r="CD99" s="159">
        <f t="shared" si="439"/>
        <v>0</v>
      </c>
      <c r="CE99" s="159">
        <f t="shared" si="469"/>
        <v>0</v>
      </c>
      <c r="CF99" s="159"/>
      <c r="CG99" s="159"/>
      <c r="CH99" s="159"/>
      <c r="CI99" s="159"/>
      <c r="CJ99" s="159"/>
      <c r="CK99" s="196"/>
      <c r="CL99" s="196"/>
      <c r="CM99" s="130" t="s">
        <v>15</v>
      </c>
      <c r="CN99" s="131" t="s">
        <v>327</v>
      </c>
      <c r="CO99" s="132">
        <v>7929896</v>
      </c>
      <c r="CP99" s="132" t="s">
        <v>328</v>
      </c>
      <c r="CQ99" s="132" t="s">
        <v>349</v>
      </c>
      <c r="CR99" s="132">
        <v>2021</v>
      </c>
      <c r="CS99" s="132" t="s">
        <v>498</v>
      </c>
      <c r="CT99" s="159">
        <v>351.520915</v>
      </c>
      <c r="CU99" s="159">
        <v>351.520915</v>
      </c>
      <c r="CV99" s="159">
        <v>351.520915</v>
      </c>
      <c r="CW99" s="159">
        <v>351.520915</v>
      </c>
      <c r="CX99" s="159"/>
      <c r="CY99" s="159"/>
      <c r="CZ99" s="159">
        <f t="shared" si="443"/>
        <v>0</v>
      </c>
      <c r="DA99" s="159">
        <f t="shared" si="470"/>
        <v>0</v>
      </c>
      <c r="DB99" s="159"/>
      <c r="DC99" s="159"/>
      <c r="DD99" s="159"/>
      <c r="DE99" s="159"/>
      <c r="DF99" s="159"/>
      <c r="DG99" s="196"/>
      <c r="DH99" s="246"/>
      <c r="DI99" s="130" t="s">
        <v>15</v>
      </c>
      <c r="DJ99" s="131" t="s">
        <v>327</v>
      </c>
      <c r="DK99" s="132">
        <v>7929896</v>
      </c>
      <c r="DL99" s="132" t="s">
        <v>328</v>
      </c>
      <c r="DM99" s="132" t="s">
        <v>349</v>
      </c>
      <c r="DN99" s="132">
        <v>2021</v>
      </c>
      <c r="DO99" s="132" t="s">
        <v>498</v>
      </c>
      <c r="DP99" s="159">
        <v>351.520915</v>
      </c>
      <c r="DQ99" s="159">
        <v>351.520915</v>
      </c>
      <c r="DR99" s="159">
        <v>351.520915</v>
      </c>
      <c r="DS99" s="159">
        <v>351.520915</v>
      </c>
      <c r="DT99" s="159"/>
      <c r="DU99" s="159"/>
      <c r="DV99" s="159">
        <f t="shared" si="447"/>
        <v>0</v>
      </c>
      <c r="DW99" s="159">
        <f t="shared" si="471"/>
        <v>0</v>
      </c>
      <c r="DX99" s="159"/>
      <c r="DY99" s="159"/>
      <c r="DZ99" s="159"/>
      <c r="EA99" s="159"/>
      <c r="EB99" s="159"/>
      <c r="EC99" s="196"/>
      <c r="ED99" s="196"/>
      <c r="EE99" s="130" t="s">
        <v>15</v>
      </c>
      <c r="EF99" s="131" t="s">
        <v>327</v>
      </c>
      <c r="EG99" s="132">
        <v>7929896</v>
      </c>
      <c r="EH99" s="132" t="s">
        <v>328</v>
      </c>
      <c r="EI99" s="132" t="s">
        <v>349</v>
      </c>
      <c r="EJ99" s="132">
        <v>2021</v>
      </c>
      <c r="EK99" s="132" t="s">
        <v>498</v>
      </c>
      <c r="EL99" s="159">
        <v>351.520915</v>
      </c>
      <c r="EM99" s="159">
        <v>351.520915</v>
      </c>
      <c r="EN99" s="159">
        <v>351.520915</v>
      </c>
      <c r="EO99" s="159">
        <v>351.520915</v>
      </c>
      <c r="EP99" s="159"/>
      <c r="EQ99" s="159"/>
      <c r="ER99" s="159">
        <f t="shared" si="451"/>
        <v>0</v>
      </c>
      <c r="ES99" s="159">
        <f t="shared" si="472"/>
        <v>0</v>
      </c>
      <c r="ET99" s="159"/>
      <c r="EU99" s="159"/>
      <c r="EV99" s="159"/>
      <c r="EW99" s="159"/>
      <c r="EX99" s="159"/>
      <c r="EY99" s="196"/>
      <c r="EZ99" s="196"/>
      <c r="FA99" s="132">
        <v>7929896</v>
      </c>
      <c r="FB99" s="132" t="s">
        <v>328</v>
      </c>
      <c r="FC99" s="132" t="s">
        <v>349</v>
      </c>
      <c r="FD99" s="132">
        <v>2021</v>
      </c>
      <c r="FE99" s="132" t="s">
        <v>498</v>
      </c>
      <c r="FF99" s="159">
        <v>351.520915</v>
      </c>
      <c r="FG99" s="159">
        <v>351.520915</v>
      </c>
      <c r="FH99" s="159">
        <v>351.520915</v>
      </c>
      <c r="FI99" s="159">
        <v>351.520915</v>
      </c>
      <c r="FJ99" s="159"/>
      <c r="FK99" s="159"/>
      <c r="FL99" s="159">
        <f t="shared" si="455"/>
        <v>0</v>
      </c>
      <c r="FM99" s="159">
        <f t="shared" si="467"/>
        <v>0</v>
      </c>
      <c r="FN99" s="159"/>
      <c r="FO99" s="159"/>
      <c r="FP99" s="159"/>
      <c r="FQ99" s="159"/>
      <c r="FR99" s="159"/>
      <c r="FS99" s="196"/>
      <c r="FT99" s="196"/>
      <c r="FU99" s="139"/>
      <c r="FV99" s="139"/>
      <c r="FW99" s="139"/>
      <c r="FX99" s="200"/>
    </row>
    <row r="100" spans="1:183" ht="78" hidden="1" customHeight="1">
      <c r="A100" s="130" t="s">
        <v>15</v>
      </c>
      <c r="B100" s="131" t="s">
        <v>336</v>
      </c>
      <c r="C100" s="132"/>
      <c r="D100" s="132" t="s">
        <v>318</v>
      </c>
      <c r="E100" s="132" t="s">
        <v>326</v>
      </c>
      <c r="F100" s="132" t="s">
        <v>284</v>
      </c>
      <c r="G100" s="132" t="s">
        <v>480</v>
      </c>
      <c r="H100" s="159">
        <v>11163</v>
      </c>
      <c r="I100" s="159">
        <v>11163</v>
      </c>
      <c r="J100" s="159"/>
      <c r="K100" s="159"/>
      <c r="L100" s="159">
        <f>11163-150-532.8-8810.034149</f>
        <v>1670.1658510000016</v>
      </c>
      <c r="M100" s="159">
        <f>11163-150-532.8-8810.034149</f>
        <v>1670.1658510000016</v>
      </c>
      <c r="N100" s="196"/>
      <c r="O100" s="196"/>
      <c r="P100" s="132" t="s">
        <v>481</v>
      </c>
      <c r="Q100" s="159">
        <v>11163</v>
      </c>
      <c r="R100" s="159">
        <v>11163</v>
      </c>
      <c r="S100" s="159"/>
      <c r="T100" s="159"/>
      <c r="U100" s="159">
        <f>11163-150-532.8-8810.034149</f>
        <v>1670.1658510000016</v>
      </c>
      <c r="V100" s="159">
        <f>11163-150-532.8-8810.034149</f>
        <v>1670.1658510000016</v>
      </c>
      <c r="W100" s="196"/>
      <c r="X100" s="196"/>
      <c r="Y100" s="130" t="s">
        <v>15</v>
      </c>
      <c r="Z100" s="131" t="s">
        <v>336</v>
      </c>
      <c r="AA100" s="132">
        <v>7928807</v>
      </c>
      <c r="AB100" s="132" t="s">
        <v>318</v>
      </c>
      <c r="AC100" s="132" t="s">
        <v>326</v>
      </c>
      <c r="AD100" s="132" t="s">
        <v>389</v>
      </c>
      <c r="AE100" s="132" t="s">
        <v>481</v>
      </c>
      <c r="AF100" s="159">
        <v>11163</v>
      </c>
      <c r="AG100" s="159">
        <v>11163</v>
      </c>
      <c r="AH100" s="159"/>
      <c r="AI100" s="159"/>
      <c r="AJ100" s="159">
        <f>11163-150-532.8-8810.034149</f>
        <v>1670.1658510000016</v>
      </c>
      <c r="AK100" s="159">
        <f>11163-150-532.8-8810.034149</f>
        <v>1670.1658510000016</v>
      </c>
      <c r="AL100" s="159">
        <f t="shared" si="473"/>
        <v>-921.77276900000152</v>
      </c>
      <c r="AM100" s="159">
        <f t="shared" si="474"/>
        <v>748.39308200000005</v>
      </c>
      <c r="AN100" s="159">
        <v>639.39308200000005</v>
      </c>
      <c r="AO100" s="159">
        <v>109</v>
      </c>
      <c r="AP100" s="159"/>
      <c r="AQ100" s="159"/>
      <c r="AR100" s="159"/>
      <c r="AS100" s="196"/>
      <c r="AT100" s="196"/>
      <c r="AU100" s="130" t="s">
        <v>15</v>
      </c>
      <c r="AV100" s="131" t="s">
        <v>336</v>
      </c>
      <c r="AW100" s="132">
        <v>7928807</v>
      </c>
      <c r="AX100" s="132" t="s">
        <v>318</v>
      </c>
      <c r="AY100" s="132" t="s">
        <v>326</v>
      </c>
      <c r="AZ100" s="132" t="s">
        <v>389</v>
      </c>
      <c r="BA100" s="132" t="s">
        <v>481</v>
      </c>
      <c r="BB100" s="159">
        <v>11163</v>
      </c>
      <c r="BC100" s="159">
        <v>11163</v>
      </c>
      <c r="BD100" s="159"/>
      <c r="BE100" s="159"/>
      <c r="BF100" s="159">
        <f>11163-150-532.8-8810.034149</f>
        <v>1670.1658510000016</v>
      </c>
      <c r="BG100" s="159">
        <f>11163-150-532.8-8810.034149</f>
        <v>1670.1658510000016</v>
      </c>
      <c r="BH100" s="159">
        <f t="shared" si="475"/>
        <v>-921.77276900000152</v>
      </c>
      <c r="BI100" s="159">
        <f t="shared" si="468"/>
        <v>748.39308200000005</v>
      </c>
      <c r="BJ100" s="159">
        <v>639.39308200000005</v>
      </c>
      <c r="BK100" s="159">
        <v>109</v>
      </c>
      <c r="BL100" s="159"/>
      <c r="BM100" s="159"/>
      <c r="BN100" s="159"/>
      <c r="BO100" s="196"/>
      <c r="BP100" s="196"/>
      <c r="BQ100" s="130" t="s">
        <v>15</v>
      </c>
      <c r="BR100" s="131" t="s">
        <v>336</v>
      </c>
      <c r="BS100" s="132">
        <v>7928807</v>
      </c>
      <c r="BT100" s="132" t="s">
        <v>318</v>
      </c>
      <c r="BU100" s="132" t="s">
        <v>326</v>
      </c>
      <c r="BV100" s="132" t="s">
        <v>389</v>
      </c>
      <c r="BW100" s="132" t="s">
        <v>481</v>
      </c>
      <c r="BX100" s="159">
        <v>11163</v>
      </c>
      <c r="BY100" s="159">
        <v>11163</v>
      </c>
      <c r="BZ100" s="159"/>
      <c r="CA100" s="159"/>
      <c r="CB100" s="159">
        <f>11163-150-532.8-8810.034149</f>
        <v>1670.1658510000016</v>
      </c>
      <c r="CC100" s="159">
        <f>11163-150-532.8-8810.034149</f>
        <v>1670.1658510000016</v>
      </c>
      <c r="CD100" s="159">
        <f t="shared" si="439"/>
        <v>-921.77276900000152</v>
      </c>
      <c r="CE100" s="159">
        <f t="shared" si="469"/>
        <v>748.39308200000005</v>
      </c>
      <c r="CF100" s="159">
        <v>639.39308200000005</v>
      </c>
      <c r="CG100" s="159">
        <v>109</v>
      </c>
      <c r="CH100" s="159"/>
      <c r="CI100" s="159"/>
      <c r="CJ100" s="159"/>
      <c r="CK100" s="196"/>
      <c r="CL100" s="196"/>
      <c r="CM100" s="130" t="s">
        <v>15</v>
      </c>
      <c r="CN100" s="131" t="s">
        <v>336</v>
      </c>
      <c r="CO100" s="132">
        <v>7928807</v>
      </c>
      <c r="CP100" s="132" t="s">
        <v>318</v>
      </c>
      <c r="CQ100" s="132" t="s">
        <v>326</v>
      </c>
      <c r="CR100" s="132" t="s">
        <v>389</v>
      </c>
      <c r="CS100" s="132" t="s">
        <v>481</v>
      </c>
      <c r="CT100" s="159">
        <v>11163</v>
      </c>
      <c r="CU100" s="159">
        <v>11163</v>
      </c>
      <c r="CV100" s="159"/>
      <c r="CW100" s="159"/>
      <c r="CX100" s="159">
        <f>11163-150-532.8-8810.034149</f>
        <v>1670.1658510000016</v>
      </c>
      <c r="CY100" s="159">
        <f>11163-150-532.8-8810.034149</f>
        <v>1670.1658510000016</v>
      </c>
      <c r="CZ100" s="159">
        <f t="shared" si="443"/>
        <v>-921.77276900000152</v>
      </c>
      <c r="DA100" s="159">
        <f t="shared" si="470"/>
        <v>748.39308200000005</v>
      </c>
      <c r="DB100" s="159">
        <v>639.39308200000005</v>
      </c>
      <c r="DC100" s="159">
        <v>109</v>
      </c>
      <c r="DD100" s="159"/>
      <c r="DE100" s="159"/>
      <c r="DF100" s="159"/>
      <c r="DG100" s="196"/>
      <c r="DH100" s="246"/>
      <c r="DI100" s="130" t="s">
        <v>15</v>
      </c>
      <c r="DJ100" s="131" t="s">
        <v>336</v>
      </c>
      <c r="DK100" s="132">
        <v>7928807</v>
      </c>
      <c r="DL100" s="132" t="s">
        <v>318</v>
      </c>
      <c r="DM100" s="132" t="s">
        <v>326</v>
      </c>
      <c r="DN100" s="132" t="s">
        <v>389</v>
      </c>
      <c r="DO100" s="132" t="s">
        <v>481</v>
      </c>
      <c r="DP100" s="159">
        <v>11163</v>
      </c>
      <c r="DQ100" s="159">
        <v>11163</v>
      </c>
      <c r="DR100" s="159"/>
      <c r="DS100" s="159"/>
      <c r="DT100" s="159">
        <f>11163-150-532.8-8810.034149</f>
        <v>1670.1658510000016</v>
      </c>
      <c r="DU100" s="159">
        <f>11163-150-532.8-8810.034149</f>
        <v>1670.1658510000016</v>
      </c>
      <c r="DV100" s="159">
        <f t="shared" si="447"/>
        <v>-921.77276900000152</v>
      </c>
      <c r="DW100" s="159">
        <f t="shared" si="471"/>
        <v>748.39308200000005</v>
      </c>
      <c r="DX100" s="159">
        <v>639.39308200000005</v>
      </c>
      <c r="DY100" s="159">
        <v>109</v>
      </c>
      <c r="DZ100" s="159"/>
      <c r="EA100" s="159"/>
      <c r="EB100" s="159"/>
      <c r="EC100" s="196"/>
      <c r="ED100" s="196"/>
      <c r="EE100" s="130" t="s">
        <v>15</v>
      </c>
      <c r="EF100" s="131" t="s">
        <v>336</v>
      </c>
      <c r="EG100" s="132">
        <v>7928807</v>
      </c>
      <c r="EH100" s="132" t="s">
        <v>318</v>
      </c>
      <c r="EI100" s="132" t="s">
        <v>326</v>
      </c>
      <c r="EJ100" s="132" t="s">
        <v>389</v>
      </c>
      <c r="EK100" s="132" t="s">
        <v>481</v>
      </c>
      <c r="EL100" s="159">
        <v>11163</v>
      </c>
      <c r="EM100" s="159">
        <v>11163</v>
      </c>
      <c r="EN100" s="159"/>
      <c r="EO100" s="159"/>
      <c r="EP100" s="159">
        <f>11163-150-532.8-8810.034149</f>
        <v>1670.1658510000016</v>
      </c>
      <c r="EQ100" s="159">
        <f>11163-150-532.8-8810.034149</f>
        <v>1670.1658510000016</v>
      </c>
      <c r="ER100" s="159">
        <f t="shared" si="451"/>
        <v>-921.77276900000152</v>
      </c>
      <c r="ES100" s="159">
        <f t="shared" si="472"/>
        <v>748.39308200000005</v>
      </c>
      <c r="ET100" s="159">
        <v>639.39308200000005</v>
      </c>
      <c r="EU100" s="159">
        <v>109</v>
      </c>
      <c r="EV100" s="159"/>
      <c r="EW100" s="159"/>
      <c r="EX100" s="159"/>
      <c r="EY100" s="196"/>
      <c r="EZ100" s="196"/>
      <c r="FA100" s="132">
        <v>7928807</v>
      </c>
      <c r="FB100" s="132" t="s">
        <v>318</v>
      </c>
      <c r="FC100" s="132" t="s">
        <v>326</v>
      </c>
      <c r="FD100" s="132" t="s">
        <v>389</v>
      </c>
      <c r="FE100" s="132" t="s">
        <v>481</v>
      </c>
      <c r="FF100" s="159">
        <v>11163</v>
      </c>
      <c r="FG100" s="159">
        <v>11163</v>
      </c>
      <c r="FH100" s="159"/>
      <c r="FI100" s="159"/>
      <c r="FJ100" s="159">
        <f>11163-150-532.8-8810.034149</f>
        <v>1670.1658510000016</v>
      </c>
      <c r="FK100" s="159">
        <f>11163-150-532.8-8810.034149</f>
        <v>1670.1658510000016</v>
      </c>
      <c r="FL100" s="159">
        <f t="shared" si="455"/>
        <v>-921.77276900000152</v>
      </c>
      <c r="FM100" s="159">
        <f t="shared" si="467"/>
        <v>748.39308200000005</v>
      </c>
      <c r="FN100" s="159">
        <v>639.39308200000005</v>
      </c>
      <c r="FO100" s="159">
        <v>109</v>
      </c>
      <c r="FP100" s="159"/>
      <c r="FQ100" s="159"/>
      <c r="FR100" s="159"/>
      <c r="FS100" s="196"/>
      <c r="FT100" s="196"/>
      <c r="FU100" s="139"/>
      <c r="FV100" s="139"/>
      <c r="FW100" s="139"/>
      <c r="FX100" s="200"/>
    </row>
    <row r="101" spans="1:183" ht="57" hidden="1" customHeight="1">
      <c r="A101" s="130" t="s">
        <v>15</v>
      </c>
      <c r="B101" s="131" t="s">
        <v>337</v>
      </c>
      <c r="C101" s="132"/>
      <c r="D101" s="132" t="s">
        <v>318</v>
      </c>
      <c r="E101" s="132" t="s">
        <v>239</v>
      </c>
      <c r="F101" s="132" t="s">
        <v>284</v>
      </c>
      <c r="G101" s="132" t="s">
        <v>499</v>
      </c>
      <c r="H101" s="159">
        <v>43268</v>
      </c>
      <c r="I101" s="159">
        <v>43268</v>
      </c>
      <c r="J101" s="159"/>
      <c r="K101" s="159"/>
      <c r="L101" s="159">
        <f>M101</f>
        <v>4767.3609999999999</v>
      </c>
      <c r="M101" s="159">
        <v>4767.3609999999999</v>
      </c>
      <c r="N101" s="196"/>
      <c r="O101" s="196"/>
      <c r="P101" s="132" t="s">
        <v>499</v>
      </c>
      <c r="Q101" s="159">
        <v>43268</v>
      </c>
      <c r="R101" s="159">
        <v>43268</v>
      </c>
      <c r="S101" s="159"/>
      <c r="T101" s="159"/>
      <c r="U101" s="159">
        <f>V101</f>
        <v>4767.3609999999999</v>
      </c>
      <c r="V101" s="159">
        <v>4767.3609999999999</v>
      </c>
      <c r="W101" s="196"/>
      <c r="X101" s="196"/>
      <c r="Y101" s="130" t="s">
        <v>15</v>
      </c>
      <c r="Z101" s="131" t="s">
        <v>337</v>
      </c>
      <c r="AA101" s="132">
        <v>7910754</v>
      </c>
      <c r="AB101" s="132" t="s">
        <v>318</v>
      </c>
      <c r="AC101" s="132" t="s">
        <v>239</v>
      </c>
      <c r="AD101" s="132" t="s">
        <v>388</v>
      </c>
      <c r="AE101" s="132" t="s">
        <v>499</v>
      </c>
      <c r="AF101" s="159">
        <v>43268</v>
      </c>
      <c r="AG101" s="159">
        <v>4767.3609999999999</v>
      </c>
      <c r="AH101" s="159"/>
      <c r="AI101" s="159"/>
      <c r="AJ101" s="159">
        <f>AK101</f>
        <v>4767.3609999999999</v>
      </c>
      <c r="AK101" s="159">
        <v>4767.3609999999999</v>
      </c>
      <c r="AL101" s="159">
        <f t="shared" si="473"/>
        <v>-4767.3609999999999</v>
      </c>
      <c r="AM101" s="159">
        <f t="shared" si="474"/>
        <v>0</v>
      </c>
      <c r="AN101" s="159"/>
      <c r="AO101" s="159"/>
      <c r="AP101" s="159"/>
      <c r="AQ101" s="159"/>
      <c r="AR101" s="159"/>
      <c r="AS101" s="196"/>
      <c r="AT101" s="196"/>
      <c r="AU101" s="130" t="s">
        <v>15</v>
      </c>
      <c r="AV101" s="131" t="s">
        <v>337</v>
      </c>
      <c r="AW101" s="132">
        <v>7910754</v>
      </c>
      <c r="AX101" s="132" t="s">
        <v>318</v>
      </c>
      <c r="AY101" s="132" t="s">
        <v>239</v>
      </c>
      <c r="AZ101" s="132" t="s">
        <v>388</v>
      </c>
      <c r="BA101" s="132" t="s">
        <v>499</v>
      </c>
      <c r="BB101" s="159">
        <v>43268</v>
      </c>
      <c r="BC101" s="159">
        <v>4767.3609999999999</v>
      </c>
      <c r="BD101" s="159"/>
      <c r="BE101" s="159"/>
      <c r="BF101" s="159">
        <f>BG101</f>
        <v>4767.3609999999999</v>
      </c>
      <c r="BG101" s="159">
        <v>4767.3609999999999</v>
      </c>
      <c r="BH101" s="159">
        <f t="shared" si="475"/>
        <v>-4767.3609999999999</v>
      </c>
      <c r="BI101" s="159">
        <f t="shared" si="468"/>
        <v>0</v>
      </c>
      <c r="BJ101" s="159"/>
      <c r="BK101" s="159"/>
      <c r="BL101" s="159"/>
      <c r="BM101" s="159"/>
      <c r="BN101" s="159"/>
      <c r="BO101" s="196"/>
      <c r="BP101" s="196"/>
      <c r="BQ101" s="130" t="s">
        <v>15</v>
      </c>
      <c r="BR101" s="131" t="s">
        <v>337</v>
      </c>
      <c r="BS101" s="132">
        <v>7910754</v>
      </c>
      <c r="BT101" s="132" t="s">
        <v>318</v>
      </c>
      <c r="BU101" s="132" t="s">
        <v>239</v>
      </c>
      <c r="BV101" s="132" t="s">
        <v>388</v>
      </c>
      <c r="BW101" s="132" t="s">
        <v>499</v>
      </c>
      <c r="BX101" s="159">
        <v>43268</v>
      </c>
      <c r="BY101" s="159">
        <v>4767.3609999999999</v>
      </c>
      <c r="BZ101" s="159"/>
      <c r="CA101" s="159"/>
      <c r="CB101" s="159">
        <f>CC101</f>
        <v>4767.3609999999999</v>
      </c>
      <c r="CC101" s="159">
        <v>4767.3609999999999</v>
      </c>
      <c r="CD101" s="159">
        <f t="shared" si="439"/>
        <v>-4767.3609999999999</v>
      </c>
      <c r="CE101" s="159">
        <f t="shared" si="469"/>
        <v>0</v>
      </c>
      <c r="CF101" s="159"/>
      <c r="CG101" s="159"/>
      <c r="CH101" s="159"/>
      <c r="CI101" s="159"/>
      <c r="CJ101" s="159"/>
      <c r="CK101" s="196"/>
      <c r="CL101" s="196"/>
      <c r="CM101" s="130" t="s">
        <v>15</v>
      </c>
      <c r="CN101" s="131" t="s">
        <v>337</v>
      </c>
      <c r="CO101" s="132">
        <v>7910754</v>
      </c>
      <c r="CP101" s="132" t="s">
        <v>318</v>
      </c>
      <c r="CQ101" s="132" t="s">
        <v>239</v>
      </c>
      <c r="CR101" s="132" t="s">
        <v>388</v>
      </c>
      <c r="CS101" s="132" t="s">
        <v>499</v>
      </c>
      <c r="CT101" s="159">
        <v>43268</v>
      </c>
      <c r="CU101" s="159">
        <v>4767.3609999999999</v>
      </c>
      <c r="CV101" s="159"/>
      <c r="CW101" s="159"/>
      <c r="CX101" s="159">
        <f>CY101</f>
        <v>4767.3609999999999</v>
      </c>
      <c r="CY101" s="159">
        <v>4767.3609999999999</v>
      </c>
      <c r="CZ101" s="159">
        <f t="shared" si="443"/>
        <v>-4767.3609999999999</v>
      </c>
      <c r="DA101" s="159">
        <f t="shared" si="470"/>
        <v>0</v>
      </c>
      <c r="DB101" s="159"/>
      <c r="DC101" s="159"/>
      <c r="DD101" s="159"/>
      <c r="DE101" s="159"/>
      <c r="DF101" s="159"/>
      <c r="DG101" s="196"/>
      <c r="DH101" s="246"/>
      <c r="DI101" s="130" t="s">
        <v>15</v>
      </c>
      <c r="DJ101" s="131" t="s">
        <v>337</v>
      </c>
      <c r="DK101" s="132">
        <v>7910754</v>
      </c>
      <c r="DL101" s="132" t="s">
        <v>318</v>
      </c>
      <c r="DM101" s="132" t="s">
        <v>239</v>
      </c>
      <c r="DN101" s="132" t="s">
        <v>388</v>
      </c>
      <c r="DO101" s="132" t="s">
        <v>499</v>
      </c>
      <c r="DP101" s="159">
        <v>43268</v>
      </c>
      <c r="DQ101" s="159">
        <v>4767.3609999999999</v>
      </c>
      <c r="DR101" s="159"/>
      <c r="DS101" s="159"/>
      <c r="DT101" s="159">
        <f>DU101</f>
        <v>0</v>
      </c>
      <c r="DU101" s="159">
        <v>0</v>
      </c>
      <c r="DV101" s="159">
        <f t="shared" si="447"/>
        <v>0</v>
      </c>
      <c r="DW101" s="159">
        <f t="shared" si="471"/>
        <v>0</v>
      </c>
      <c r="DX101" s="159"/>
      <c r="DY101" s="159"/>
      <c r="DZ101" s="159"/>
      <c r="EA101" s="159"/>
      <c r="EB101" s="159"/>
      <c r="EC101" s="196"/>
      <c r="ED101" s="196"/>
      <c r="EE101" s="130" t="s">
        <v>15</v>
      </c>
      <c r="EF101" s="131" t="s">
        <v>337</v>
      </c>
      <c r="EG101" s="132">
        <v>7910754</v>
      </c>
      <c r="EH101" s="132" t="s">
        <v>318</v>
      </c>
      <c r="EI101" s="132" t="s">
        <v>239</v>
      </c>
      <c r="EJ101" s="132" t="s">
        <v>388</v>
      </c>
      <c r="EK101" s="132" t="s">
        <v>499</v>
      </c>
      <c r="EL101" s="159">
        <v>43268</v>
      </c>
      <c r="EM101" s="159">
        <v>4767.3609999999999</v>
      </c>
      <c r="EN101" s="159"/>
      <c r="EO101" s="159"/>
      <c r="EP101" s="159">
        <f>EQ101</f>
        <v>0</v>
      </c>
      <c r="EQ101" s="159">
        <v>0</v>
      </c>
      <c r="ER101" s="159">
        <f t="shared" si="451"/>
        <v>0</v>
      </c>
      <c r="ES101" s="159">
        <f t="shared" si="472"/>
        <v>0</v>
      </c>
      <c r="ET101" s="159"/>
      <c r="EU101" s="159"/>
      <c r="EV101" s="159"/>
      <c r="EW101" s="159"/>
      <c r="EX101" s="159"/>
      <c r="EY101" s="196"/>
      <c r="EZ101" s="196"/>
      <c r="FA101" s="132">
        <v>7910754</v>
      </c>
      <c r="FB101" s="132" t="s">
        <v>318</v>
      </c>
      <c r="FC101" s="132" t="s">
        <v>239</v>
      </c>
      <c r="FD101" s="132" t="s">
        <v>388</v>
      </c>
      <c r="FE101" s="132" t="s">
        <v>499</v>
      </c>
      <c r="FF101" s="159">
        <v>43268</v>
      </c>
      <c r="FG101" s="159">
        <v>4767.3609999999999</v>
      </c>
      <c r="FH101" s="159"/>
      <c r="FI101" s="159"/>
      <c r="FJ101" s="159">
        <f>FK101</f>
        <v>0</v>
      </c>
      <c r="FK101" s="159">
        <v>0</v>
      </c>
      <c r="FL101" s="159">
        <f t="shared" si="455"/>
        <v>0</v>
      </c>
      <c r="FM101" s="159">
        <f t="shared" si="467"/>
        <v>0</v>
      </c>
      <c r="FN101" s="159"/>
      <c r="FO101" s="159"/>
      <c r="FP101" s="159"/>
      <c r="FQ101" s="159"/>
      <c r="FR101" s="159"/>
      <c r="FS101" s="196"/>
      <c r="FT101" s="196"/>
      <c r="FU101" s="139"/>
      <c r="FV101" s="139"/>
      <c r="FW101" s="139"/>
      <c r="FX101" s="200"/>
      <c r="GA101" s="193"/>
    </row>
    <row r="102" spans="1:183" ht="57.75" hidden="1" customHeight="1">
      <c r="A102" s="130" t="s">
        <v>15</v>
      </c>
      <c r="B102" s="131" t="s">
        <v>338</v>
      </c>
      <c r="C102" s="132"/>
      <c r="D102" s="132" t="s">
        <v>318</v>
      </c>
      <c r="E102" s="132" t="s">
        <v>239</v>
      </c>
      <c r="F102" s="132" t="s">
        <v>284</v>
      </c>
      <c r="G102" s="132" t="s">
        <v>485</v>
      </c>
      <c r="H102" s="159">
        <f>I102</f>
        <v>104248</v>
      </c>
      <c r="I102" s="159">
        <v>104248</v>
      </c>
      <c r="J102" s="159"/>
      <c r="K102" s="159"/>
      <c r="L102" s="159">
        <f>M102</f>
        <v>34248</v>
      </c>
      <c r="M102" s="159">
        <f>104248-70000</f>
        <v>34248</v>
      </c>
      <c r="N102" s="196"/>
      <c r="O102" s="196"/>
      <c r="P102" s="132" t="s">
        <v>485</v>
      </c>
      <c r="Q102" s="159">
        <f>R102</f>
        <v>104248</v>
      </c>
      <c r="R102" s="159">
        <v>104248</v>
      </c>
      <c r="S102" s="159"/>
      <c r="T102" s="159"/>
      <c r="U102" s="159">
        <f>V102</f>
        <v>34148</v>
      </c>
      <c r="V102" s="159">
        <f>104248-70000-100</f>
        <v>34148</v>
      </c>
      <c r="W102" s="196"/>
      <c r="X102" s="196"/>
      <c r="Y102" s="130" t="s">
        <v>15</v>
      </c>
      <c r="Z102" s="131" t="s">
        <v>338</v>
      </c>
      <c r="AA102" s="132">
        <v>7713157</v>
      </c>
      <c r="AB102" s="132" t="s">
        <v>318</v>
      </c>
      <c r="AC102" s="132" t="s">
        <v>239</v>
      </c>
      <c r="AD102" s="132" t="s">
        <v>390</v>
      </c>
      <c r="AE102" s="132" t="s">
        <v>485</v>
      </c>
      <c r="AF102" s="159">
        <v>104248</v>
      </c>
      <c r="AG102" s="159">
        <f>34148+100</f>
        <v>34248</v>
      </c>
      <c r="AH102" s="159"/>
      <c r="AI102" s="159"/>
      <c r="AJ102" s="159">
        <f>AK102</f>
        <v>34148</v>
      </c>
      <c r="AK102" s="159">
        <v>34148</v>
      </c>
      <c r="AL102" s="159">
        <f t="shared" si="473"/>
        <v>-34148</v>
      </c>
      <c r="AM102" s="159">
        <f t="shared" si="474"/>
        <v>0</v>
      </c>
      <c r="AN102" s="159"/>
      <c r="AO102" s="159"/>
      <c r="AP102" s="159"/>
      <c r="AQ102" s="159"/>
      <c r="AR102" s="159"/>
      <c r="AS102" s="196"/>
      <c r="AT102" s="196"/>
      <c r="AU102" s="130" t="s">
        <v>15</v>
      </c>
      <c r="AV102" s="131" t="s">
        <v>338</v>
      </c>
      <c r="AW102" s="132">
        <v>7713157</v>
      </c>
      <c r="AX102" s="132" t="s">
        <v>318</v>
      </c>
      <c r="AY102" s="132" t="s">
        <v>239</v>
      </c>
      <c r="AZ102" s="132" t="s">
        <v>390</v>
      </c>
      <c r="BA102" s="132" t="s">
        <v>485</v>
      </c>
      <c r="BB102" s="159">
        <v>104248</v>
      </c>
      <c r="BC102" s="159">
        <f>34148+100</f>
        <v>34248</v>
      </c>
      <c r="BD102" s="159"/>
      <c r="BE102" s="159"/>
      <c r="BF102" s="159">
        <f>BG102</f>
        <v>34148</v>
      </c>
      <c r="BG102" s="159">
        <v>34148</v>
      </c>
      <c r="BH102" s="159">
        <f t="shared" si="475"/>
        <v>-34148</v>
      </c>
      <c r="BI102" s="159">
        <f t="shared" si="468"/>
        <v>0</v>
      </c>
      <c r="BJ102" s="159"/>
      <c r="BK102" s="159"/>
      <c r="BL102" s="159"/>
      <c r="BM102" s="159"/>
      <c r="BN102" s="159"/>
      <c r="BO102" s="196"/>
      <c r="BP102" s="196"/>
      <c r="BQ102" s="130" t="s">
        <v>15</v>
      </c>
      <c r="BR102" s="131" t="s">
        <v>338</v>
      </c>
      <c r="BS102" s="132">
        <v>7713157</v>
      </c>
      <c r="BT102" s="132" t="s">
        <v>318</v>
      </c>
      <c r="BU102" s="132" t="s">
        <v>239</v>
      </c>
      <c r="BV102" s="132" t="s">
        <v>390</v>
      </c>
      <c r="BW102" s="132" t="s">
        <v>485</v>
      </c>
      <c r="BX102" s="159">
        <v>104248</v>
      </c>
      <c r="BY102" s="159">
        <f>34148+100</f>
        <v>34248</v>
      </c>
      <c r="BZ102" s="159"/>
      <c r="CA102" s="159"/>
      <c r="CB102" s="159">
        <f>CC102</f>
        <v>34148</v>
      </c>
      <c r="CC102" s="159">
        <v>34148</v>
      </c>
      <c r="CD102" s="159">
        <f t="shared" si="439"/>
        <v>-34148</v>
      </c>
      <c r="CE102" s="159">
        <f t="shared" si="469"/>
        <v>0</v>
      </c>
      <c r="CF102" s="159"/>
      <c r="CG102" s="159"/>
      <c r="CH102" s="159"/>
      <c r="CI102" s="159"/>
      <c r="CJ102" s="159"/>
      <c r="CK102" s="196"/>
      <c r="CL102" s="196"/>
      <c r="CM102" s="130" t="s">
        <v>15</v>
      </c>
      <c r="CN102" s="131" t="s">
        <v>338</v>
      </c>
      <c r="CO102" s="132">
        <v>7713157</v>
      </c>
      <c r="CP102" s="132" t="s">
        <v>318</v>
      </c>
      <c r="CQ102" s="132" t="s">
        <v>239</v>
      </c>
      <c r="CR102" s="132" t="s">
        <v>390</v>
      </c>
      <c r="CS102" s="132" t="s">
        <v>485</v>
      </c>
      <c r="CT102" s="159">
        <v>104248</v>
      </c>
      <c r="CU102" s="159">
        <f>34148+100</f>
        <v>34248</v>
      </c>
      <c r="CV102" s="159"/>
      <c r="CW102" s="159"/>
      <c r="CX102" s="159">
        <f>CY102</f>
        <v>34148</v>
      </c>
      <c r="CY102" s="159">
        <v>34148</v>
      </c>
      <c r="CZ102" s="159">
        <f t="shared" si="443"/>
        <v>-34148</v>
      </c>
      <c r="DA102" s="159">
        <f t="shared" si="470"/>
        <v>0</v>
      </c>
      <c r="DB102" s="159"/>
      <c r="DC102" s="159"/>
      <c r="DD102" s="159"/>
      <c r="DE102" s="159"/>
      <c r="DF102" s="159"/>
      <c r="DG102" s="196"/>
      <c r="DH102" s="246"/>
      <c r="DI102" s="130" t="s">
        <v>15</v>
      </c>
      <c r="DJ102" s="131" t="s">
        <v>338</v>
      </c>
      <c r="DK102" s="132">
        <v>7713157</v>
      </c>
      <c r="DL102" s="132" t="s">
        <v>318</v>
      </c>
      <c r="DM102" s="132" t="s">
        <v>239</v>
      </c>
      <c r="DN102" s="132" t="s">
        <v>390</v>
      </c>
      <c r="DO102" s="132" t="s">
        <v>485</v>
      </c>
      <c r="DP102" s="159">
        <v>104248</v>
      </c>
      <c r="DQ102" s="159">
        <f>34148+100</f>
        <v>34248</v>
      </c>
      <c r="DR102" s="159"/>
      <c r="DS102" s="159"/>
      <c r="DT102" s="159">
        <f>DU102</f>
        <v>34148</v>
      </c>
      <c r="DU102" s="159">
        <v>34148</v>
      </c>
      <c r="DV102" s="159">
        <f t="shared" si="447"/>
        <v>-34148</v>
      </c>
      <c r="DW102" s="159">
        <f t="shared" si="471"/>
        <v>0</v>
      </c>
      <c r="DX102" s="159"/>
      <c r="DY102" s="159"/>
      <c r="DZ102" s="159"/>
      <c r="EA102" s="159"/>
      <c r="EB102" s="159"/>
      <c r="EC102" s="196"/>
      <c r="ED102" s="196"/>
      <c r="EE102" s="130" t="s">
        <v>15</v>
      </c>
      <c r="EF102" s="131" t="s">
        <v>338</v>
      </c>
      <c r="EG102" s="132">
        <v>7713157</v>
      </c>
      <c r="EH102" s="132" t="s">
        <v>318</v>
      </c>
      <c r="EI102" s="132" t="s">
        <v>239</v>
      </c>
      <c r="EJ102" s="132" t="s">
        <v>390</v>
      </c>
      <c r="EK102" s="132" t="s">
        <v>485</v>
      </c>
      <c r="EL102" s="159">
        <v>104248</v>
      </c>
      <c r="EM102" s="159">
        <f>34148+100</f>
        <v>34248</v>
      </c>
      <c r="EN102" s="159"/>
      <c r="EO102" s="159"/>
      <c r="EP102" s="159">
        <f>EQ102</f>
        <v>34148</v>
      </c>
      <c r="EQ102" s="159">
        <v>34148</v>
      </c>
      <c r="ER102" s="159">
        <f t="shared" si="451"/>
        <v>-34148</v>
      </c>
      <c r="ES102" s="159">
        <f t="shared" si="472"/>
        <v>0</v>
      </c>
      <c r="ET102" s="159"/>
      <c r="EU102" s="159"/>
      <c r="EV102" s="159"/>
      <c r="EW102" s="159"/>
      <c r="EX102" s="159"/>
      <c r="EY102" s="196"/>
      <c r="EZ102" s="196"/>
      <c r="FA102" s="132">
        <v>7713157</v>
      </c>
      <c r="FB102" s="132" t="s">
        <v>318</v>
      </c>
      <c r="FC102" s="132" t="s">
        <v>239</v>
      </c>
      <c r="FD102" s="132" t="s">
        <v>390</v>
      </c>
      <c r="FE102" s="132" t="s">
        <v>485</v>
      </c>
      <c r="FF102" s="159">
        <v>104248</v>
      </c>
      <c r="FG102" s="159">
        <f>34148+100</f>
        <v>34248</v>
      </c>
      <c r="FH102" s="159"/>
      <c r="FI102" s="159"/>
      <c r="FJ102" s="159">
        <f>FK102</f>
        <v>34148</v>
      </c>
      <c r="FK102" s="159">
        <v>34148</v>
      </c>
      <c r="FL102" s="159">
        <f t="shared" si="455"/>
        <v>-34148</v>
      </c>
      <c r="FM102" s="159">
        <f t="shared" si="467"/>
        <v>0</v>
      </c>
      <c r="FN102" s="159"/>
      <c r="FO102" s="159"/>
      <c r="FP102" s="159"/>
      <c r="FQ102" s="159"/>
      <c r="FR102" s="159"/>
      <c r="FS102" s="196"/>
      <c r="FT102" s="196"/>
      <c r="FU102" s="132"/>
      <c r="FV102" s="132"/>
      <c r="FW102" s="132"/>
      <c r="FX102" s="200"/>
    </row>
    <row r="103" spans="1:183" ht="57.75" hidden="1" customHeight="1">
      <c r="A103" s="130" t="s">
        <v>15</v>
      </c>
      <c r="B103" s="131" t="s">
        <v>339</v>
      </c>
      <c r="C103" s="132"/>
      <c r="D103" s="132" t="s">
        <v>318</v>
      </c>
      <c r="E103" s="132" t="s">
        <v>239</v>
      </c>
      <c r="F103" s="132" t="s">
        <v>284</v>
      </c>
      <c r="G103" s="132" t="s">
        <v>486</v>
      </c>
      <c r="H103" s="159">
        <f>I103</f>
        <v>149882</v>
      </c>
      <c r="I103" s="159">
        <v>149882</v>
      </c>
      <c r="J103" s="159"/>
      <c r="K103" s="159"/>
      <c r="L103" s="159">
        <f>M103</f>
        <v>14882</v>
      </c>
      <c r="M103" s="159">
        <f>I103-135000</f>
        <v>14882</v>
      </c>
      <c r="N103" s="196"/>
      <c r="O103" s="196"/>
      <c r="P103" s="132" t="s">
        <v>486</v>
      </c>
      <c r="Q103" s="159">
        <f>R103</f>
        <v>149882</v>
      </c>
      <c r="R103" s="159">
        <v>149882</v>
      </c>
      <c r="S103" s="159"/>
      <c r="T103" s="159"/>
      <c r="U103" s="159">
        <f>V103</f>
        <v>14782</v>
      </c>
      <c r="V103" s="159">
        <f>R103-135000-100</f>
        <v>14782</v>
      </c>
      <c r="W103" s="196"/>
      <c r="X103" s="196"/>
      <c r="Y103" s="130" t="s">
        <v>15</v>
      </c>
      <c r="Z103" s="131" t="s">
        <v>339</v>
      </c>
      <c r="AA103" s="132">
        <v>7939028</v>
      </c>
      <c r="AB103" s="132" t="s">
        <v>318</v>
      </c>
      <c r="AC103" s="132" t="s">
        <v>239</v>
      </c>
      <c r="AD103" s="132" t="s">
        <v>391</v>
      </c>
      <c r="AE103" s="132" t="s">
        <v>486</v>
      </c>
      <c r="AF103" s="159">
        <v>149882</v>
      </c>
      <c r="AG103" s="159">
        <f>14782+100</f>
        <v>14882</v>
      </c>
      <c r="AH103" s="159"/>
      <c r="AI103" s="159"/>
      <c r="AJ103" s="159">
        <f>AK103</f>
        <v>14782</v>
      </c>
      <c r="AK103" s="159">
        <v>14782</v>
      </c>
      <c r="AL103" s="159">
        <f t="shared" si="473"/>
        <v>-14782</v>
      </c>
      <c r="AM103" s="159">
        <f t="shared" si="474"/>
        <v>0</v>
      </c>
      <c r="AN103" s="159"/>
      <c r="AO103" s="159"/>
      <c r="AP103" s="159"/>
      <c r="AQ103" s="159"/>
      <c r="AR103" s="159"/>
      <c r="AS103" s="196"/>
      <c r="AT103" s="196"/>
      <c r="AU103" s="130" t="s">
        <v>15</v>
      </c>
      <c r="AV103" s="131" t="s">
        <v>339</v>
      </c>
      <c r="AW103" s="132">
        <v>7939028</v>
      </c>
      <c r="AX103" s="132" t="s">
        <v>318</v>
      </c>
      <c r="AY103" s="132" t="s">
        <v>239</v>
      </c>
      <c r="AZ103" s="132" t="s">
        <v>391</v>
      </c>
      <c r="BA103" s="132" t="s">
        <v>486</v>
      </c>
      <c r="BB103" s="159">
        <v>149882</v>
      </c>
      <c r="BC103" s="159">
        <f>14782+100</f>
        <v>14882</v>
      </c>
      <c r="BD103" s="159"/>
      <c r="BE103" s="159"/>
      <c r="BF103" s="159">
        <f>BG103</f>
        <v>14782</v>
      </c>
      <c r="BG103" s="159">
        <v>14782</v>
      </c>
      <c r="BH103" s="159">
        <f t="shared" si="475"/>
        <v>-14782</v>
      </c>
      <c r="BI103" s="159">
        <f t="shared" si="468"/>
        <v>0</v>
      </c>
      <c r="BJ103" s="159"/>
      <c r="BK103" s="159"/>
      <c r="BL103" s="159"/>
      <c r="BM103" s="159"/>
      <c r="BN103" s="159"/>
      <c r="BO103" s="196"/>
      <c r="BP103" s="196"/>
      <c r="BQ103" s="130" t="s">
        <v>15</v>
      </c>
      <c r="BR103" s="131" t="s">
        <v>339</v>
      </c>
      <c r="BS103" s="132">
        <v>7939028</v>
      </c>
      <c r="BT103" s="132" t="s">
        <v>318</v>
      </c>
      <c r="BU103" s="132" t="s">
        <v>239</v>
      </c>
      <c r="BV103" s="132" t="s">
        <v>391</v>
      </c>
      <c r="BW103" s="132" t="s">
        <v>486</v>
      </c>
      <c r="BX103" s="159">
        <v>149882</v>
      </c>
      <c r="BY103" s="159">
        <f>14782+100</f>
        <v>14882</v>
      </c>
      <c r="BZ103" s="159"/>
      <c r="CA103" s="159"/>
      <c r="CB103" s="159">
        <f>CC103</f>
        <v>14782</v>
      </c>
      <c r="CC103" s="159">
        <v>14782</v>
      </c>
      <c r="CD103" s="159">
        <f t="shared" si="439"/>
        <v>-14782</v>
      </c>
      <c r="CE103" s="159">
        <f t="shared" si="469"/>
        <v>0</v>
      </c>
      <c r="CF103" s="159"/>
      <c r="CG103" s="159"/>
      <c r="CH103" s="159"/>
      <c r="CI103" s="159"/>
      <c r="CJ103" s="159"/>
      <c r="CK103" s="196"/>
      <c r="CL103" s="196"/>
      <c r="CM103" s="130" t="s">
        <v>15</v>
      </c>
      <c r="CN103" s="131" t="s">
        <v>339</v>
      </c>
      <c r="CO103" s="132">
        <v>7939028</v>
      </c>
      <c r="CP103" s="132" t="s">
        <v>318</v>
      </c>
      <c r="CQ103" s="132" t="s">
        <v>239</v>
      </c>
      <c r="CR103" s="132" t="s">
        <v>391</v>
      </c>
      <c r="CS103" s="132" t="s">
        <v>486</v>
      </c>
      <c r="CT103" s="159">
        <v>149882</v>
      </c>
      <c r="CU103" s="159">
        <f>14782+100</f>
        <v>14882</v>
      </c>
      <c r="CV103" s="159"/>
      <c r="CW103" s="159"/>
      <c r="CX103" s="159">
        <f>CY103</f>
        <v>14782</v>
      </c>
      <c r="CY103" s="159">
        <v>14782</v>
      </c>
      <c r="CZ103" s="159">
        <f t="shared" si="443"/>
        <v>-14782</v>
      </c>
      <c r="DA103" s="159">
        <f t="shared" si="470"/>
        <v>0</v>
      </c>
      <c r="DB103" s="159"/>
      <c r="DC103" s="159"/>
      <c r="DD103" s="159"/>
      <c r="DE103" s="159"/>
      <c r="DF103" s="159"/>
      <c r="DG103" s="196"/>
      <c r="DH103" s="246"/>
      <c r="DI103" s="130" t="s">
        <v>15</v>
      </c>
      <c r="DJ103" s="131" t="s">
        <v>339</v>
      </c>
      <c r="DK103" s="132">
        <v>7939028</v>
      </c>
      <c r="DL103" s="132" t="s">
        <v>318</v>
      </c>
      <c r="DM103" s="132" t="s">
        <v>239</v>
      </c>
      <c r="DN103" s="132" t="s">
        <v>391</v>
      </c>
      <c r="DO103" s="132" t="s">
        <v>486</v>
      </c>
      <c r="DP103" s="159">
        <v>149882</v>
      </c>
      <c r="DQ103" s="159">
        <f>14782+100</f>
        <v>14882</v>
      </c>
      <c r="DR103" s="159"/>
      <c r="DS103" s="159"/>
      <c r="DT103" s="159">
        <f>DU103</f>
        <v>14782</v>
      </c>
      <c r="DU103" s="159">
        <v>14782</v>
      </c>
      <c r="DV103" s="159">
        <f t="shared" si="447"/>
        <v>-14782</v>
      </c>
      <c r="DW103" s="159">
        <f t="shared" si="471"/>
        <v>0</v>
      </c>
      <c r="DX103" s="159"/>
      <c r="DY103" s="159"/>
      <c r="DZ103" s="159"/>
      <c r="EA103" s="159"/>
      <c r="EB103" s="159"/>
      <c r="EC103" s="196"/>
      <c r="ED103" s="196"/>
      <c r="EE103" s="130" t="s">
        <v>15</v>
      </c>
      <c r="EF103" s="131" t="s">
        <v>339</v>
      </c>
      <c r="EG103" s="132">
        <v>7939028</v>
      </c>
      <c r="EH103" s="132" t="s">
        <v>318</v>
      </c>
      <c r="EI103" s="132" t="s">
        <v>239</v>
      </c>
      <c r="EJ103" s="132" t="s">
        <v>391</v>
      </c>
      <c r="EK103" s="132" t="s">
        <v>486</v>
      </c>
      <c r="EL103" s="159">
        <v>149882</v>
      </c>
      <c r="EM103" s="159">
        <f>14782+100</f>
        <v>14882</v>
      </c>
      <c r="EN103" s="159"/>
      <c r="EO103" s="159"/>
      <c r="EP103" s="159">
        <f>EQ103</f>
        <v>14782</v>
      </c>
      <c r="EQ103" s="159">
        <v>14782</v>
      </c>
      <c r="ER103" s="159">
        <f t="shared" si="451"/>
        <v>-14782</v>
      </c>
      <c r="ES103" s="159">
        <f t="shared" si="472"/>
        <v>0</v>
      </c>
      <c r="ET103" s="159"/>
      <c r="EU103" s="159"/>
      <c r="EV103" s="159"/>
      <c r="EW103" s="159"/>
      <c r="EX103" s="159"/>
      <c r="EY103" s="196"/>
      <c r="EZ103" s="196"/>
      <c r="FA103" s="132">
        <v>7939028</v>
      </c>
      <c r="FB103" s="132" t="s">
        <v>318</v>
      </c>
      <c r="FC103" s="132" t="s">
        <v>239</v>
      </c>
      <c r="FD103" s="132" t="s">
        <v>391</v>
      </c>
      <c r="FE103" s="132" t="s">
        <v>486</v>
      </c>
      <c r="FF103" s="159">
        <v>149882</v>
      </c>
      <c r="FG103" s="159">
        <f>14782+100</f>
        <v>14882</v>
      </c>
      <c r="FH103" s="159"/>
      <c r="FI103" s="159"/>
      <c r="FJ103" s="159">
        <f>FK103</f>
        <v>14782</v>
      </c>
      <c r="FK103" s="159">
        <v>14782</v>
      </c>
      <c r="FL103" s="159">
        <f t="shared" si="455"/>
        <v>-14782</v>
      </c>
      <c r="FM103" s="159">
        <f t="shared" si="467"/>
        <v>0</v>
      </c>
      <c r="FN103" s="159"/>
      <c r="FO103" s="159"/>
      <c r="FP103" s="159"/>
      <c r="FQ103" s="159"/>
      <c r="FR103" s="159"/>
      <c r="FS103" s="196"/>
      <c r="FT103" s="196"/>
      <c r="FU103" s="132"/>
      <c r="FV103" s="132"/>
      <c r="FW103" s="132"/>
      <c r="FX103" s="200"/>
    </row>
    <row r="104" spans="1:183" s="190" customFormat="1" ht="123" hidden="1" customHeight="1">
      <c r="A104" s="208" t="s">
        <v>15</v>
      </c>
      <c r="B104" s="209" t="s">
        <v>301</v>
      </c>
      <c r="C104" s="172"/>
      <c r="D104" s="172" t="s">
        <v>318</v>
      </c>
      <c r="E104" s="172" t="s">
        <v>240</v>
      </c>
      <c r="F104" s="208" t="str">
        <f>F103</f>
        <v>2021-2025</v>
      </c>
      <c r="G104" s="172" t="s">
        <v>467</v>
      </c>
      <c r="H104" s="210">
        <v>4842</v>
      </c>
      <c r="I104" s="210">
        <v>4842</v>
      </c>
      <c r="J104" s="210"/>
      <c r="K104" s="210"/>
      <c r="L104" s="210">
        <v>4642</v>
      </c>
      <c r="M104" s="210">
        <v>4642</v>
      </c>
      <c r="N104" s="211"/>
      <c r="O104" s="211"/>
      <c r="P104" s="172" t="s">
        <v>467</v>
      </c>
      <c r="Q104" s="210">
        <v>4842</v>
      </c>
      <c r="R104" s="210">
        <v>4842</v>
      </c>
      <c r="S104" s="210"/>
      <c r="T104" s="210"/>
      <c r="U104" s="210">
        <v>4642</v>
      </c>
      <c r="V104" s="210">
        <v>4642</v>
      </c>
      <c r="W104" s="211"/>
      <c r="X104" s="211"/>
      <c r="Y104" s="208" t="s">
        <v>15</v>
      </c>
      <c r="Z104" s="209" t="s">
        <v>301</v>
      </c>
      <c r="AA104" s="172">
        <v>7910488</v>
      </c>
      <c r="AB104" s="172" t="s">
        <v>318</v>
      </c>
      <c r="AC104" s="172" t="s">
        <v>240</v>
      </c>
      <c r="AD104" s="172" t="s">
        <v>388</v>
      </c>
      <c r="AE104" s="172" t="s">
        <v>467</v>
      </c>
      <c r="AF104" s="210">
        <v>4842</v>
      </c>
      <c r="AG104" s="210">
        <v>4842</v>
      </c>
      <c r="AH104" s="210"/>
      <c r="AI104" s="210"/>
      <c r="AJ104" s="210">
        <f>AK104</f>
        <v>539</v>
      </c>
      <c r="AK104" s="210">
        <f>357+182</f>
        <v>539</v>
      </c>
      <c r="AL104" s="210">
        <f t="shared" si="473"/>
        <v>-182</v>
      </c>
      <c r="AM104" s="210">
        <f t="shared" si="474"/>
        <v>357</v>
      </c>
      <c r="AN104" s="210"/>
      <c r="AO104" s="210">
        <v>357</v>
      </c>
      <c r="AP104" s="210"/>
      <c r="AQ104" s="210"/>
      <c r="AR104" s="210"/>
      <c r="AS104" s="211"/>
      <c r="AT104" s="211"/>
      <c r="AU104" s="208" t="s">
        <v>15</v>
      </c>
      <c r="AV104" s="209" t="s">
        <v>301</v>
      </c>
      <c r="AW104" s="172">
        <v>7910488</v>
      </c>
      <c r="AX104" s="172" t="s">
        <v>318</v>
      </c>
      <c r="AY104" s="172" t="s">
        <v>240</v>
      </c>
      <c r="AZ104" s="172" t="s">
        <v>388</v>
      </c>
      <c r="BA104" s="172" t="s">
        <v>467</v>
      </c>
      <c r="BB104" s="210">
        <v>4842</v>
      </c>
      <c r="BC104" s="210">
        <v>4842</v>
      </c>
      <c r="BD104" s="210"/>
      <c r="BE104" s="210"/>
      <c r="BF104" s="210">
        <f>BG104</f>
        <v>3009.8593299999998</v>
      </c>
      <c r="BG104" s="210">
        <v>3009.8593299999998</v>
      </c>
      <c r="BH104" s="210">
        <f t="shared" si="475"/>
        <v>-2652.8593299999998</v>
      </c>
      <c r="BI104" s="210">
        <f t="shared" si="468"/>
        <v>357</v>
      </c>
      <c r="BJ104" s="210"/>
      <c r="BK104" s="210">
        <v>357</v>
      </c>
      <c r="BL104" s="210"/>
      <c r="BM104" s="210"/>
      <c r="BN104" s="210"/>
      <c r="BO104" s="211"/>
      <c r="BP104" s="211"/>
      <c r="BQ104" s="208" t="s">
        <v>15</v>
      </c>
      <c r="BR104" s="209" t="s">
        <v>421</v>
      </c>
      <c r="BS104" s="172">
        <v>7910488</v>
      </c>
      <c r="BT104" s="172" t="s">
        <v>318</v>
      </c>
      <c r="BU104" s="172" t="s">
        <v>240</v>
      </c>
      <c r="BV104" s="172" t="s">
        <v>388</v>
      </c>
      <c r="BW104" s="172" t="s">
        <v>467</v>
      </c>
      <c r="BX104" s="210">
        <v>4842</v>
      </c>
      <c r="BY104" s="210">
        <v>4842</v>
      </c>
      <c r="BZ104" s="210"/>
      <c r="CA104" s="210"/>
      <c r="CB104" s="210">
        <f>CC104</f>
        <v>3009.8593299999998</v>
      </c>
      <c r="CC104" s="210">
        <v>3009.8593299999998</v>
      </c>
      <c r="CD104" s="210">
        <f t="shared" si="439"/>
        <v>-2652.8593299999998</v>
      </c>
      <c r="CE104" s="210">
        <f t="shared" si="469"/>
        <v>357</v>
      </c>
      <c r="CF104" s="210"/>
      <c r="CG104" s="210">
        <v>357</v>
      </c>
      <c r="CH104" s="210"/>
      <c r="CI104" s="210"/>
      <c r="CJ104" s="210"/>
      <c r="CK104" s="211"/>
      <c r="CL104" s="211"/>
      <c r="CM104" s="208" t="s">
        <v>15</v>
      </c>
      <c r="CN104" s="209" t="s">
        <v>421</v>
      </c>
      <c r="CO104" s="172">
        <v>7910488</v>
      </c>
      <c r="CP104" s="172" t="s">
        <v>318</v>
      </c>
      <c r="CQ104" s="172" t="s">
        <v>240</v>
      </c>
      <c r="CR104" s="172" t="s">
        <v>388</v>
      </c>
      <c r="CS104" s="172" t="s">
        <v>467</v>
      </c>
      <c r="CT104" s="210">
        <v>4842</v>
      </c>
      <c r="CU104" s="210">
        <v>4842</v>
      </c>
      <c r="CV104" s="210"/>
      <c r="CW104" s="210"/>
      <c r="CX104" s="210">
        <f>CY104</f>
        <v>712.23071400000003</v>
      </c>
      <c r="CY104" s="210">
        <v>712.23071400000003</v>
      </c>
      <c r="CZ104" s="210">
        <f t="shared" si="443"/>
        <v>-355.23071400000003</v>
      </c>
      <c r="DA104" s="210">
        <f t="shared" si="470"/>
        <v>357</v>
      </c>
      <c r="DB104" s="210"/>
      <c r="DC104" s="210">
        <v>357</v>
      </c>
      <c r="DD104" s="210"/>
      <c r="DE104" s="210"/>
      <c r="DF104" s="210"/>
      <c r="DG104" s="211"/>
      <c r="DH104" s="255"/>
      <c r="DI104" s="130" t="s">
        <v>15</v>
      </c>
      <c r="DJ104" s="134" t="s">
        <v>421</v>
      </c>
      <c r="DK104" s="132">
        <v>7910488</v>
      </c>
      <c r="DL104" s="132" t="s">
        <v>318</v>
      </c>
      <c r="DM104" s="132" t="s">
        <v>240</v>
      </c>
      <c r="DN104" s="132" t="s">
        <v>388</v>
      </c>
      <c r="DO104" s="132" t="s">
        <v>467</v>
      </c>
      <c r="DP104" s="159">
        <v>4842</v>
      </c>
      <c r="DQ104" s="159">
        <v>4842</v>
      </c>
      <c r="DR104" s="159"/>
      <c r="DS104" s="159"/>
      <c r="DT104" s="159">
        <f>DU104</f>
        <v>712.23071400000003</v>
      </c>
      <c r="DU104" s="159">
        <v>712.23071400000003</v>
      </c>
      <c r="DV104" s="159">
        <f t="shared" si="447"/>
        <v>-355.23071400000003</v>
      </c>
      <c r="DW104" s="159">
        <f t="shared" si="471"/>
        <v>357</v>
      </c>
      <c r="DX104" s="159"/>
      <c r="DY104" s="159">
        <v>357</v>
      </c>
      <c r="DZ104" s="159"/>
      <c r="EA104" s="159"/>
      <c r="EB104" s="159"/>
      <c r="EC104" s="196"/>
      <c r="ED104" s="196"/>
      <c r="EE104" s="130" t="s">
        <v>15</v>
      </c>
      <c r="EF104" s="134" t="s">
        <v>421</v>
      </c>
      <c r="EG104" s="132">
        <v>7910488</v>
      </c>
      <c r="EH104" s="132" t="s">
        <v>318</v>
      </c>
      <c r="EI104" s="132" t="s">
        <v>240</v>
      </c>
      <c r="EJ104" s="132" t="s">
        <v>388</v>
      </c>
      <c r="EK104" s="132" t="s">
        <v>467</v>
      </c>
      <c r="EL104" s="159">
        <v>4842</v>
      </c>
      <c r="EM104" s="159">
        <v>4842</v>
      </c>
      <c r="EN104" s="159"/>
      <c r="EO104" s="159"/>
      <c r="EP104" s="159">
        <f>EQ104</f>
        <v>712.23071400000003</v>
      </c>
      <c r="EQ104" s="159">
        <v>712.23071400000003</v>
      </c>
      <c r="ER104" s="159">
        <f t="shared" si="451"/>
        <v>-355.23071400000003</v>
      </c>
      <c r="ES104" s="159">
        <f t="shared" si="472"/>
        <v>357</v>
      </c>
      <c r="ET104" s="159"/>
      <c r="EU104" s="159">
        <v>357</v>
      </c>
      <c r="EV104" s="159"/>
      <c r="EW104" s="159"/>
      <c r="EX104" s="159"/>
      <c r="EY104" s="196"/>
      <c r="EZ104" s="196"/>
      <c r="FA104" s="132">
        <v>7910488</v>
      </c>
      <c r="FB104" s="132" t="s">
        <v>318</v>
      </c>
      <c r="FC104" s="132" t="s">
        <v>240</v>
      </c>
      <c r="FD104" s="132" t="s">
        <v>388</v>
      </c>
      <c r="FE104" s="132" t="s">
        <v>467</v>
      </c>
      <c r="FF104" s="159">
        <v>4842</v>
      </c>
      <c r="FG104" s="159">
        <v>4842</v>
      </c>
      <c r="FH104" s="159"/>
      <c r="FI104" s="159"/>
      <c r="FJ104" s="159">
        <f>FK104</f>
        <v>712.23071400000003</v>
      </c>
      <c r="FK104" s="159">
        <v>712.23071400000003</v>
      </c>
      <c r="FL104" s="159">
        <f t="shared" si="455"/>
        <v>-355.23071400000003</v>
      </c>
      <c r="FM104" s="159">
        <f t="shared" si="467"/>
        <v>357</v>
      </c>
      <c r="FN104" s="159"/>
      <c r="FO104" s="159">
        <v>357</v>
      </c>
      <c r="FP104" s="159"/>
      <c r="FQ104" s="159"/>
      <c r="FR104" s="159"/>
      <c r="FS104" s="196"/>
      <c r="FT104" s="196"/>
      <c r="FU104" s="132"/>
      <c r="FV104" s="132"/>
      <c r="FW104" s="132"/>
      <c r="FX104" s="212"/>
      <c r="FY104" s="256"/>
      <c r="FZ104" s="256"/>
      <c r="GA104" s="256"/>
    </row>
    <row r="105" spans="1:183" ht="39" hidden="1">
      <c r="A105" s="130" t="s">
        <v>15</v>
      </c>
      <c r="B105" s="134" t="s">
        <v>302</v>
      </c>
      <c r="C105" s="132"/>
      <c r="D105" s="132" t="s">
        <v>318</v>
      </c>
      <c r="E105" s="132" t="s">
        <v>240</v>
      </c>
      <c r="F105" s="130" t="e">
        <f>#REF!</f>
        <v>#REF!</v>
      </c>
      <c r="G105" s="132" t="s">
        <v>468</v>
      </c>
      <c r="H105" s="159">
        <v>6851</v>
      </c>
      <c r="I105" s="159">
        <v>6851</v>
      </c>
      <c r="J105" s="159"/>
      <c r="K105" s="159"/>
      <c r="L105" s="159">
        <v>6651</v>
      </c>
      <c r="M105" s="159">
        <v>6651</v>
      </c>
      <c r="N105" s="196"/>
      <c r="O105" s="196"/>
      <c r="P105" s="132" t="s">
        <v>468</v>
      </c>
      <c r="Q105" s="159">
        <v>6851</v>
      </c>
      <c r="R105" s="159">
        <v>6851</v>
      </c>
      <c r="S105" s="159"/>
      <c r="T105" s="159"/>
      <c r="U105" s="159">
        <v>6651</v>
      </c>
      <c r="V105" s="159">
        <v>6651</v>
      </c>
      <c r="W105" s="196"/>
      <c r="X105" s="196"/>
      <c r="Y105" s="130" t="s">
        <v>15</v>
      </c>
      <c r="Z105" s="134" t="s">
        <v>302</v>
      </c>
      <c r="AA105" s="132">
        <v>7913666</v>
      </c>
      <c r="AB105" s="132" t="s">
        <v>318</v>
      </c>
      <c r="AC105" s="132" t="s">
        <v>240</v>
      </c>
      <c r="AD105" s="132" t="s">
        <v>392</v>
      </c>
      <c r="AE105" s="132" t="s">
        <v>468</v>
      </c>
      <c r="AF105" s="159">
        <v>6851</v>
      </c>
      <c r="AG105" s="159">
        <v>6851</v>
      </c>
      <c r="AH105" s="159"/>
      <c r="AI105" s="159"/>
      <c r="AJ105" s="159">
        <f>AK105</f>
        <v>3311</v>
      </c>
      <c r="AK105" s="159">
        <f>1000+1500+811</f>
        <v>3311</v>
      </c>
      <c r="AL105" s="159">
        <f t="shared" si="473"/>
        <v>-3311</v>
      </c>
      <c r="AM105" s="159">
        <f t="shared" si="474"/>
        <v>0</v>
      </c>
      <c r="AN105" s="159"/>
      <c r="AO105" s="159"/>
      <c r="AP105" s="159"/>
      <c r="AQ105" s="159"/>
      <c r="AR105" s="159"/>
      <c r="AS105" s="196"/>
      <c r="AT105" s="196"/>
      <c r="AU105" s="130" t="s">
        <v>15</v>
      </c>
      <c r="AV105" s="134" t="s">
        <v>302</v>
      </c>
      <c r="AW105" s="132">
        <v>7913666</v>
      </c>
      <c r="AX105" s="132" t="s">
        <v>318</v>
      </c>
      <c r="AY105" s="132" t="s">
        <v>240</v>
      </c>
      <c r="AZ105" s="132" t="s">
        <v>388</v>
      </c>
      <c r="BA105" s="132" t="s">
        <v>411</v>
      </c>
      <c r="BB105" s="159">
        <f>BC105</f>
        <v>7947.1080000000002</v>
      </c>
      <c r="BC105" s="159">
        <v>7947.1080000000002</v>
      </c>
      <c r="BD105" s="159"/>
      <c r="BE105" s="159"/>
      <c r="BF105" s="159">
        <f>BG105</f>
        <v>7591.2830000000004</v>
      </c>
      <c r="BG105" s="159">
        <v>7591.2830000000004</v>
      </c>
      <c r="BH105" s="159">
        <f t="shared" si="475"/>
        <v>-7591.2830000000004</v>
      </c>
      <c r="BI105" s="159">
        <f t="shared" si="468"/>
        <v>0</v>
      </c>
      <c r="BJ105" s="159"/>
      <c r="BK105" s="159"/>
      <c r="BL105" s="159"/>
      <c r="BM105" s="159"/>
      <c r="BN105" s="159"/>
      <c r="BO105" s="196"/>
      <c r="BP105" s="196"/>
      <c r="BQ105" s="130" t="s">
        <v>15</v>
      </c>
      <c r="BR105" s="134" t="s">
        <v>422</v>
      </c>
      <c r="BS105" s="132">
        <v>7913666</v>
      </c>
      <c r="BT105" s="132" t="s">
        <v>318</v>
      </c>
      <c r="BU105" s="132" t="s">
        <v>240</v>
      </c>
      <c r="BV105" s="132" t="s">
        <v>388</v>
      </c>
      <c r="BW105" s="172" t="s">
        <v>469</v>
      </c>
      <c r="BX105" s="159">
        <f>BY105</f>
        <v>7947.1080000000002</v>
      </c>
      <c r="BY105" s="159">
        <v>7947.1080000000002</v>
      </c>
      <c r="BZ105" s="159"/>
      <c r="CA105" s="159"/>
      <c r="CB105" s="159">
        <f>CC105</f>
        <v>7591.2830000000004</v>
      </c>
      <c r="CC105" s="159">
        <v>7591.2830000000004</v>
      </c>
      <c r="CD105" s="159">
        <f t="shared" si="439"/>
        <v>-7591.2830000000004</v>
      </c>
      <c r="CE105" s="159">
        <f t="shared" si="469"/>
        <v>0</v>
      </c>
      <c r="CF105" s="159"/>
      <c r="CG105" s="159"/>
      <c r="CH105" s="159"/>
      <c r="CI105" s="159"/>
      <c r="CJ105" s="159"/>
      <c r="CK105" s="196"/>
      <c r="CL105" s="196"/>
      <c r="CM105" s="130" t="s">
        <v>15</v>
      </c>
      <c r="CN105" s="134" t="s">
        <v>422</v>
      </c>
      <c r="CO105" s="132">
        <v>7913666</v>
      </c>
      <c r="CP105" s="132" t="s">
        <v>318</v>
      </c>
      <c r="CQ105" s="132" t="s">
        <v>240</v>
      </c>
      <c r="CR105" s="132" t="s">
        <v>388</v>
      </c>
      <c r="CS105" s="172" t="s">
        <v>469</v>
      </c>
      <c r="CT105" s="159">
        <f>CU105</f>
        <v>7947.1080000000002</v>
      </c>
      <c r="CU105" s="159">
        <v>7947.1080000000002</v>
      </c>
      <c r="CV105" s="159"/>
      <c r="CW105" s="159"/>
      <c r="CX105" s="159">
        <f>CY105</f>
        <v>7541.2830000000004</v>
      </c>
      <c r="CY105" s="159">
        <f>7591.283-50</f>
        <v>7541.2830000000004</v>
      </c>
      <c r="CZ105" s="159">
        <f t="shared" si="443"/>
        <v>-7541.2830000000004</v>
      </c>
      <c r="DA105" s="159">
        <f t="shared" si="470"/>
        <v>0</v>
      </c>
      <c r="DB105" s="159"/>
      <c r="DC105" s="159"/>
      <c r="DD105" s="159"/>
      <c r="DE105" s="159"/>
      <c r="DF105" s="159"/>
      <c r="DG105" s="196"/>
      <c r="DH105" s="246"/>
      <c r="DI105" s="130" t="s">
        <v>15</v>
      </c>
      <c r="DJ105" s="134" t="s">
        <v>422</v>
      </c>
      <c r="DK105" s="132">
        <v>7913666</v>
      </c>
      <c r="DL105" s="132" t="s">
        <v>318</v>
      </c>
      <c r="DM105" s="132" t="s">
        <v>240</v>
      </c>
      <c r="DN105" s="132" t="s">
        <v>388</v>
      </c>
      <c r="DO105" s="132" t="s">
        <v>469</v>
      </c>
      <c r="DP105" s="159">
        <f>DQ105</f>
        <v>7947.1080000000002</v>
      </c>
      <c r="DQ105" s="159">
        <v>7947.1080000000002</v>
      </c>
      <c r="DR105" s="159"/>
      <c r="DS105" s="159"/>
      <c r="DT105" s="159">
        <f>DU105</f>
        <v>3701.2830000000004</v>
      </c>
      <c r="DU105" s="159">
        <f>7591.283-50-2300-1540</f>
        <v>3701.2830000000004</v>
      </c>
      <c r="DV105" s="159">
        <f t="shared" si="447"/>
        <v>-3701.2830000000004</v>
      </c>
      <c r="DW105" s="159">
        <f t="shared" si="471"/>
        <v>0</v>
      </c>
      <c r="DX105" s="159"/>
      <c r="DY105" s="159"/>
      <c r="DZ105" s="159"/>
      <c r="EA105" s="159"/>
      <c r="EB105" s="159"/>
      <c r="EC105" s="196"/>
      <c r="ED105" s="196"/>
      <c r="EE105" s="130" t="s">
        <v>15</v>
      </c>
      <c r="EF105" s="134" t="s">
        <v>422</v>
      </c>
      <c r="EG105" s="132">
        <v>7913666</v>
      </c>
      <c r="EH105" s="132" t="s">
        <v>318</v>
      </c>
      <c r="EI105" s="132" t="s">
        <v>240</v>
      </c>
      <c r="EJ105" s="132" t="s">
        <v>388</v>
      </c>
      <c r="EK105" s="132" t="s">
        <v>469</v>
      </c>
      <c r="EL105" s="159">
        <f>EM105</f>
        <v>7947.1080000000002</v>
      </c>
      <c r="EM105" s="159">
        <v>7947.1080000000002</v>
      </c>
      <c r="EN105" s="159"/>
      <c r="EO105" s="159"/>
      <c r="EP105" s="159">
        <f>EQ105</f>
        <v>3701.2830000000004</v>
      </c>
      <c r="EQ105" s="159">
        <f>7591.283-50-2300-1540</f>
        <v>3701.2830000000004</v>
      </c>
      <c r="ER105" s="159">
        <f t="shared" si="451"/>
        <v>-3701.2830000000004</v>
      </c>
      <c r="ES105" s="159">
        <f t="shared" si="472"/>
        <v>0</v>
      </c>
      <c r="ET105" s="159"/>
      <c r="EU105" s="159"/>
      <c r="EV105" s="159"/>
      <c r="EW105" s="159"/>
      <c r="EX105" s="159"/>
      <c r="EY105" s="196"/>
      <c r="EZ105" s="196"/>
      <c r="FA105" s="132">
        <v>7913666</v>
      </c>
      <c r="FB105" s="132" t="s">
        <v>318</v>
      </c>
      <c r="FC105" s="132" t="s">
        <v>240</v>
      </c>
      <c r="FD105" s="132" t="s">
        <v>388</v>
      </c>
      <c r="FE105" s="132" t="s">
        <v>469</v>
      </c>
      <c r="FF105" s="159">
        <f>FG105</f>
        <v>7947.1080000000002</v>
      </c>
      <c r="FG105" s="159">
        <v>7947.1080000000002</v>
      </c>
      <c r="FH105" s="159"/>
      <c r="FI105" s="159"/>
      <c r="FJ105" s="159">
        <f>FK105</f>
        <v>3701.2830000000004</v>
      </c>
      <c r="FK105" s="159">
        <f>7591.283-50-2300-1540</f>
        <v>3701.2830000000004</v>
      </c>
      <c r="FL105" s="159">
        <f t="shared" si="455"/>
        <v>-3701.2830000000004</v>
      </c>
      <c r="FM105" s="159">
        <f t="shared" si="467"/>
        <v>0</v>
      </c>
      <c r="FN105" s="159"/>
      <c r="FO105" s="159"/>
      <c r="FP105" s="159"/>
      <c r="FQ105" s="159"/>
      <c r="FR105" s="159"/>
      <c r="FS105" s="196"/>
      <c r="FT105" s="196"/>
      <c r="FU105" s="132"/>
      <c r="FV105" s="132"/>
      <c r="FW105" s="132"/>
      <c r="FX105" s="200"/>
      <c r="FZ105" s="193"/>
      <c r="GA105" s="193"/>
    </row>
    <row r="106" spans="1:183" ht="57.75" hidden="1" customHeight="1">
      <c r="A106" s="130" t="s">
        <v>15</v>
      </c>
      <c r="B106" s="134" t="s">
        <v>303</v>
      </c>
      <c r="C106" s="132"/>
      <c r="D106" s="132" t="s">
        <v>318</v>
      </c>
      <c r="E106" s="132" t="s">
        <v>240</v>
      </c>
      <c r="F106" s="130" t="str">
        <f t="shared" ref="F106" si="476">F104</f>
        <v>2021-2025</v>
      </c>
      <c r="G106" s="132" t="s">
        <v>463</v>
      </c>
      <c r="H106" s="159">
        <v>3808</v>
      </c>
      <c r="I106" s="159">
        <v>3808</v>
      </c>
      <c r="J106" s="159"/>
      <c r="K106" s="159"/>
      <c r="L106" s="159">
        <v>611</v>
      </c>
      <c r="M106" s="159">
        <v>611</v>
      </c>
      <c r="N106" s="196"/>
      <c r="O106" s="196"/>
      <c r="P106" s="132" t="s">
        <v>463</v>
      </c>
      <c r="Q106" s="159">
        <v>3808</v>
      </c>
      <c r="R106" s="159">
        <v>3808</v>
      </c>
      <c r="S106" s="159"/>
      <c r="T106" s="159"/>
      <c r="U106" s="159">
        <v>611</v>
      </c>
      <c r="V106" s="159">
        <v>611</v>
      </c>
      <c r="W106" s="196"/>
      <c r="X106" s="196"/>
      <c r="Y106" s="130" t="s">
        <v>15</v>
      </c>
      <c r="Z106" s="134" t="s">
        <v>303</v>
      </c>
      <c r="AA106" s="132">
        <v>7909588</v>
      </c>
      <c r="AB106" s="132" t="s">
        <v>318</v>
      </c>
      <c r="AC106" s="132" t="s">
        <v>240</v>
      </c>
      <c r="AD106" s="132" t="s">
        <v>388</v>
      </c>
      <c r="AE106" s="132" t="s">
        <v>463</v>
      </c>
      <c r="AF106" s="159">
        <v>3808</v>
      </c>
      <c r="AG106" s="159">
        <v>3808</v>
      </c>
      <c r="AH106" s="159"/>
      <c r="AI106" s="159"/>
      <c r="AJ106" s="159">
        <v>611</v>
      </c>
      <c r="AK106" s="159">
        <v>611</v>
      </c>
      <c r="AL106" s="159">
        <f t="shared" si="473"/>
        <v>0</v>
      </c>
      <c r="AM106" s="159">
        <f t="shared" si="474"/>
        <v>611</v>
      </c>
      <c r="AN106" s="159"/>
      <c r="AO106" s="159">
        <v>611</v>
      </c>
      <c r="AP106" s="159"/>
      <c r="AQ106" s="159"/>
      <c r="AR106" s="159"/>
      <c r="AS106" s="196"/>
      <c r="AT106" s="196"/>
      <c r="AU106" s="130" t="s">
        <v>15</v>
      </c>
      <c r="AV106" s="134" t="s">
        <v>303</v>
      </c>
      <c r="AW106" s="132">
        <v>7909588</v>
      </c>
      <c r="AX106" s="132" t="s">
        <v>318</v>
      </c>
      <c r="AY106" s="132" t="s">
        <v>240</v>
      </c>
      <c r="AZ106" s="132" t="s">
        <v>388</v>
      </c>
      <c r="BA106" s="132" t="s">
        <v>463</v>
      </c>
      <c r="BB106" s="159">
        <v>3808</v>
      </c>
      <c r="BC106" s="159">
        <v>3808</v>
      </c>
      <c r="BD106" s="159"/>
      <c r="BE106" s="159"/>
      <c r="BF106" s="159">
        <v>611</v>
      </c>
      <c r="BG106" s="159">
        <v>611</v>
      </c>
      <c r="BH106" s="159">
        <f t="shared" si="475"/>
        <v>0</v>
      </c>
      <c r="BI106" s="159">
        <f t="shared" si="468"/>
        <v>611</v>
      </c>
      <c r="BJ106" s="159"/>
      <c r="BK106" s="159">
        <v>611</v>
      </c>
      <c r="BL106" s="159"/>
      <c r="BM106" s="159"/>
      <c r="BN106" s="159"/>
      <c r="BO106" s="196"/>
      <c r="BP106" s="196"/>
      <c r="BQ106" s="130" t="s">
        <v>15</v>
      </c>
      <c r="BR106" s="134" t="s">
        <v>420</v>
      </c>
      <c r="BS106" s="132">
        <v>7909588</v>
      </c>
      <c r="BT106" s="132" t="s">
        <v>318</v>
      </c>
      <c r="BU106" s="132" t="s">
        <v>240</v>
      </c>
      <c r="BV106" s="132" t="s">
        <v>388</v>
      </c>
      <c r="BW106" s="132" t="s">
        <v>463</v>
      </c>
      <c r="BX106" s="159">
        <v>3808</v>
      </c>
      <c r="BY106" s="159">
        <v>3808</v>
      </c>
      <c r="BZ106" s="159"/>
      <c r="CA106" s="159"/>
      <c r="CB106" s="159">
        <v>611</v>
      </c>
      <c r="CC106" s="159">
        <v>611</v>
      </c>
      <c r="CD106" s="159">
        <f t="shared" si="439"/>
        <v>0</v>
      </c>
      <c r="CE106" s="159">
        <f t="shared" si="469"/>
        <v>611</v>
      </c>
      <c r="CF106" s="159"/>
      <c r="CG106" s="159">
        <v>611</v>
      </c>
      <c r="CH106" s="159"/>
      <c r="CI106" s="159"/>
      <c r="CJ106" s="159"/>
      <c r="CK106" s="196"/>
      <c r="CL106" s="196"/>
      <c r="CM106" s="130"/>
      <c r="CN106" s="134"/>
      <c r="CO106" s="132"/>
      <c r="CP106" s="132"/>
      <c r="CQ106" s="132"/>
      <c r="CR106" s="132"/>
      <c r="CS106" s="132"/>
      <c r="CT106" s="159"/>
      <c r="CU106" s="159"/>
      <c r="CV106" s="159"/>
      <c r="CW106" s="159"/>
      <c r="CX106" s="159"/>
      <c r="CY106" s="159"/>
      <c r="CZ106" s="159"/>
      <c r="DA106" s="159"/>
      <c r="DB106" s="159"/>
      <c r="DC106" s="159"/>
      <c r="DD106" s="159"/>
      <c r="DE106" s="159"/>
      <c r="DF106" s="159"/>
      <c r="DG106" s="196"/>
      <c r="DH106" s="246"/>
      <c r="DI106" s="130"/>
      <c r="DJ106" s="134"/>
      <c r="DK106" s="132"/>
      <c r="DL106" s="132"/>
      <c r="DM106" s="132"/>
      <c r="DN106" s="132"/>
      <c r="DO106" s="132"/>
      <c r="DP106" s="159"/>
      <c r="DQ106" s="159"/>
      <c r="DR106" s="159"/>
      <c r="DS106" s="159"/>
      <c r="DT106" s="159"/>
      <c r="DU106" s="159"/>
      <c r="DV106" s="159"/>
      <c r="DW106" s="159"/>
      <c r="DX106" s="159"/>
      <c r="DY106" s="159"/>
      <c r="DZ106" s="159"/>
      <c r="EA106" s="159"/>
      <c r="EB106" s="159"/>
      <c r="EC106" s="196"/>
      <c r="ED106" s="196"/>
      <c r="EE106" s="130"/>
      <c r="EF106" s="134"/>
      <c r="EG106" s="132"/>
      <c r="EH106" s="132"/>
      <c r="EI106" s="132"/>
      <c r="EJ106" s="132"/>
      <c r="EK106" s="132"/>
      <c r="EL106" s="159"/>
      <c r="EM106" s="159"/>
      <c r="EN106" s="159"/>
      <c r="EO106" s="159"/>
      <c r="EP106" s="159"/>
      <c r="EQ106" s="159"/>
      <c r="ER106" s="159"/>
      <c r="ES106" s="159"/>
      <c r="ET106" s="159"/>
      <c r="EU106" s="159"/>
      <c r="EV106" s="159"/>
      <c r="EW106" s="159"/>
      <c r="EX106" s="159"/>
      <c r="EY106" s="196"/>
      <c r="EZ106" s="196"/>
      <c r="FA106" s="132"/>
      <c r="FB106" s="132"/>
      <c r="FC106" s="132"/>
      <c r="FD106" s="132"/>
      <c r="FE106" s="132"/>
      <c r="FF106" s="159"/>
      <c r="FG106" s="159"/>
      <c r="FH106" s="159"/>
      <c r="FI106" s="159"/>
      <c r="FJ106" s="159"/>
      <c r="FK106" s="159"/>
      <c r="FL106" s="159"/>
      <c r="FM106" s="159"/>
      <c r="FN106" s="159"/>
      <c r="FO106" s="159"/>
      <c r="FP106" s="159"/>
      <c r="FQ106" s="159"/>
      <c r="FR106" s="159"/>
      <c r="FS106" s="196"/>
      <c r="FT106" s="196"/>
      <c r="FU106" s="132"/>
      <c r="FV106" s="132"/>
      <c r="FW106" s="132"/>
      <c r="FX106" s="200"/>
      <c r="FZ106" s="193"/>
    </row>
    <row r="107" spans="1:183" ht="57.75" hidden="1" customHeight="1">
      <c r="A107" s="130" t="s">
        <v>15</v>
      </c>
      <c r="B107" s="134" t="s">
        <v>304</v>
      </c>
      <c r="C107" s="132"/>
      <c r="D107" s="132" t="s">
        <v>318</v>
      </c>
      <c r="E107" s="132" t="s">
        <v>240</v>
      </c>
      <c r="F107" s="130" t="str">
        <f>F106</f>
        <v>2021-2025</v>
      </c>
      <c r="G107" s="132" t="s">
        <v>470</v>
      </c>
      <c r="H107" s="159">
        <v>5957</v>
      </c>
      <c r="I107" s="159">
        <v>5957</v>
      </c>
      <c r="J107" s="159"/>
      <c r="K107" s="159"/>
      <c r="L107" s="159">
        <v>5757</v>
      </c>
      <c r="M107" s="159">
        <v>5757</v>
      </c>
      <c r="N107" s="196"/>
      <c r="O107" s="196"/>
      <c r="P107" s="132" t="s">
        <v>470</v>
      </c>
      <c r="Q107" s="159">
        <v>5957</v>
      </c>
      <c r="R107" s="159">
        <v>5957</v>
      </c>
      <c r="S107" s="159"/>
      <c r="T107" s="159"/>
      <c r="U107" s="159">
        <v>5757</v>
      </c>
      <c r="V107" s="159">
        <v>5757</v>
      </c>
      <c r="W107" s="196"/>
      <c r="X107" s="196"/>
      <c r="Y107" s="130" t="s">
        <v>15</v>
      </c>
      <c r="Z107" s="134" t="s">
        <v>304</v>
      </c>
      <c r="AA107" s="132">
        <v>7912507</v>
      </c>
      <c r="AB107" s="132" t="s">
        <v>318</v>
      </c>
      <c r="AC107" s="132" t="s">
        <v>240</v>
      </c>
      <c r="AD107" s="132" t="s">
        <v>392</v>
      </c>
      <c r="AE107" s="132" t="s">
        <v>470</v>
      </c>
      <c r="AF107" s="159">
        <v>5957</v>
      </c>
      <c r="AG107" s="159">
        <v>5957</v>
      </c>
      <c r="AH107" s="159"/>
      <c r="AI107" s="159"/>
      <c r="AJ107" s="159">
        <v>5757</v>
      </c>
      <c r="AK107" s="159">
        <v>5757</v>
      </c>
      <c r="AL107" s="159">
        <f t="shared" si="473"/>
        <v>-5757</v>
      </c>
      <c r="AM107" s="159">
        <f t="shared" si="474"/>
        <v>0</v>
      </c>
      <c r="AN107" s="159"/>
      <c r="AO107" s="159"/>
      <c r="AP107" s="159"/>
      <c r="AQ107" s="159"/>
      <c r="AR107" s="159"/>
      <c r="AS107" s="196"/>
      <c r="AT107" s="196"/>
      <c r="AU107" s="130" t="s">
        <v>15</v>
      </c>
      <c r="AV107" s="134" t="s">
        <v>304</v>
      </c>
      <c r="AW107" s="132">
        <v>7912507</v>
      </c>
      <c r="AX107" s="132" t="s">
        <v>318</v>
      </c>
      <c r="AY107" s="132" t="s">
        <v>240</v>
      </c>
      <c r="AZ107" s="132" t="s">
        <v>392</v>
      </c>
      <c r="BA107" s="132" t="s">
        <v>470</v>
      </c>
      <c r="BB107" s="159">
        <v>5957</v>
      </c>
      <c r="BC107" s="159">
        <v>5957</v>
      </c>
      <c r="BD107" s="159"/>
      <c r="BE107" s="159"/>
      <c r="BF107" s="159">
        <v>5757</v>
      </c>
      <c r="BG107" s="159">
        <v>5757</v>
      </c>
      <c r="BH107" s="159">
        <f t="shared" si="475"/>
        <v>-5757</v>
      </c>
      <c r="BI107" s="159">
        <f t="shared" si="468"/>
        <v>0</v>
      </c>
      <c r="BJ107" s="159"/>
      <c r="BK107" s="159"/>
      <c r="BL107" s="159"/>
      <c r="BM107" s="159"/>
      <c r="BN107" s="159"/>
      <c r="BO107" s="196"/>
      <c r="BP107" s="196"/>
      <c r="BQ107" s="130" t="s">
        <v>15</v>
      </c>
      <c r="BR107" s="134" t="s">
        <v>423</v>
      </c>
      <c r="BS107" s="132">
        <v>7912507</v>
      </c>
      <c r="BT107" s="132" t="s">
        <v>318</v>
      </c>
      <c r="BU107" s="132" t="s">
        <v>240</v>
      </c>
      <c r="BV107" s="132" t="s">
        <v>392</v>
      </c>
      <c r="BW107" s="132" t="s">
        <v>470</v>
      </c>
      <c r="BX107" s="159">
        <v>5957</v>
      </c>
      <c r="BY107" s="159">
        <v>5957</v>
      </c>
      <c r="BZ107" s="159"/>
      <c r="CA107" s="159"/>
      <c r="CB107" s="159">
        <v>5757</v>
      </c>
      <c r="CC107" s="159">
        <v>5757</v>
      </c>
      <c r="CD107" s="159">
        <f t="shared" si="439"/>
        <v>-5757</v>
      </c>
      <c r="CE107" s="159">
        <f t="shared" si="469"/>
        <v>0</v>
      </c>
      <c r="CF107" s="159"/>
      <c r="CG107" s="159"/>
      <c r="CH107" s="159"/>
      <c r="CI107" s="159"/>
      <c r="CJ107" s="159"/>
      <c r="CK107" s="196"/>
      <c r="CL107" s="196"/>
      <c r="CM107" s="130" t="s">
        <v>15</v>
      </c>
      <c r="CN107" s="134" t="s">
        <v>423</v>
      </c>
      <c r="CO107" s="132">
        <v>7912507</v>
      </c>
      <c r="CP107" s="132" t="s">
        <v>318</v>
      </c>
      <c r="CQ107" s="132" t="s">
        <v>240</v>
      </c>
      <c r="CR107" s="132" t="s">
        <v>392</v>
      </c>
      <c r="CS107" s="132" t="s">
        <v>470</v>
      </c>
      <c r="CT107" s="159">
        <v>5957</v>
      </c>
      <c r="CU107" s="159">
        <v>5957</v>
      </c>
      <c r="CV107" s="159"/>
      <c r="CW107" s="159"/>
      <c r="CX107" s="159">
        <v>5757</v>
      </c>
      <c r="CY107" s="159">
        <v>5757</v>
      </c>
      <c r="CZ107" s="159">
        <f t="shared" si="443"/>
        <v>-5757</v>
      </c>
      <c r="DA107" s="159">
        <f t="shared" si="470"/>
        <v>0</v>
      </c>
      <c r="DB107" s="159"/>
      <c r="DC107" s="159"/>
      <c r="DD107" s="159"/>
      <c r="DE107" s="159"/>
      <c r="DF107" s="159"/>
      <c r="DG107" s="196"/>
      <c r="DH107" s="246"/>
      <c r="DI107" s="130" t="s">
        <v>15</v>
      </c>
      <c r="DJ107" s="134" t="s">
        <v>423</v>
      </c>
      <c r="DK107" s="132">
        <v>7912507</v>
      </c>
      <c r="DL107" s="132" t="s">
        <v>318</v>
      </c>
      <c r="DM107" s="132" t="s">
        <v>240</v>
      </c>
      <c r="DN107" s="132" t="s">
        <v>392</v>
      </c>
      <c r="DO107" s="132" t="s">
        <v>470</v>
      </c>
      <c r="DP107" s="159">
        <v>5957</v>
      </c>
      <c r="DQ107" s="159">
        <v>5957</v>
      </c>
      <c r="DR107" s="159"/>
      <c r="DS107" s="159"/>
      <c r="DT107" s="159">
        <v>5757</v>
      </c>
      <c r="DU107" s="159">
        <v>5757</v>
      </c>
      <c r="DV107" s="159">
        <f t="shared" ref="DV107:DV114" si="477">DW107-DU107</f>
        <v>-5757</v>
      </c>
      <c r="DW107" s="159">
        <f t="shared" ref="DW107:DW109" si="478">DX107+DY107+DZ107+EA107+EB107</f>
        <v>0</v>
      </c>
      <c r="DX107" s="159"/>
      <c r="DY107" s="159"/>
      <c r="DZ107" s="159"/>
      <c r="EA107" s="159"/>
      <c r="EB107" s="159"/>
      <c r="EC107" s="196"/>
      <c r="ED107" s="196"/>
      <c r="EE107" s="130" t="s">
        <v>15</v>
      </c>
      <c r="EF107" s="134" t="s">
        <v>423</v>
      </c>
      <c r="EG107" s="132">
        <v>7912507</v>
      </c>
      <c r="EH107" s="132" t="s">
        <v>318</v>
      </c>
      <c r="EI107" s="132" t="s">
        <v>240</v>
      </c>
      <c r="EJ107" s="132" t="s">
        <v>392</v>
      </c>
      <c r="EK107" s="132" t="s">
        <v>470</v>
      </c>
      <c r="EL107" s="159">
        <v>5957</v>
      </c>
      <c r="EM107" s="159">
        <v>5957</v>
      </c>
      <c r="EN107" s="159"/>
      <c r="EO107" s="159"/>
      <c r="EP107" s="159">
        <v>5757</v>
      </c>
      <c r="EQ107" s="159">
        <v>5757</v>
      </c>
      <c r="ER107" s="159">
        <f t="shared" ref="ER107:ER114" si="479">ES107-EQ107</f>
        <v>-5757</v>
      </c>
      <c r="ES107" s="159">
        <f t="shared" ref="ES107:ES109" si="480">ET107+EU107+EV107+EW107+EX107</f>
        <v>0</v>
      </c>
      <c r="ET107" s="159"/>
      <c r="EU107" s="159"/>
      <c r="EV107" s="159"/>
      <c r="EW107" s="159"/>
      <c r="EX107" s="159"/>
      <c r="EY107" s="196"/>
      <c r="EZ107" s="196"/>
      <c r="FA107" s="132">
        <v>7912507</v>
      </c>
      <c r="FB107" s="132" t="s">
        <v>318</v>
      </c>
      <c r="FC107" s="132" t="s">
        <v>240</v>
      </c>
      <c r="FD107" s="132" t="s">
        <v>392</v>
      </c>
      <c r="FE107" s="132" t="s">
        <v>470</v>
      </c>
      <c r="FF107" s="159">
        <v>5957</v>
      </c>
      <c r="FG107" s="159">
        <v>5957</v>
      </c>
      <c r="FH107" s="159"/>
      <c r="FI107" s="159"/>
      <c r="FJ107" s="159">
        <v>5757</v>
      </c>
      <c r="FK107" s="159">
        <v>5757</v>
      </c>
      <c r="FL107" s="159">
        <f t="shared" ref="FL107:FL114" si="481">FM107-FK107</f>
        <v>-5757</v>
      </c>
      <c r="FM107" s="159">
        <f t="shared" ref="FM107:FM109" si="482">FN107+FO107+FP107+FQ107+FR107</f>
        <v>0</v>
      </c>
      <c r="FN107" s="159"/>
      <c r="FO107" s="159"/>
      <c r="FP107" s="159"/>
      <c r="FQ107" s="159"/>
      <c r="FR107" s="159"/>
      <c r="FS107" s="196"/>
      <c r="FT107" s="196"/>
      <c r="FU107" s="132"/>
      <c r="FV107" s="132"/>
      <c r="FW107" s="132"/>
      <c r="FX107" s="200"/>
      <c r="FZ107" s="193"/>
    </row>
    <row r="108" spans="1:183" ht="54.75" hidden="1" customHeight="1">
      <c r="A108" s="130" t="s">
        <v>15</v>
      </c>
      <c r="B108" s="133" t="s">
        <v>291</v>
      </c>
      <c r="C108" s="132"/>
      <c r="D108" s="132" t="s">
        <v>318</v>
      </c>
      <c r="E108" s="139" t="s">
        <v>326</v>
      </c>
      <c r="F108" s="201" t="str">
        <f>F107</f>
        <v>2021-2025</v>
      </c>
      <c r="G108" s="139"/>
      <c r="H108" s="159"/>
      <c r="I108" s="159"/>
      <c r="J108" s="159"/>
      <c r="K108" s="159"/>
      <c r="L108" s="159"/>
      <c r="M108" s="159"/>
      <c r="N108" s="196"/>
      <c r="O108" s="196"/>
      <c r="P108" s="139" t="s">
        <v>475</v>
      </c>
      <c r="Q108" s="159">
        <v>8000</v>
      </c>
      <c r="R108" s="159">
        <v>8000</v>
      </c>
      <c r="S108" s="159">
        <f>T108</f>
        <v>1239.991348</v>
      </c>
      <c r="T108" s="159">
        <v>1239.991348</v>
      </c>
      <c r="U108" s="159">
        <f>1316-1240</f>
        <v>76</v>
      </c>
      <c r="V108" s="159">
        <f>U108</f>
        <v>76</v>
      </c>
      <c r="W108" s="196"/>
      <c r="X108" s="196"/>
      <c r="Y108" s="130" t="s">
        <v>15</v>
      </c>
      <c r="Z108" s="133" t="s">
        <v>291</v>
      </c>
      <c r="AA108" s="132">
        <v>7913664</v>
      </c>
      <c r="AB108" s="132" t="s">
        <v>318</v>
      </c>
      <c r="AC108" s="139" t="s">
        <v>326</v>
      </c>
      <c r="AD108" s="139" t="s">
        <v>389</v>
      </c>
      <c r="AE108" s="139" t="s">
        <v>475</v>
      </c>
      <c r="AF108" s="159">
        <v>8000</v>
      </c>
      <c r="AG108" s="159">
        <v>8000</v>
      </c>
      <c r="AH108" s="159">
        <f>AI108</f>
        <v>1239.991348</v>
      </c>
      <c r="AI108" s="159">
        <v>1239.991348</v>
      </c>
      <c r="AJ108" s="159"/>
      <c r="AK108" s="159"/>
      <c r="AL108" s="159">
        <f t="shared" si="473"/>
        <v>1182</v>
      </c>
      <c r="AM108" s="159">
        <f t="shared" si="474"/>
        <v>1182</v>
      </c>
      <c r="AN108" s="159"/>
      <c r="AO108" s="159"/>
      <c r="AP108" s="159">
        <v>1182</v>
      </c>
      <c r="AQ108" s="159"/>
      <c r="AR108" s="159"/>
      <c r="AS108" s="196"/>
      <c r="AT108" s="196"/>
      <c r="AU108" s="130" t="s">
        <v>15</v>
      </c>
      <c r="AV108" s="133" t="s">
        <v>291</v>
      </c>
      <c r="AW108" s="132">
        <v>7913664</v>
      </c>
      <c r="AX108" s="132" t="s">
        <v>318</v>
      </c>
      <c r="AY108" s="139" t="s">
        <v>326</v>
      </c>
      <c r="AZ108" s="139" t="s">
        <v>389</v>
      </c>
      <c r="BA108" s="139" t="s">
        <v>475</v>
      </c>
      <c r="BB108" s="159">
        <v>8000</v>
      </c>
      <c r="BC108" s="159">
        <v>8000</v>
      </c>
      <c r="BD108" s="159">
        <f>BE108</f>
        <v>1239.991348</v>
      </c>
      <c r="BE108" s="159">
        <v>1239.991348</v>
      </c>
      <c r="BF108" s="159">
        <f>BG108</f>
        <v>848.44324700000004</v>
      </c>
      <c r="BG108" s="159">
        <f>848.443247</f>
        <v>848.44324700000004</v>
      </c>
      <c r="BH108" s="159">
        <f t="shared" si="475"/>
        <v>333.55675299999996</v>
      </c>
      <c r="BI108" s="159">
        <f t="shared" si="468"/>
        <v>1182</v>
      </c>
      <c r="BJ108" s="159"/>
      <c r="BK108" s="159"/>
      <c r="BL108" s="159">
        <v>1182</v>
      </c>
      <c r="BM108" s="159"/>
      <c r="BN108" s="159"/>
      <c r="BO108" s="196"/>
      <c r="BP108" s="196"/>
      <c r="BQ108" s="130" t="s">
        <v>15</v>
      </c>
      <c r="BR108" s="133" t="s">
        <v>291</v>
      </c>
      <c r="BS108" s="132">
        <v>7913664</v>
      </c>
      <c r="BT108" s="132" t="s">
        <v>318</v>
      </c>
      <c r="BU108" s="139" t="s">
        <v>326</v>
      </c>
      <c r="BV108" s="139" t="s">
        <v>389</v>
      </c>
      <c r="BW108" s="139" t="s">
        <v>475</v>
      </c>
      <c r="BX108" s="159">
        <v>8000</v>
      </c>
      <c r="BY108" s="159">
        <v>8000</v>
      </c>
      <c r="BZ108" s="159">
        <f>CA108</f>
        <v>1239.991348</v>
      </c>
      <c r="CA108" s="159">
        <v>1239.991348</v>
      </c>
      <c r="CB108" s="159">
        <f>CC108</f>
        <v>848.44324700000004</v>
      </c>
      <c r="CC108" s="159">
        <f>848.443247</f>
        <v>848.44324700000004</v>
      </c>
      <c r="CD108" s="159">
        <f t="shared" si="439"/>
        <v>333.55675299999996</v>
      </c>
      <c r="CE108" s="159">
        <f t="shared" si="469"/>
        <v>1182</v>
      </c>
      <c r="CF108" s="159"/>
      <c r="CG108" s="159"/>
      <c r="CH108" s="159">
        <v>1182</v>
      </c>
      <c r="CI108" s="159"/>
      <c r="CJ108" s="159"/>
      <c r="CK108" s="196"/>
      <c r="CL108" s="196"/>
      <c r="CM108" s="130" t="s">
        <v>15</v>
      </c>
      <c r="CN108" s="133" t="s">
        <v>291</v>
      </c>
      <c r="CO108" s="132">
        <v>7913664</v>
      </c>
      <c r="CP108" s="132" t="s">
        <v>318</v>
      </c>
      <c r="CQ108" s="139" t="s">
        <v>326</v>
      </c>
      <c r="CR108" s="139" t="s">
        <v>389</v>
      </c>
      <c r="CS108" s="139" t="s">
        <v>475</v>
      </c>
      <c r="CT108" s="159">
        <v>8000</v>
      </c>
      <c r="CU108" s="159">
        <v>8000</v>
      </c>
      <c r="CV108" s="159">
        <f>CW108</f>
        <v>1239.991348</v>
      </c>
      <c r="CW108" s="159">
        <v>1239.991348</v>
      </c>
      <c r="CX108" s="159">
        <f>CY108</f>
        <v>848.44324700000004</v>
      </c>
      <c r="CY108" s="159">
        <f>848.443247</f>
        <v>848.44324700000004</v>
      </c>
      <c r="CZ108" s="159">
        <f t="shared" si="443"/>
        <v>333.55675299999996</v>
      </c>
      <c r="DA108" s="159">
        <f t="shared" si="470"/>
        <v>1182</v>
      </c>
      <c r="DB108" s="159"/>
      <c r="DC108" s="159"/>
      <c r="DD108" s="159">
        <v>1182</v>
      </c>
      <c r="DE108" s="159"/>
      <c r="DF108" s="159"/>
      <c r="DG108" s="196"/>
      <c r="DH108" s="246"/>
      <c r="DI108" s="130" t="s">
        <v>15</v>
      </c>
      <c r="DJ108" s="133" t="s">
        <v>291</v>
      </c>
      <c r="DK108" s="132">
        <v>7913664</v>
      </c>
      <c r="DL108" s="132" t="s">
        <v>318</v>
      </c>
      <c r="DM108" s="139" t="s">
        <v>326</v>
      </c>
      <c r="DN108" s="139" t="s">
        <v>389</v>
      </c>
      <c r="DO108" s="139" t="s">
        <v>475</v>
      </c>
      <c r="DP108" s="159">
        <v>8000</v>
      </c>
      <c r="DQ108" s="159">
        <v>8000</v>
      </c>
      <c r="DR108" s="159">
        <f>DS108</f>
        <v>1239.991348</v>
      </c>
      <c r="DS108" s="159">
        <v>1239.991348</v>
      </c>
      <c r="DT108" s="159">
        <f>DU108</f>
        <v>848.44324700000004</v>
      </c>
      <c r="DU108" s="159">
        <f>848.443247</f>
        <v>848.44324700000004</v>
      </c>
      <c r="DV108" s="159">
        <f t="shared" si="477"/>
        <v>333.55675299999996</v>
      </c>
      <c r="DW108" s="159">
        <f t="shared" si="478"/>
        <v>1182</v>
      </c>
      <c r="DX108" s="159"/>
      <c r="DY108" s="159"/>
      <c r="DZ108" s="159">
        <v>1182</v>
      </c>
      <c r="EA108" s="159"/>
      <c r="EB108" s="159"/>
      <c r="EC108" s="196"/>
      <c r="ED108" s="196"/>
      <c r="EE108" s="130" t="s">
        <v>15</v>
      </c>
      <c r="EF108" s="133" t="s">
        <v>291</v>
      </c>
      <c r="EG108" s="132">
        <v>7913664</v>
      </c>
      <c r="EH108" s="132" t="s">
        <v>318</v>
      </c>
      <c r="EI108" s="139" t="s">
        <v>326</v>
      </c>
      <c r="EJ108" s="139" t="s">
        <v>389</v>
      </c>
      <c r="EK108" s="139" t="s">
        <v>475</v>
      </c>
      <c r="EL108" s="159">
        <v>8000</v>
      </c>
      <c r="EM108" s="159">
        <v>8000</v>
      </c>
      <c r="EN108" s="159">
        <f>EO108</f>
        <v>1239.991348</v>
      </c>
      <c r="EO108" s="159">
        <v>1239.991348</v>
      </c>
      <c r="EP108" s="159">
        <f>EQ108</f>
        <v>848.44324700000004</v>
      </c>
      <c r="EQ108" s="159">
        <f>848.443247</f>
        <v>848.44324700000004</v>
      </c>
      <c r="ER108" s="159">
        <f t="shared" si="479"/>
        <v>333.55675299999996</v>
      </c>
      <c r="ES108" s="159">
        <f t="shared" si="480"/>
        <v>1182</v>
      </c>
      <c r="ET108" s="159"/>
      <c r="EU108" s="159"/>
      <c r="EV108" s="159">
        <v>1182</v>
      </c>
      <c r="EW108" s="159"/>
      <c r="EX108" s="159"/>
      <c r="EY108" s="196"/>
      <c r="EZ108" s="196"/>
      <c r="FA108" s="132">
        <v>7913664</v>
      </c>
      <c r="FB108" s="132" t="s">
        <v>318</v>
      </c>
      <c r="FC108" s="139" t="s">
        <v>326</v>
      </c>
      <c r="FD108" s="139" t="s">
        <v>389</v>
      </c>
      <c r="FE108" s="139" t="s">
        <v>475</v>
      </c>
      <c r="FF108" s="159">
        <v>8000</v>
      </c>
      <c r="FG108" s="159">
        <v>8000</v>
      </c>
      <c r="FH108" s="159">
        <f>FI108</f>
        <v>1239.991348</v>
      </c>
      <c r="FI108" s="159">
        <v>1239.991348</v>
      </c>
      <c r="FJ108" s="159">
        <f>FK108</f>
        <v>848.44324700000004</v>
      </c>
      <c r="FK108" s="159">
        <f>848.443247</f>
        <v>848.44324700000004</v>
      </c>
      <c r="FL108" s="159">
        <f t="shared" si="481"/>
        <v>333.55675299999996</v>
      </c>
      <c r="FM108" s="159">
        <f t="shared" si="482"/>
        <v>1182</v>
      </c>
      <c r="FN108" s="159"/>
      <c r="FO108" s="159"/>
      <c r="FP108" s="159">
        <v>1182</v>
      </c>
      <c r="FQ108" s="159"/>
      <c r="FR108" s="159"/>
      <c r="FS108" s="196"/>
      <c r="FT108" s="196"/>
      <c r="FU108" s="132"/>
      <c r="FV108" s="132"/>
      <c r="FW108" s="132"/>
      <c r="FX108" s="200"/>
    </row>
    <row r="109" spans="1:183" ht="54.75" hidden="1" customHeight="1">
      <c r="A109" s="130"/>
      <c r="B109" s="133"/>
      <c r="C109" s="132"/>
      <c r="D109" s="132"/>
      <c r="E109" s="139"/>
      <c r="F109" s="201"/>
      <c r="G109" s="139"/>
      <c r="H109" s="159"/>
      <c r="I109" s="159"/>
      <c r="J109" s="159"/>
      <c r="K109" s="159"/>
      <c r="L109" s="159"/>
      <c r="M109" s="159"/>
      <c r="N109" s="196"/>
      <c r="O109" s="196"/>
      <c r="P109" s="139"/>
      <c r="Q109" s="159"/>
      <c r="R109" s="159"/>
      <c r="S109" s="159"/>
      <c r="T109" s="159"/>
      <c r="U109" s="159"/>
      <c r="V109" s="159"/>
      <c r="W109" s="196"/>
      <c r="X109" s="196"/>
      <c r="Y109" s="130"/>
      <c r="Z109" s="133"/>
      <c r="AA109" s="132"/>
      <c r="AB109" s="132"/>
      <c r="AC109" s="139"/>
      <c r="AD109" s="139"/>
      <c r="AE109" s="139"/>
      <c r="AF109" s="159"/>
      <c r="AG109" s="159"/>
      <c r="AH109" s="159"/>
      <c r="AI109" s="159"/>
      <c r="AJ109" s="159"/>
      <c r="AK109" s="159"/>
      <c r="AL109" s="159"/>
      <c r="AM109" s="159"/>
      <c r="AN109" s="159"/>
      <c r="AO109" s="159"/>
      <c r="AP109" s="159"/>
      <c r="AQ109" s="159"/>
      <c r="AR109" s="159"/>
      <c r="AS109" s="196"/>
      <c r="AT109" s="196"/>
      <c r="AU109" s="130" t="s">
        <v>15</v>
      </c>
      <c r="AV109" s="133" t="s">
        <v>292</v>
      </c>
      <c r="AW109" s="132">
        <v>7916553</v>
      </c>
      <c r="AX109" s="132" t="s">
        <v>318</v>
      </c>
      <c r="AY109" s="139" t="s">
        <v>235</v>
      </c>
      <c r="AZ109" s="139" t="s">
        <v>389</v>
      </c>
      <c r="BA109" s="139" t="s">
        <v>476</v>
      </c>
      <c r="BB109" s="159">
        <f>BC109</f>
        <v>5160</v>
      </c>
      <c r="BC109" s="159">
        <v>5160</v>
      </c>
      <c r="BD109" s="159"/>
      <c r="BE109" s="159"/>
      <c r="BF109" s="159">
        <f>BG109</f>
        <v>2805</v>
      </c>
      <c r="BG109" s="159">
        <v>2805</v>
      </c>
      <c r="BH109" s="159">
        <f t="shared" si="475"/>
        <v>489</v>
      </c>
      <c r="BI109" s="159">
        <f t="shared" si="468"/>
        <v>3294</v>
      </c>
      <c r="BJ109" s="159">
        <v>279</v>
      </c>
      <c r="BK109" s="159">
        <v>1700</v>
      </c>
      <c r="BL109" s="159">
        <v>1315</v>
      </c>
      <c r="BM109" s="159"/>
      <c r="BN109" s="159"/>
      <c r="BO109" s="196"/>
      <c r="BP109" s="196"/>
      <c r="BQ109" s="130" t="s">
        <v>15</v>
      </c>
      <c r="BR109" s="133" t="s">
        <v>292</v>
      </c>
      <c r="BS109" s="132">
        <v>7916553</v>
      </c>
      <c r="BT109" s="132" t="s">
        <v>318</v>
      </c>
      <c r="BU109" s="139" t="s">
        <v>235</v>
      </c>
      <c r="BV109" s="139" t="s">
        <v>389</v>
      </c>
      <c r="BW109" s="139" t="s">
        <v>476</v>
      </c>
      <c r="BX109" s="159">
        <f>BY109</f>
        <v>5160</v>
      </c>
      <c r="BY109" s="159">
        <v>5160</v>
      </c>
      <c r="BZ109" s="159"/>
      <c r="CA109" s="159"/>
      <c r="CB109" s="159">
        <f>CC109</f>
        <v>2805</v>
      </c>
      <c r="CC109" s="159">
        <v>2805</v>
      </c>
      <c r="CD109" s="159">
        <f t="shared" si="439"/>
        <v>489</v>
      </c>
      <c r="CE109" s="159">
        <f t="shared" si="469"/>
        <v>3294</v>
      </c>
      <c r="CF109" s="159">
        <v>279</v>
      </c>
      <c r="CG109" s="159">
        <v>1700</v>
      </c>
      <c r="CH109" s="159">
        <v>1315</v>
      </c>
      <c r="CI109" s="159"/>
      <c r="CJ109" s="159"/>
      <c r="CK109" s="196"/>
      <c r="CL109" s="196"/>
      <c r="CM109" s="130" t="s">
        <v>15</v>
      </c>
      <c r="CN109" s="133" t="s">
        <v>292</v>
      </c>
      <c r="CO109" s="132">
        <v>7916553</v>
      </c>
      <c r="CP109" s="132" t="s">
        <v>318</v>
      </c>
      <c r="CQ109" s="139" t="s">
        <v>235</v>
      </c>
      <c r="CR109" s="139" t="s">
        <v>389</v>
      </c>
      <c r="CS109" s="139" t="s">
        <v>476</v>
      </c>
      <c r="CT109" s="159">
        <f>CU109</f>
        <v>5160</v>
      </c>
      <c r="CU109" s="159">
        <v>5160</v>
      </c>
      <c r="CV109" s="159"/>
      <c r="CW109" s="159"/>
      <c r="CX109" s="159">
        <f>CY109</f>
        <v>2805</v>
      </c>
      <c r="CY109" s="159">
        <v>2805</v>
      </c>
      <c r="CZ109" s="159">
        <f t="shared" si="443"/>
        <v>489</v>
      </c>
      <c r="DA109" s="159">
        <f t="shared" si="470"/>
        <v>3294</v>
      </c>
      <c r="DB109" s="159">
        <v>279</v>
      </c>
      <c r="DC109" s="159">
        <v>1700</v>
      </c>
      <c r="DD109" s="159">
        <v>1315</v>
      </c>
      <c r="DE109" s="159"/>
      <c r="DF109" s="159"/>
      <c r="DG109" s="196"/>
      <c r="DH109" s="246"/>
      <c r="DI109" s="130" t="s">
        <v>15</v>
      </c>
      <c r="DJ109" s="133" t="s">
        <v>292</v>
      </c>
      <c r="DK109" s="132">
        <v>7916553</v>
      </c>
      <c r="DL109" s="132" t="s">
        <v>318</v>
      </c>
      <c r="DM109" s="139" t="s">
        <v>235</v>
      </c>
      <c r="DN109" s="139" t="s">
        <v>389</v>
      </c>
      <c r="DO109" s="139" t="s">
        <v>476</v>
      </c>
      <c r="DP109" s="159">
        <f>DQ109</f>
        <v>5160</v>
      </c>
      <c r="DQ109" s="159">
        <v>5160</v>
      </c>
      <c r="DR109" s="159"/>
      <c r="DS109" s="159"/>
      <c r="DT109" s="159">
        <f>DU109</f>
        <v>2805</v>
      </c>
      <c r="DU109" s="159">
        <v>2805</v>
      </c>
      <c r="DV109" s="159">
        <f t="shared" si="477"/>
        <v>489</v>
      </c>
      <c r="DW109" s="159">
        <f t="shared" si="478"/>
        <v>3294</v>
      </c>
      <c r="DX109" s="159">
        <v>279</v>
      </c>
      <c r="DY109" s="159">
        <v>1700</v>
      </c>
      <c r="DZ109" s="159">
        <v>1315</v>
      </c>
      <c r="EA109" s="159"/>
      <c r="EB109" s="159"/>
      <c r="EC109" s="196"/>
      <c r="ED109" s="196"/>
      <c r="EE109" s="130" t="s">
        <v>15</v>
      </c>
      <c r="EF109" s="133" t="s">
        <v>292</v>
      </c>
      <c r="EG109" s="132">
        <v>7916553</v>
      </c>
      <c r="EH109" s="132" t="s">
        <v>318</v>
      </c>
      <c r="EI109" s="139" t="s">
        <v>235</v>
      </c>
      <c r="EJ109" s="139" t="s">
        <v>389</v>
      </c>
      <c r="EK109" s="139" t="s">
        <v>476</v>
      </c>
      <c r="EL109" s="159">
        <f>EM109</f>
        <v>5160</v>
      </c>
      <c r="EM109" s="159">
        <v>5160</v>
      </c>
      <c r="EN109" s="159"/>
      <c r="EO109" s="159"/>
      <c r="EP109" s="159">
        <f>EQ109</f>
        <v>2805</v>
      </c>
      <c r="EQ109" s="159">
        <v>2805</v>
      </c>
      <c r="ER109" s="159">
        <f t="shared" si="479"/>
        <v>489</v>
      </c>
      <c r="ES109" s="159">
        <f t="shared" si="480"/>
        <v>3294</v>
      </c>
      <c r="ET109" s="159">
        <v>279</v>
      </c>
      <c r="EU109" s="159">
        <v>1700</v>
      </c>
      <c r="EV109" s="159">
        <v>1315</v>
      </c>
      <c r="EW109" s="159"/>
      <c r="EX109" s="159"/>
      <c r="EY109" s="196"/>
      <c r="EZ109" s="196"/>
      <c r="FA109" s="132">
        <v>7916553</v>
      </c>
      <c r="FB109" s="132" t="s">
        <v>318</v>
      </c>
      <c r="FC109" s="139" t="s">
        <v>235</v>
      </c>
      <c r="FD109" s="139" t="s">
        <v>389</v>
      </c>
      <c r="FE109" s="139" t="s">
        <v>476</v>
      </c>
      <c r="FF109" s="159">
        <f>FG109</f>
        <v>5160</v>
      </c>
      <c r="FG109" s="159">
        <v>5160</v>
      </c>
      <c r="FH109" s="159"/>
      <c r="FI109" s="159"/>
      <c r="FJ109" s="159">
        <f>FK109</f>
        <v>2805</v>
      </c>
      <c r="FK109" s="159">
        <v>2805</v>
      </c>
      <c r="FL109" s="159">
        <f t="shared" si="481"/>
        <v>489</v>
      </c>
      <c r="FM109" s="159">
        <f t="shared" si="482"/>
        <v>3294</v>
      </c>
      <c r="FN109" s="159">
        <v>279</v>
      </c>
      <c r="FO109" s="159">
        <v>1700</v>
      </c>
      <c r="FP109" s="159">
        <v>1315</v>
      </c>
      <c r="FQ109" s="159"/>
      <c r="FR109" s="159"/>
      <c r="FS109" s="196"/>
      <c r="FT109" s="196"/>
      <c r="FU109" s="132"/>
      <c r="FV109" s="132"/>
      <c r="FW109" s="132"/>
      <c r="FX109" s="200"/>
      <c r="FZ109" s="193"/>
    </row>
    <row r="110" spans="1:183" ht="54.75" hidden="1" customHeight="1">
      <c r="A110" s="130"/>
      <c r="B110" s="133"/>
      <c r="C110" s="132"/>
      <c r="D110" s="132"/>
      <c r="E110" s="139"/>
      <c r="F110" s="201"/>
      <c r="G110" s="139"/>
      <c r="H110" s="159"/>
      <c r="I110" s="159"/>
      <c r="J110" s="159"/>
      <c r="K110" s="159"/>
      <c r="L110" s="159"/>
      <c r="M110" s="159"/>
      <c r="N110" s="196"/>
      <c r="O110" s="196"/>
      <c r="P110" s="139"/>
      <c r="Q110" s="159"/>
      <c r="R110" s="159"/>
      <c r="S110" s="159"/>
      <c r="T110" s="159"/>
      <c r="U110" s="159"/>
      <c r="V110" s="159"/>
      <c r="W110" s="196"/>
      <c r="X110" s="196"/>
      <c r="Y110" s="130"/>
      <c r="Z110" s="133"/>
      <c r="AA110" s="132"/>
      <c r="AB110" s="132"/>
      <c r="AC110" s="139"/>
      <c r="AD110" s="139"/>
      <c r="AE110" s="139"/>
      <c r="AF110" s="159"/>
      <c r="AG110" s="159"/>
      <c r="AH110" s="159"/>
      <c r="AI110" s="159"/>
      <c r="AJ110" s="159"/>
      <c r="AK110" s="159"/>
      <c r="AL110" s="159"/>
      <c r="AM110" s="159"/>
      <c r="AN110" s="159"/>
      <c r="AO110" s="159"/>
      <c r="AP110" s="159"/>
      <c r="AQ110" s="159"/>
      <c r="AR110" s="159"/>
      <c r="AS110" s="196"/>
      <c r="AT110" s="196"/>
      <c r="AU110" s="130" t="s">
        <v>15</v>
      </c>
      <c r="AV110" s="133" t="s">
        <v>334</v>
      </c>
      <c r="AW110" s="132">
        <v>7913665</v>
      </c>
      <c r="AX110" s="153" t="s">
        <v>318</v>
      </c>
      <c r="AY110" s="153" t="s">
        <v>240</v>
      </c>
      <c r="AZ110" s="139" t="s">
        <v>389</v>
      </c>
      <c r="BA110" s="153" t="s">
        <v>500</v>
      </c>
      <c r="BB110" s="159">
        <f>BC110</f>
        <v>4340</v>
      </c>
      <c r="BC110" s="159">
        <v>4340</v>
      </c>
      <c r="BD110" s="159"/>
      <c r="BE110" s="159"/>
      <c r="BF110" s="159">
        <f t="shared" ref="BF110:BF111" si="483">BG110</f>
        <v>2595</v>
      </c>
      <c r="BG110" s="159">
        <v>2595</v>
      </c>
      <c r="BH110" s="159">
        <f t="shared" si="475"/>
        <v>-249</v>
      </c>
      <c r="BI110" s="159">
        <f>BJ110+BK110+BL110+BM110+BN110</f>
        <v>2346</v>
      </c>
      <c r="BJ110" s="159">
        <v>606</v>
      </c>
      <c r="BK110" s="159">
        <v>870</v>
      </c>
      <c r="BL110" s="159">
        <v>870</v>
      </c>
      <c r="BM110" s="159"/>
      <c r="BN110" s="159"/>
      <c r="BO110" s="196"/>
      <c r="BP110" s="196"/>
      <c r="BQ110" s="130" t="s">
        <v>15</v>
      </c>
      <c r="BR110" s="133" t="s">
        <v>334</v>
      </c>
      <c r="BS110" s="132">
        <v>7913665</v>
      </c>
      <c r="BT110" s="153" t="s">
        <v>318</v>
      </c>
      <c r="BU110" s="153" t="s">
        <v>240</v>
      </c>
      <c r="BV110" s="139" t="s">
        <v>389</v>
      </c>
      <c r="BW110" s="153" t="s">
        <v>500</v>
      </c>
      <c r="BX110" s="159">
        <f>BY110</f>
        <v>4340</v>
      </c>
      <c r="BY110" s="159">
        <v>4340</v>
      </c>
      <c r="BZ110" s="159"/>
      <c r="CA110" s="159"/>
      <c r="CB110" s="159">
        <f t="shared" ref="CB110:CB111" si="484">CC110</f>
        <v>2595</v>
      </c>
      <c r="CC110" s="159">
        <v>2595</v>
      </c>
      <c r="CD110" s="159">
        <f t="shared" si="439"/>
        <v>-249</v>
      </c>
      <c r="CE110" s="159">
        <f>CF110+CG110+CH110+CI110+CJ110</f>
        <v>2346</v>
      </c>
      <c r="CF110" s="159">
        <v>606</v>
      </c>
      <c r="CG110" s="159">
        <v>870</v>
      </c>
      <c r="CH110" s="159">
        <v>870</v>
      </c>
      <c r="CI110" s="159"/>
      <c r="CJ110" s="159"/>
      <c r="CK110" s="196"/>
      <c r="CL110" s="196"/>
      <c r="CM110" s="130" t="s">
        <v>15</v>
      </c>
      <c r="CN110" s="133" t="s">
        <v>334</v>
      </c>
      <c r="CO110" s="132">
        <v>7913665</v>
      </c>
      <c r="CP110" s="153" t="s">
        <v>318</v>
      </c>
      <c r="CQ110" s="153" t="s">
        <v>240</v>
      </c>
      <c r="CR110" s="139" t="s">
        <v>389</v>
      </c>
      <c r="CS110" s="153" t="s">
        <v>500</v>
      </c>
      <c r="CT110" s="159">
        <f>CU110</f>
        <v>4340</v>
      </c>
      <c r="CU110" s="159">
        <v>4340</v>
      </c>
      <c r="CV110" s="159"/>
      <c r="CW110" s="159"/>
      <c r="CX110" s="159">
        <f t="shared" ref="CX110:CX111" si="485">CY110</f>
        <v>2595</v>
      </c>
      <c r="CY110" s="159">
        <v>2595</v>
      </c>
      <c r="CZ110" s="159">
        <f t="shared" si="443"/>
        <v>-249</v>
      </c>
      <c r="DA110" s="159">
        <f>DB110+DC110+DD110+DE110+DF110</f>
        <v>2346</v>
      </c>
      <c r="DB110" s="159">
        <v>606</v>
      </c>
      <c r="DC110" s="159">
        <v>870</v>
      </c>
      <c r="DD110" s="159">
        <v>870</v>
      </c>
      <c r="DE110" s="159"/>
      <c r="DF110" s="159"/>
      <c r="DG110" s="196"/>
      <c r="DH110" s="246"/>
      <c r="DI110" s="130" t="s">
        <v>15</v>
      </c>
      <c r="DJ110" s="133" t="s">
        <v>334</v>
      </c>
      <c r="DK110" s="132">
        <v>7913665</v>
      </c>
      <c r="DL110" s="153" t="s">
        <v>318</v>
      </c>
      <c r="DM110" s="153" t="s">
        <v>240</v>
      </c>
      <c r="DN110" s="139" t="s">
        <v>389</v>
      </c>
      <c r="DO110" s="153" t="s">
        <v>500</v>
      </c>
      <c r="DP110" s="159">
        <f>DQ110</f>
        <v>4340</v>
      </c>
      <c r="DQ110" s="159">
        <v>4340</v>
      </c>
      <c r="DR110" s="159"/>
      <c r="DS110" s="159"/>
      <c r="DT110" s="159">
        <f t="shared" ref="DT110:DT111" si="486">DU110</f>
        <v>2595</v>
      </c>
      <c r="DU110" s="159">
        <v>2595</v>
      </c>
      <c r="DV110" s="159">
        <f t="shared" si="477"/>
        <v>-249</v>
      </c>
      <c r="DW110" s="159">
        <f>DX110+DY110+DZ110+EA110+EB110</f>
        <v>2346</v>
      </c>
      <c r="DX110" s="159">
        <v>606</v>
      </c>
      <c r="DY110" s="159">
        <v>870</v>
      </c>
      <c r="DZ110" s="159">
        <v>870</v>
      </c>
      <c r="EA110" s="159"/>
      <c r="EB110" s="159"/>
      <c r="EC110" s="196"/>
      <c r="ED110" s="196"/>
      <c r="EE110" s="130" t="s">
        <v>15</v>
      </c>
      <c r="EF110" s="133" t="s">
        <v>334</v>
      </c>
      <c r="EG110" s="132">
        <v>7913665</v>
      </c>
      <c r="EH110" s="153" t="s">
        <v>318</v>
      </c>
      <c r="EI110" s="153" t="s">
        <v>240</v>
      </c>
      <c r="EJ110" s="139" t="s">
        <v>389</v>
      </c>
      <c r="EK110" s="153" t="s">
        <v>500</v>
      </c>
      <c r="EL110" s="159">
        <f>EM110</f>
        <v>4340</v>
      </c>
      <c r="EM110" s="159">
        <v>4340</v>
      </c>
      <c r="EN110" s="159"/>
      <c r="EO110" s="159"/>
      <c r="EP110" s="159">
        <f t="shared" ref="EP110:EP111" si="487">EQ110</f>
        <v>2595</v>
      </c>
      <c r="EQ110" s="159">
        <v>2595</v>
      </c>
      <c r="ER110" s="159">
        <f t="shared" si="479"/>
        <v>-249</v>
      </c>
      <c r="ES110" s="159">
        <f>ET110+EU110+EV110+EW110+EX110</f>
        <v>2346</v>
      </c>
      <c r="ET110" s="159">
        <v>606</v>
      </c>
      <c r="EU110" s="159">
        <v>870</v>
      </c>
      <c r="EV110" s="159">
        <v>870</v>
      </c>
      <c r="EW110" s="159"/>
      <c r="EX110" s="159"/>
      <c r="EY110" s="196"/>
      <c r="EZ110" s="196"/>
      <c r="FA110" s="132">
        <v>7913665</v>
      </c>
      <c r="FB110" s="153" t="s">
        <v>318</v>
      </c>
      <c r="FC110" s="153" t="s">
        <v>240</v>
      </c>
      <c r="FD110" s="139" t="s">
        <v>389</v>
      </c>
      <c r="FE110" s="153" t="s">
        <v>500</v>
      </c>
      <c r="FF110" s="159">
        <f>FG110</f>
        <v>4340</v>
      </c>
      <c r="FG110" s="159">
        <v>4340</v>
      </c>
      <c r="FH110" s="159"/>
      <c r="FI110" s="159"/>
      <c r="FJ110" s="159">
        <f t="shared" ref="FJ110:FJ111" si="488">FK110</f>
        <v>2595</v>
      </c>
      <c r="FK110" s="159">
        <v>2595</v>
      </c>
      <c r="FL110" s="159">
        <f t="shared" si="481"/>
        <v>-249</v>
      </c>
      <c r="FM110" s="159">
        <f>FN110+FO110+FP110+FQ110+FR110</f>
        <v>2346</v>
      </c>
      <c r="FN110" s="159">
        <v>606</v>
      </c>
      <c r="FO110" s="159">
        <v>870</v>
      </c>
      <c r="FP110" s="159">
        <v>870</v>
      </c>
      <c r="FQ110" s="159"/>
      <c r="FR110" s="159"/>
      <c r="FS110" s="196"/>
      <c r="FT110" s="196"/>
      <c r="FU110" s="132"/>
      <c r="FV110" s="132"/>
      <c r="FW110" s="132"/>
      <c r="FX110" s="200"/>
      <c r="FZ110" s="193"/>
    </row>
    <row r="111" spans="1:183" ht="54.75" hidden="1" customHeight="1">
      <c r="A111" s="130"/>
      <c r="B111" s="133"/>
      <c r="C111" s="132"/>
      <c r="D111" s="132"/>
      <c r="E111" s="139"/>
      <c r="F111" s="201"/>
      <c r="G111" s="139"/>
      <c r="H111" s="159"/>
      <c r="I111" s="159"/>
      <c r="J111" s="159"/>
      <c r="K111" s="159"/>
      <c r="L111" s="159"/>
      <c r="M111" s="159"/>
      <c r="N111" s="196"/>
      <c r="O111" s="196"/>
      <c r="P111" s="139"/>
      <c r="Q111" s="159"/>
      <c r="R111" s="159"/>
      <c r="S111" s="159"/>
      <c r="T111" s="159"/>
      <c r="U111" s="159"/>
      <c r="V111" s="159"/>
      <c r="W111" s="196"/>
      <c r="X111" s="196"/>
      <c r="Y111" s="130"/>
      <c r="Z111" s="133"/>
      <c r="AA111" s="132"/>
      <c r="AB111" s="132"/>
      <c r="AC111" s="139"/>
      <c r="AD111" s="139"/>
      <c r="AE111" s="139"/>
      <c r="AF111" s="159"/>
      <c r="AG111" s="159"/>
      <c r="AH111" s="159"/>
      <c r="AI111" s="159"/>
      <c r="AJ111" s="159"/>
      <c r="AK111" s="159"/>
      <c r="AL111" s="159"/>
      <c r="AM111" s="159"/>
      <c r="AN111" s="159"/>
      <c r="AO111" s="159"/>
      <c r="AP111" s="159"/>
      <c r="AQ111" s="159"/>
      <c r="AR111" s="159"/>
      <c r="AS111" s="196"/>
      <c r="AT111" s="196"/>
      <c r="AU111" s="130" t="s">
        <v>15</v>
      </c>
      <c r="AV111" s="134" t="s">
        <v>285</v>
      </c>
      <c r="AW111" s="132">
        <v>7897882</v>
      </c>
      <c r="AX111" s="132" t="s">
        <v>318</v>
      </c>
      <c r="AY111" s="132" t="s">
        <v>240</v>
      </c>
      <c r="AZ111" s="132" t="s">
        <v>388</v>
      </c>
      <c r="BA111" s="132" t="s">
        <v>461</v>
      </c>
      <c r="BB111" s="159">
        <v>4154.7037659999996</v>
      </c>
      <c r="BC111" s="159">
        <v>4154.7037659999996</v>
      </c>
      <c r="BD111" s="159"/>
      <c r="BE111" s="159"/>
      <c r="BF111" s="159">
        <f t="shared" si="483"/>
        <v>2699.8890000000001</v>
      </c>
      <c r="BG111" s="159">
        <v>2699.8890000000001</v>
      </c>
      <c r="BH111" s="159">
        <f t="shared" si="475"/>
        <v>1455.1109999999999</v>
      </c>
      <c r="BI111" s="159">
        <f t="shared" ref="BI111:BI114" si="489">BJ111+BK111+BL111+BM111+BN111</f>
        <v>4155</v>
      </c>
      <c r="BJ111" s="159"/>
      <c r="BK111" s="159">
        <v>1000</v>
      </c>
      <c r="BL111" s="159">
        <v>2155</v>
      </c>
      <c r="BM111" s="159">
        <v>1000</v>
      </c>
      <c r="BN111" s="159"/>
      <c r="BO111" s="196"/>
      <c r="BP111" s="196"/>
      <c r="BQ111" s="130" t="s">
        <v>15</v>
      </c>
      <c r="BR111" s="134" t="s">
        <v>285</v>
      </c>
      <c r="BS111" s="132">
        <v>7897882</v>
      </c>
      <c r="BT111" s="132" t="s">
        <v>318</v>
      </c>
      <c r="BU111" s="132" t="s">
        <v>240</v>
      </c>
      <c r="BV111" s="132" t="s">
        <v>388</v>
      </c>
      <c r="BW111" s="132" t="s">
        <v>461</v>
      </c>
      <c r="BX111" s="159">
        <v>4154.7037659999996</v>
      </c>
      <c r="BY111" s="159">
        <v>4154.7037659999996</v>
      </c>
      <c r="BZ111" s="159"/>
      <c r="CA111" s="159"/>
      <c r="CB111" s="159">
        <f t="shared" si="484"/>
        <v>2699.8890000000001</v>
      </c>
      <c r="CC111" s="159">
        <v>2699.8890000000001</v>
      </c>
      <c r="CD111" s="159">
        <f t="shared" si="439"/>
        <v>1455.1109999999999</v>
      </c>
      <c r="CE111" s="159">
        <f t="shared" ref="CE111:CE114" si="490">CF111+CG111+CH111+CI111+CJ111</f>
        <v>4155</v>
      </c>
      <c r="CF111" s="159"/>
      <c r="CG111" s="159">
        <v>1000</v>
      </c>
      <c r="CH111" s="159">
        <v>2155</v>
      </c>
      <c r="CI111" s="159">
        <v>1000</v>
      </c>
      <c r="CJ111" s="159"/>
      <c r="CK111" s="196"/>
      <c r="CL111" s="196"/>
      <c r="CM111" s="130" t="s">
        <v>15</v>
      </c>
      <c r="CN111" s="134" t="s">
        <v>285</v>
      </c>
      <c r="CO111" s="132">
        <v>7897882</v>
      </c>
      <c r="CP111" s="132" t="s">
        <v>318</v>
      </c>
      <c r="CQ111" s="132" t="s">
        <v>240</v>
      </c>
      <c r="CR111" s="132" t="s">
        <v>388</v>
      </c>
      <c r="CS111" s="132" t="s">
        <v>461</v>
      </c>
      <c r="CT111" s="159">
        <v>4154.7037659999996</v>
      </c>
      <c r="CU111" s="159">
        <v>4154.7037659999996</v>
      </c>
      <c r="CV111" s="159"/>
      <c r="CW111" s="159"/>
      <c r="CX111" s="159">
        <f t="shared" si="485"/>
        <v>2699.8890000000001</v>
      </c>
      <c r="CY111" s="159">
        <v>2699.8890000000001</v>
      </c>
      <c r="CZ111" s="159">
        <f t="shared" si="443"/>
        <v>1455.1109999999999</v>
      </c>
      <c r="DA111" s="159">
        <f t="shared" ref="DA111:DA114" si="491">DB111+DC111+DD111+DE111+DF111</f>
        <v>4155</v>
      </c>
      <c r="DB111" s="159"/>
      <c r="DC111" s="159">
        <v>1000</v>
      </c>
      <c r="DD111" s="159">
        <v>2155</v>
      </c>
      <c r="DE111" s="159">
        <v>1000</v>
      </c>
      <c r="DF111" s="159"/>
      <c r="DG111" s="196"/>
      <c r="DH111" s="246"/>
      <c r="DI111" s="130" t="s">
        <v>15</v>
      </c>
      <c r="DJ111" s="134" t="s">
        <v>285</v>
      </c>
      <c r="DK111" s="132">
        <v>7897882</v>
      </c>
      <c r="DL111" s="132" t="s">
        <v>318</v>
      </c>
      <c r="DM111" s="132" t="s">
        <v>240</v>
      </c>
      <c r="DN111" s="132" t="s">
        <v>388</v>
      </c>
      <c r="DO111" s="132" t="s">
        <v>461</v>
      </c>
      <c r="DP111" s="159">
        <v>4154.7037659999996</v>
      </c>
      <c r="DQ111" s="159">
        <v>4154.7037659999996</v>
      </c>
      <c r="DR111" s="159"/>
      <c r="DS111" s="159"/>
      <c r="DT111" s="159">
        <f t="shared" si="486"/>
        <v>2699.8890000000001</v>
      </c>
      <c r="DU111" s="159">
        <v>2699.8890000000001</v>
      </c>
      <c r="DV111" s="159">
        <f t="shared" si="477"/>
        <v>1455.1109999999999</v>
      </c>
      <c r="DW111" s="159">
        <f t="shared" ref="DW111:DW114" si="492">DX111+DY111+DZ111+EA111+EB111</f>
        <v>4155</v>
      </c>
      <c r="DX111" s="159"/>
      <c r="DY111" s="159">
        <v>1000</v>
      </c>
      <c r="DZ111" s="159">
        <v>2155</v>
      </c>
      <c r="EA111" s="159">
        <v>1000</v>
      </c>
      <c r="EB111" s="159"/>
      <c r="EC111" s="196"/>
      <c r="ED111" s="196"/>
      <c r="EE111" s="130" t="s">
        <v>15</v>
      </c>
      <c r="EF111" s="134" t="s">
        <v>285</v>
      </c>
      <c r="EG111" s="132">
        <v>7897882</v>
      </c>
      <c r="EH111" s="132" t="s">
        <v>318</v>
      </c>
      <c r="EI111" s="132" t="s">
        <v>240</v>
      </c>
      <c r="EJ111" s="132" t="s">
        <v>388</v>
      </c>
      <c r="EK111" s="132" t="s">
        <v>461</v>
      </c>
      <c r="EL111" s="159">
        <v>4154.7037659999996</v>
      </c>
      <c r="EM111" s="159">
        <v>4154.7037659999996</v>
      </c>
      <c r="EN111" s="159"/>
      <c r="EO111" s="159"/>
      <c r="EP111" s="159">
        <f t="shared" si="487"/>
        <v>2699.8890000000001</v>
      </c>
      <c r="EQ111" s="159">
        <v>2699.8890000000001</v>
      </c>
      <c r="ER111" s="159">
        <f t="shared" si="479"/>
        <v>1455.1109999999999</v>
      </c>
      <c r="ES111" s="159">
        <f t="shared" ref="ES111:ES114" si="493">ET111+EU111+EV111+EW111+EX111</f>
        <v>4155</v>
      </c>
      <c r="ET111" s="159"/>
      <c r="EU111" s="159">
        <v>1000</v>
      </c>
      <c r="EV111" s="159">
        <v>2155</v>
      </c>
      <c r="EW111" s="159">
        <v>1000</v>
      </c>
      <c r="EX111" s="159"/>
      <c r="EY111" s="196"/>
      <c r="EZ111" s="196"/>
      <c r="FA111" s="132">
        <v>7897882</v>
      </c>
      <c r="FB111" s="132" t="s">
        <v>318</v>
      </c>
      <c r="FC111" s="132" t="s">
        <v>240</v>
      </c>
      <c r="FD111" s="132" t="s">
        <v>388</v>
      </c>
      <c r="FE111" s="132" t="s">
        <v>461</v>
      </c>
      <c r="FF111" s="159">
        <v>4154.7037659999996</v>
      </c>
      <c r="FG111" s="159">
        <v>4154.7037659999996</v>
      </c>
      <c r="FH111" s="159"/>
      <c r="FI111" s="159"/>
      <c r="FJ111" s="159">
        <f t="shared" si="488"/>
        <v>2699.8890000000001</v>
      </c>
      <c r="FK111" s="159">
        <v>2699.8890000000001</v>
      </c>
      <c r="FL111" s="159">
        <f t="shared" si="481"/>
        <v>1455.1109999999999</v>
      </c>
      <c r="FM111" s="159">
        <f t="shared" ref="FM111:FM114" si="494">FN111+FO111+FP111+FQ111+FR111</f>
        <v>4155</v>
      </c>
      <c r="FN111" s="159"/>
      <c r="FO111" s="159">
        <v>1000</v>
      </c>
      <c r="FP111" s="159">
        <v>2155</v>
      </c>
      <c r="FQ111" s="159">
        <v>1000</v>
      </c>
      <c r="FR111" s="159"/>
      <c r="FS111" s="196"/>
      <c r="FT111" s="196"/>
      <c r="FU111" s="132"/>
      <c r="FV111" s="132"/>
      <c r="FW111" s="132"/>
      <c r="FX111" s="200"/>
      <c r="FZ111" s="193"/>
    </row>
    <row r="112" spans="1:183" ht="54.75" hidden="1" customHeight="1">
      <c r="A112" s="130"/>
      <c r="B112" s="133"/>
      <c r="C112" s="132"/>
      <c r="D112" s="132"/>
      <c r="E112" s="139"/>
      <c r="F112" s="201"/>
      <c r="G112" s="139"/>
      <c r="H112" s="159"/>
      <c r="I112" s="159"/>
      <c r="J112" s="159"/>
      <c r="K112" s="159"/>
      <c r="L112" s="159"/>
      <c r="M112" s="159"/>
      <c r="N112" s="196"/>
      <c r="O112" s="196"/>
      <c r="P112" s="139"/>
      <c r="Q112" s="159"/>
      <c r="R112" s="159"/>
      <c r="S112" s="159"/>
      <c r="T112" s="159"/>
      <c r="U112" s="159"/>
      <c r="V112" s="159"/>
      <c r="W112" s="196"/>
      <c r="X112" s="196"/>
      <c r="Y112" s="130"/>
      <c r="Z112" s="133"/>
      <c r="AA112" s="132"/>
      <c r="AB112" s="132"/>
      <c r="AC112" s="139"/>
      <c r="AD112" s="139"/>
      <c r="AE112" s="139"/>
      <c r="AF112" s="159"/>
      <c r="AG112" s="159"/>
      <c r="AH112" s="159"/>
      <c r="AI112" s="159"/>
      <c r="AJ112" s="159"/>
      <c r="AK112" s="159"/>
      <c r="AL112" s="159"/>
      <c r="AM112" s="159"/>
      <c r="AN112" s="159"/>
      <c r="AO112" s="159"/>
      <c r="AP112" s="159"/>
      <c r="AQ112" s="159"/>
      <c r="AR112" s="159"/>
      <c r="AS112" s="196"/>
      <c r="AT112" s="196"/>
      <c r="AU112" s="130" t="s">
        <v>15</v>
      </c>
      <c r="AV112" s="134" t="s">
        <v>288</v>
      </c>
      <c r="AW112" s="132">
        <v>7897881</v>
      </c>
      <c r="AX112" s="132" t="s">
        <v>318</v>
      </c>
      <c r="AY112" s="132" t="s">
        <v>240</v>
      </c>
      <c r="AZ112" s="132" t="s">
        <v>397</v>
      </c>
      <c r="BA112" s="132" t="s">
        <v>466</v>
      </c>
      <c r="BB112" s="159">
        <f>BC112</f>
        <v>1215.3340000000001</v>
      </c>
      <c r="BC112" s="159">
        <v>1215.3340000000001</v>
      </c>
      <c r="BD112" s="159"/>
      <c r="BE112" s="159"/>
      <c r="BF112" s="159">
        <f>BG112</f>
        <v>1069.461</v>
      </c>
      <c r="BG112" s="159">
        <v>1069.461</v>
      </c>
      <c r="BH112" s="159">
        <f t="shared" si="475"/>
        <v>7.5389999999999873</v>
      </c>
      <c r="BI112" s="159">
        <f t="shared" si="489"/>
        <v>1077</v>
      </c>
      <c r="BJ112" s="159"/>
      <c r="BK112" s="159"/>
      <c r="BL112" s="159">
        <v>1051</v>
      </c>
      <c r="BM112" s="159">
        <v>26</v>
      </c>
      <c r="BN112" s="159"/>
      <c r="BO112" s="196"/>
      <c r="BP112" s="196"/>
      <c r="BQ112" s="130" t="s">
        <v>15</v>
      </c>
      <c r="BR112" s="134" t="s">
        <v>288</v>
      </c>
      <c r="BS112" s="132">
        <v>7897881</v>
      </c>
      <c r="BT112" s="132" t="s">
        <v>318</v>
      </c>
      <c r="BU112" s="132" t="s">
        <v>240</v>
      </c>
      <c r="BV112" s="132" t="s">
        <v>397</v>
      </c>
      <c r="BW112" s="132" t="s">
        <v>466</v>
      </c>
      <c r="BX112" s="159">
        <f>BY112</f>
        <v>1215.3340000000001</v>
      </c>
      <c r="BY112" s="159">
        <v>1215.3340000000001</v>
      </c>
      <c r="BZ112" s="159"/>
      <c r="CA112" s="159"/>
      <c r="CB112" s="159">
        <f>CC112</f>
        <v>1069.461</v>
      </c>
      <c r="CC112" s="159">
        <v>1069.461</v>
      </c>
      <c r="CD112" s="159">
        <f t="shared" si="439"/>
        <v>7.5389999999999873</v>
      </c>
      <c r="CE112" s="159">
        <f t="shared" si="490"/>
        <v>1077</v>
      </c>
      <c r="CF112" s="159"/>
      <c r="CG112" s="159"/>
      <c r="CH112" s="159">
        <v>1051</v>
      </c>
      <c r="CI112" s="159">
        <v>26</v>
      </c>
      <c r="CJ112" s="159"/>
      <c r="CK112" s="196"/>
      <c r="CL112" s="196"/>
      <c r="CM112" s="130" t="s">
        <v>15</v>
      </c>
      <c r="CN112" s="134" t="s">
        <v>288</v>
      </c>
      <c r="CO112" s="132">
        <v>7897881</v>
      </c>
      <c r="CP112" s="132" t="s">
        <v>318</v>
      </c>
      <c r="CQ112" s="132" t="s">
        <v>240</v>
      </c>
      <c r="CR112" s="132" t="s">
        <v>397</v>
      </c>
      <c r="CS112" s="132" t="s">
        <v>466</v>
      </c>
      <c r="CT112" s="159">
        <f>CU112</f>
        <v>1215.3340000000001</v>
      </c>
      <c r="CU112" s="159">
        <v>1215.3340000000001</v>
      </c>
      <c r="CV112" s="159"/>
      <c r="CW112" s="159"/>
      <c r="CX112" s="159">
        <f>CY112</f>
        <v>1069.461</v>
      </c>
      <c r="CY112" s="159">
        <v>1069.461</v>
      </c>
      <c r="CZ112" s="159">
        <f t="shared" si="443"/>
        <v>7.5389999999999873</v>
      </c>
      <c r="DA112" s="159">
        <f t="shared" si="491"/>
        <v>1077</v>
      </c>
      <c r="DB112" s="159"/>
      <c r="DC112" s="159"/>
      <c r="DD112" s="159">
        <v>1051</v>
      </c>
      <c r="DE112" s="159">
        <v>26</v>
      </c>
      <c r="DF112" s="159"/>
      <c r="DG112" s="196"/>
      <c r="DH112" s="246"/>
      <c r="DI112" s="130" t="s">
        <v>15</v>
      </c>
      <c r="DJ112" s="134" t="s">
        <v>288</v>
      </c>
      <c r="DK112" s="132">
        <v>7897881</v>
      </c>
      <c r="DL112" s="132" t="s">
        <v>318</v>
      </c>
      <c r="DM112" s="132" t="s">
        <v>240</v>
      </c>
      <c r="DN112" s="132" t="s">
        <v>397</v>
      </c>
      <c r="DO112" s="132" t="s">
        <v>466</v>
      </c>
      <c r="DP112" s="159">
        <f>DQ112</f>
        <v>1215.3340000000001</v>
      </c>
      <c r="DQ112" s="159">
        <v>1215.3340000000001</v>
      </c>
      <c r="DR112" s="159"/>
      <c r="DS112" s="159"/>
      <c r="DT112" s="159">
        <f>DU112</f>
        <v>1069.461</v>
      </c>
      <c r="DU112" s="159">
        <v>1069.461</v>
      </c>
      <c r="DV112" s="159">
        <f t="shared" si="477"/>
        <v>7.5389999999999873</v>
      </c>
      <c r="DW112" s="159">
        <f t="shared" si="492"/>
        <v>1077</v>
      </c>
      <c r="DX112" s="159"/>
      <c r="DY112" s="159"/>
      <c r="DZ112" s="159">
        <v>1051</v>
      </c>
      <c r="EA112" s="159">
        <v>26</v>
      </c>
      <c r="EB112" s="159"/>
      <c r="EC112" s="196"/>
      <c r="ED112" s="196"/>
      <c r="EE112" s="130" t="s">
        <v>15</v>
      </c>
      <c r="EF112" s="134" t="s">
        <v>288</v>
      </c>
      <c r="EG112" s="132">
        <v>7897881</v>
      </c>
      <c r="EH112" s="132" t="s">
        <v>318</v>
      </c>
      <c r="EI112" s="132" t="s">
        <v>240</v>
      </c>
      <c r="EJ112" s="132" t="s">
        <v>397</v>
      </c>
      <c r="EK112" s="132" t="s">
        <v>466</v>
      </c>
      <c r="EL112" s="159">
        <f>EM112</f>
        <v>1215.3340000000001</v>
      </c>
      <c r="EM112" s="159">
        <v>1215.3340000000001</v>
      </c>
      <c r="EN112" s="159"/>
      <c r="EO112" s="159"/>
      <c r="EP112" s="159">
        <f>EQ112</f>
        <v>1069.461</v>
      </c>
      <c r="EQ112" s="159">
        <v>1069.461</v>
      </c>
      <c r="ER112" s="159">
        <f t="shared" si="479"/>
        <v>7.5389999999999873</v>
      </c>
      <c r="ES112" s="159">
        <f t="shared" si="493"/>
        <v>1077</v>
      </c>
      <c r="ET112" s="159"/>
      <c r="EU112" s="159"/>
      <c r="EV112" s="159">
        <v>1051</v>
      </c>
      <c r="EW112" s="159">
        <v>26</v>
      </c>
      <c r="EX112" s="159"/>
      <c r="EY112" s="196"/>
      <c r="EZ112" s="196"/>
      <c r="FA112" s="132">
        <v>7897881</v>
      </c>
      <c r="FB112" s="132" t="s">
        <v>318</v>
      </c>
      <c r="FC112" s="132" t="s">
        <v>240</v>
      </c>
      <c r="FD112" s="132" t="s">
        <v>397</v>
      </c>
      <c r="FE112" s="132" t="s">
        <v>466</v>
      </c>
      <c r="FF112" s="159">
        <f>FG112</f>
        <v>1215.3340000000001</v>
      </c>
      <c r="FG112" s="159">
        <v>1215.3340000000001</v>
      </c>
      <c r="FH112" s="159"/>
      <c r="FI112" s="159"/>
      <c r="FJ112" s="159">
        <f>FK112</f>
        <v>1069.461</v>
      </c>
      <c r="FK112" s="159">
        <v>1069.461</v>
      </c>
      <c r="FL112" s="159">
        <f t="shared" si="481"/>
        <v>7.5389999999999873</v>
      </c>
      <c r="FM112" s="159">
        <f t="shared" si="494"/>
        <v>1077</v>
      </c>
      <c r="FN112" s="159"/>
      <c r="FO112" s="159"/>
      <c r="FP112" s="159">
        <v>1051</v>
      </c>
      <c r="FQ112" s="159">
        <v>26</v>
      </c>
      <c r="FR112" s="159"/>
      <c r="FS112" s="196"/>
      <c r="FT112" s="196"/>
      <c r="FU112" s="132"/>
      <c r="FV112" s="132"/>
      <c r="FW112" s="132"/>
      <c r="FX112" s="200"/>
    </row>
    <row r="113" spans="1:182" ht="54.75" hidden="1" customHeight="1">
      <c r="A113" s="130"/>
      <c r="B113" s="133"/>
      <c r="C113" s="132"/>
      <c r="D113" s="132"/>
      <c r="E113" s="139"/>
      <c r="F113" s="201"/>
      <c r="G113" s="139"/>
      <c r="H113" s="159"/>
      <c r="I113" s="159"/>
      <c r="J113" s="159"/>
      <c r="K113" s="159"/>
      <c r="L113" s="159"/>
      <c r="M113" s="159"/>
      <c r="N113" s="196"/>
      <c r="O113" s="196"/>
      <c r="P113" s="139"/>
      <c r="Q113" s="159"/>
      <c r="R113" s="159"/>
      <c r="S113" s="159"/>
      <c r="T113" s="159"/>
      <c r="U113" s="159"/>
      <c r="V113" s="159"/>
      <c r="W113" s="196"/>
      <c r="X113" s="196"/>
      <c r="Y113" s="130"/>
      <c r="Z113" s="133"/>
      <c r="AA113" s="132"/>
      <c r="AB113" s="132"/>
      <c r="AC113" s="139"/>
      <c r="AD113" s="139"/>
      <c r="AE113" s="139"/>
      <c r="AF113" s="159"/>
      <c r="AG113" s="159"/>
      <c r="AH113" s="159"/>
      <c r="AI113" s="159"/>
      <c r="AJ113" s="159"/>
      <c r="AK113" s="159"/>
      <c r="AL113" s="159"/>
      <c r="AM113" s="159"/>
      <c r="AN113" s="159"/>
      <c r="AO113" s="159"/>
      <c r="AP113" s="159"/>
      <c r="AQ113" s="159"/>
      <c r="AR113" s="159"/>
      <c r="AS113" s="196"/>
      <c r="AT113" s="196"/>
      <c r="AU113" s="130" t="s">
        <v>15</v>
      </c>
      <c r="AV113" s="131" t="s">
        <v>312</v>
      </c>
      <c r="AW113" s="132">
        <v>7778421</v>
      </c>
      <c r="AX113" s="132" t="s">
        <v>318</v>
      </c>
      <c r="AY113" s="132" t="s">
        <v>235</v>
      </c>
      <c r="AZ113" s="132" t="s">
        <v>379</v>
      </c>
      <c r="BA113" s="132" t="s">
        <v>493</v>
      </c>
      <c r="BB113" s="159">
        <v>14063.574000000001</v>
      </c>
      <c r="BC113" s="159">
        <v>12526.574000000001</v>
      </c>
      <c r="BD113" s="159"/>
      <c r="BE113" s="159"/>
      <c r="BF113" s="159">
        <f>BG113</f>
        <v>2.6500979999999998</v>
      </c>
      <c r="BG113" s="159">
        <v>2.6500979999999998</v>
      </c>
      <c r="BH113" s="159">
        <f t="shared" si="475"/>
        <v>732.85799999999995</v>
      </c>
      <c r="BI113" s="159">
        <f t="shared" si="489"/>
        <v>735.5080979999999</v>
      </c>
      <c r="BJ113" s="159">
        <v>735.5080979999999</v>
      </c>
      <c r="BK113" s="159"/>
      <c r="BL113" s="159"/>
      <c r="BM113" s="159"/>
      <c r="BN113" s="159"/>
      <c r="BO113" s="196"/>
      <c r="BP113" s="196"/>
      <c r="BQ113" s="130" t="s">
        <v>15</v>
      </c>
      <c r="BR113" s="131" t="s">
        <v>312</v>
      </c>
      <c r="BS113" s="132">
        <v>7778421</v>
      </c>
      <c r="BT113" s="132" t="s">
        <v>318</v>
      </c>
      <c r="BU113" s="132" t="s">
        <v>235</v>
      </c>
      <c r="BV113" s="132" t="s">
        <v>379</v>
      </c>
      <c r="BW113" s="132" t="s">
        <v>493</v>
      </c>
      <c r="BX113" s="159">
        <v>14063.574000000001</v>
      </c>
      <c r="BY113" s="159">
        <v>12526.574000000001</v>
      </c>
      <c r="BZ113" s="159"/>
      <c r="CA113" s="159"/>
      <c r="CB113" s="159">
        <f>CC113</f>
        <v>2.6500979999999998</v>
      </c>
      <c r="CC113" s="159">
        <v>2.6500979999999998</v>
      </c>
      <c r="CD113" s="159">
        <f t="shared" si="439"/>
        <v>732.85799999999995</v>
      </c>
      <c r="CE113" s="159">
        <f t="shared" si="490"/>
        <v>735.5080979999999</v>
      </c>
      <c r="CF113" s="159">
        <v>735.5080979999999</v>
      </c>
      <c r="CG113" s="159"/>
      <c r="CH113" s="159"/>
      <c r="CI113" s="159"/>
      <c r="CJ113" s="159"/>
      <c r="CK113" s="196"/>
      <c r="CL113" s="196"/>
      <c r="CM113" s="130" t="s">
        <v>15</v>
      </c>
      <c r="CN113" s="131" t="s">
        <v>312</v>
      </c>
      <c r="CO113" s="132">
        <v>7778421</v>
      </c>
      <c r="CP113" s="132" t="s">
        <v>318</v>
      </c>
      <c r="CQ113" s="132" t="s">
        <v>235</v>
      </c>
      <c r="CR113" s="132" t="s">
        <v>379</v>
      </c>
      <c r="CS113" s="132" t="s">
        <v>493</v>
      </c>
      <c r="CT113" s="159">
        <v>14063.574000000001</v>
      </c>
      <c r="CU113" s="159">
        <v>12526.574000000001</v>
      </c>
      <c r="CV113" s="159"/>
      <c r="CW113" s="159"/>
      <c r="CX113" s="159">
        <f>CY113</f>
        <v>2.6500979999999998</v>
      </c>
      <c r="CY113" s="159">
        <v>2.6500979999999998</v>
      </c>
      <c r="CZ113" s="159">
        <f t="shared" si="443"/>
        <v>732.85799999999995</v>
      </c>
      <c r="DA113" s="159">
        <f t="shared" si="491"/>
        <v>735.5080979999999</v>
      </c>
      <c r="DB113" s="159">
        <v>735.5080979999999</v>
      </c>
      <c r="DC113" s="159"/>
      <c r="DD113" s="159"/>
      <c r="DE113" s="159"/>
      <c r="DF113" s="159"/>
      <c r="DG113" s="196"/>
      <c r="DH113" s="246"/>
      <c r="DI113" s="130" t="s">
        <v>15</v>
      </c>
      <c r="DJ113" s="131" t="s">
        <v>312</v>
      </c>
      <c r="DK113" s="132">
        <v>7778421</v>
      </c>
      <c r="DL113" s="132" t="s">
        <v>318</v>
      </c>
      <c r="DM113" s="132" t="s">
        <v>235</v>
      </c>
      <c r="DN113" s="132" t="s">
        <v>379</v>
      </c>
      <c r="DO113" s="132" t="s">
        <v>493</v>
      </c>
      <c r="DP113" s="159">
        <v>14063.574000000001</v>
      </c>
      <c r="DQ113" s="159">
        <v>12526.574000000001</v>
      </c>
      <c r="DR113" s="159"/>
      <c r="DS113" s="159"/>
      <c r="DT113" s="159">
        <f>DU113</f>
        <v>2.6500979999999998</v>
      </c>
      <c r="DU113" s="159">
        <v>2.6500979999999998</v>
      </c>
      <c r="DV113" s="159">
        <f t="shared" si="477"/>
        <v>732.85799999999995</v>
      </c>
      <c r="DW113" s="159">
        <f t="shared" si="492"/>
        <v>735.5080979999999</v>
      </c>
      <c r="DX113" s="159">
        <v>735.5080979999999</v>
      </c>
      <c r="DY113" s="159"/>
      <c r="DZ113" s="159"/>
      <c r="EA113" s="159"/>
      <c r="EB113" s="159"/>
      <c r="EC113" s="196"/>
      <c r="ED113" s="196"/>
      <c r="EE113" s="130" t="s">
        <v>15</v>
      </c>
      <c r="EF113" s="131" t="s">
        <v>312</v>
      </c>
      <c r="EG113" s="132">
        <v>7778421</v>
      </c>
      <c r="EH113" s="132" t="s">
        <v>318</v>
      </c>
      <c r="EI113" s="132" t="s">
        <v>235</v>
      </c>
      <c r="EJ113" s="132" t="s">
        <v>379</v>
      </c>
      <c r="EK113" s="132" t="s">
        <v>493</v>
      </c>
      <c r="EL113" s="159">
        <v>14063.574000000001</v>
      </c>
      <c r="EM113" s="159">
        <v>12526.574000000001</v>
      </c>
      <c r="EN113" s="159"/>
      <c r="EO113" s="159"/>
      <c r="EP113" s="159">
        <f>EQ113</f>
        <v>2.6500979999999998</v>
      </c>
      <c r="EQ113" s="159">
        <v>2.6500979999999998</v>
      </c>
      <c r="ER113" s="159">
        <f t="shared" si="479"/>
        <v>732.85799999999995</v>
      </c>
      <c r="ES113" s="159">
        <f t="shared" si="493"/>
        <v>735.5080979999999</v>
      </c>
      <c r="ET113" s="159">
        <v>735.5080979999999</v>
      </c>
      <c r="EU113" s="159"/>
      <c r="EV113" s="159"/>
      <c r="EW113" s="159"/>
      <c r="EX113" s="159"/>
      <c r="EY113" s="196"/>
      <c r="EZ113" s="196"/>
      <c r="FA113" s="132">
        <v>7778421</v>
      </c>
      <c r="FB113" s="132" t="s">
        <v>318</v>
      </c>
      <c r="FC113" s="132" t="s">
        <v>235</v>
      </c>
      <c r="FD113" s="132" t="s">
        <v>379</v>
      </c>
      <c r="FE113" s="132" t="s">
        <v>493</v>
      </c>
      <c r="FF113" s="159">
        <v>14063.574000000001</v>
      </c>
      <c r="FG113" s="159">
        <v>12526.574000000001</v>
      </c>
      <c r="FH113" s="159"/>
      <c r="FI113" s="159"/>
      <c r="FJ113" s="159">
        <f>FK113</f>
        <v>2.6500979999999998</v>
      </c>
      <c r="FK113" s="159">
        <v>2.6500979999999998</v>
      </c>
      <c r="FL113" s="159">
        <f t="shared" si="481"/>
        <v>732.85799999999995</v>
      </c>
      <c r="FM113" s="159">
        <f t="shared" si="494"/>
        <v>735.5080979999999</v>
      </c>
      <c r="FN113" s="159">
        <v>735.5080979999999</v>
      </c>
      <c r="FO113" s="159"/>
      <c r="FP113" s="159"/>
      <c r="FQ113" s="159"/>
      <c r="FR113" s="159"/>
      <c r="FS113" s="196"/>
      <c r="FT113" s="196"/>
      <c r="FU113" s="132"/>
      <c r="FV113" s="132"/>
      <c r="FW113" s="132"/>
      <c r="FX113" s="200"/>
    </row>
    <row r="114" spans="1:182" ht="54.75" hidden="1" customHeight="1">
      <c r="A114" s="130"/>
      <c r="B114" s="133"/>
      <c r="C114" s="132"/>
      <c r="D114" s="132"/>
      <c r="E114" s="139"/>
      <c r="F114" s="201"/>
      <c r="G114" s="139"/>
      <c r="H114" s="159"/>
      <c r="I114" s="159"/>
      <c r="J114" s="159"/>
      <c r="K114" s="159"/>
      <c r="L114" s="159"/>
      <c r="M114" s="159"/>
      <c r="N114" s="196"/>
      <c r="O114" s="196"/>
      <c r="P114" s="139"/>
      <c r="Q114" s="159"/>
      <c r="R114" s="159"/>
      <c r="S114" s="159"/>
      <c r="T114" s="159"/>
      <c r="U114" s="159"/>
      <c r="V114" s="159"/>
      <c r="W114" s="196"/>
      <c r="X114" s="196"/>
      <c r="Y114" s="130"/>
      <c r="Z114" s="133"/>
      <c r="AA114" s="132"/>
      <c r="AB114" s="132"/>
      <c r="AC114" s="139"/>
      <c r="AD114" s="139"/>
      <c r="AE114" s="139"/>
      <c r="AF114" s="159"/>
      <c r="AG114" s="159"/>
      <c r="AH114" s="159"/>
      <c r="AI114" s="159"/>
      <c r="AJ114" s="159"/>
      <c r="AK114" s="159"/>
      <c r="AL114" s="159"/>
      <c r="AM114" s="159"/>
      <c r="AN114" s="159"/>
      <c r="AO114" s="159"/>
      <c r="AP114" s="159"/>
      <c r="AQ114" s="159"/>
      <c r="AR114" s="159"/>
      <c r="AS114" s="196"/>
      <c r="AT114" s="196"/>
      <c r="AU114" s="130" t="s">
        <v>15</v>
      </c>
      <c r="AV114" s="134" t="s">
        <v>287</v>
      </c>
      <c r="AW114" s="132">
        <v>7897880</v>
      </c>
      <c r="AX114" s="132" t="s">
        <v>318</v>
      </c>
      <c r="AY114" s="132" t="s">
        <v>240</v>
      </c>
      <c r="AZ114" s="132" t="s">
        <v>397</v>
      </c>
      <c r="BA114" s="132" t="s">
        <v>464</v>
      </c>
      <c r="BB114" s="159">
        <v>750</v>
      </c>
      <c r="BC114" s="159">
        <v>750</v>
      </c>
      <c r="BD114" s="159"/>
      <c r="BE114" s="159"/>
      <c r="BF114" s="159">
        <f>BG114</f>
        <v>699.56799999999998</v>
      </c>
      <c r="BG114" s="159">
        <v>699.56799999999998</v>
      </c>
      <c r="BH114" s="159">
        <f t="shared" si="475"/>
        <v>50.432000000000016</v>
      </c>
      <c r="BI114" s="159">
        <f t="shared" si="489"/>
        <v>750</v>
      </c>
      <c r="BJ114" s="159"/>
      <c r="BK114" s="159"/>
      <c r="BL114" s="159">
        <v>720</v>
      </c>
      <c r="BM114" s="159">
        <v>30</v>
      </c>
      <c r="BN114" s="159"/>
      <c r="BO114" s="196"/>
      <c r="BP114" s="196"/>
      <c r="BQ114" s="130" t="s">
        <v>15</v>
      </c>
      <c r="BR114" s="134" t="s">
        <v>287</v>
      </c>
      <c r="BS114" s="132">
        <v>7897880</v>
      </c>
      <c r="BT114" s="132" t="s">
        <v>318</v>
      </c>
      <c r="BU114" s="132" t="s">
        <v>240</v>
      </c>
      <c r="BV114" s="132" t="s">
        <v>397</v>
      </c>
      <c r="BW114" s="132" t="s">
        <v>464</v>
      </c>
      <c r="BX114" s="159">
        <v>750</v>
      </c>
      <c r="BY114" s="159">
        <v>750</v>
      </c>
      <c r="BZ114" s="159"/>
      <c r="CA114" s="159"/>
      <c r="CB114" s="159">
        <f>CC114</f>
        <v>699.56799999999998</v>
      </c>
      <c r="CC114" s="159">
        <v>699.56799999999998</v>
      </c>
      <c r="CD114" s="159">
        <f t="shared" si="439"/>
        <v>50.432000000000016</v>
      </c>
      <c r="CE114" s="159">
        <f t="shared" si="490"/>
        <v>750</v>
      </c>
      <c r="CF114" s="159"/>
      <c r="CG114" s="159"/>
      <c r="CH114" s="159">
        <v>720</v>
      </c>
      <c r="CI114" s="159">
        <v>30</v>
      </c>
      <c r="CJ114" s="159"/>
      <c r="CK114" s="196"/>
      <c r="CL114" s="196"/>
      <c r="CM114" s="130" t="s">
        <v>15</v>
      </c>
      <c r="CN114" s="134" t="s">
        <v>287</v>
      </c>
      <c r="CO114" s="132">
        <v>7897880</v>
      </c>
      <c r="CP114" s="132" t="s">
        <v>318</v>
      </c>
      <c r="CQ114" s="132" t="s">
        <v>240</v>
      </c>
      <c r="CR114" s="132" t="s">
        <v>397</v>
      </c>
      <c r="CS114" s="132" t="s">
        <v>464</v>
      </c>
      <c r="CT114" s="159">
        <v>750</v>
      </c>
      <c r="CU114" s="159">
        <v>750</v>
      </c>
      <c r="CV114" s="159"/>
      <c r="CW114" s="159"/>
      <c r="CX114" s="159">
        <f>CY114</f>
        <v>699.56799999999998</v>
      </c>
      <c r="CY114" s="159">
        <v>699.56799999999998</v>
      </c>
      <c r="CZ114" s="159">
        <f t="shared" si="443"/>
        <v>50.432000000000016</v>
      </c>
      <c r="DA114" s="159">
        <f t="shared" si="491"/>
        <v>750</v>
      </c>
      <c r="DB114" s="159"/>
      <c r="DC114" s="159"/>
      <c r="DD114" s="159">
        <v>720</v>
      </c>
      <c r="DE114" s="159">
        <v>30</v>
      </c>
      <c r="DF114" s="159"/>
      <c r="DG114" s="196"/>
      <c r="DH114" s="246"/>
      <c r="DI114" s="130" t="s">
        <v>15</v>
      </c>
      <c r="DJ114" s="134" t="s">
        <v>287</v>
      </c>
      <c r="DK114" s="132">
        <v>7897880</v>
      </c>
      <c r="DL114" s="132" t="s">
        <v>318</v>
      </c>
      <c r="DM114" s="132" t="s">
        <v>240</v>
      </c>
      <c r="DN114" s="132" t="s">
        <v>397</v>
      </c>
      <c r="DO114" s="132" t="s">
        <v>464</v>
      </c>
      <c r="DP114" s="159">
        <v>750</v>
      </c>
      <c r="DQ114" s="159">
        <v>750</v>
      </c>
      <c r="DR114" s="159"/>
      <c r="DS114" s="159"/>
      <c r="DT114" s="159">
        <f>DU114</f>
        <v>699.56799999999998</v>
      </c>
      <c r="DU114" s="159">
        <v>699.56799999999998</v>
      </c>
      <c r="DV114" s="159">
        <f t="shared" si="477"/>
        <v>50.432000000000016</v>
      </c>
      <c r="DW114" s="159">
        <f t="shared" si="492"/>
        <v>750</v>
      </c>
      <c r="DX114" s="159"/>
      <c r="DY114" s="159"/>
      <c r="DZ114" s="159">
        <v>720</v>
      </c>
      <c r="EA114" s="159">
        <v>30</v>
      </c>
      <c r="EB114" s="159"/>
      <c r="EC114" s="196"/>
      <c r="ED114" s="196"/>
      <c r="EE114" s="130" t="s">
        <v>15</v>
      </c>
      <c r="EF114" s="134" t="s">
        <v>287</v>
      </c>
      <c r="EG114" s="132">
        <v>7897880</v>
      </c>
      <c r="EH114" s="132" t="s">
        <v>318</v>
      </c>
      <c r="EI114" s="132" t="s">
        <v>240</v>
      </c>
      <c r="EJ114" s="132" t="s">
        <v>397</v>
      </c>
      <c r="EK114" s="132" t="s">
        <v>464</v>
      </c>
      <c r="EL114" s="159">
        <v>750</v>
      </c>
      <c r="EM114" s="159">
        <v>750</v>
      </c>
      <c r="EN114" s="159"/>
      <c r="EO114" s="159"/>
      <c r="EP114" s="159">
        <f>EQ114</f>
        <v>699.56799999999998</v>
      </c>
      <c r="EQ114" s="159">
        <v>699.56799999999998</v>
      </c>
      <c r="ER114" s="159">
        <f t="shared" si="479"/>
        <v>50.432000000000016</v>
      </c>
      <c r="ES114" s="159">
        <f t="shared" si="493"/>
        <v>750</v>
      </c>
      <c r="ET114" s="159"/>
      <c r="EU114" s="159"/>
      <c r="EV114" s="159">
        <v>720</v>
      </c>
      <c r="EW114" s="159">
        <v>30</v>
      </c>
      <c r="EX114" s="159"/>
      <c r="EY114" s="196"/>
      <c r="EZ114" s="196"/>
      <c r="FA114" s="132">
        <v>7897880</v>
      </c>
      <c r="FB114" s="132" t="s">
        <v>318</v>
      </c>
      <c r="FC114" s="132" t="s">
        <v>240</v>
      </c>
      <c r="FD114" s="132" t="s">
        <v>397</v>
      </c>
      <c r="FE114" s="132" t="s">
        <v>464</v>
      </c>
      <c r="FF114" s="159">
        <v>750</v>
      </c>
      <c r="FG114" s="159">
        <v>750</v>
      </c>
      <c r="FH114" s="159"/>
      <c r="FI114" s="159"/>
      <c r="FJ114" s="159">
        <f>FK114</f>
        <v>699.56799999999998</v>
      </c>
      <c r="FK114" s="159">
        <v>699.56799999999998</v>
      </c>
      <c r="FL114" s="159">
        <f t="shared" si="481"/>
        <v>50.432000000000016</v>
      </c>
      <c r="FM114" s="159">
        <f t="shared" si="494"/>
        <v>750</v>
      </c>
      <c r="FN114" s="159"/>
      <c r="FO114" s="159"/>
      <c r="FP114" s="159">
        <v>720</v>
      </c>
      <c r="FQ114" s="159">
        <v>30</v>
      </c>
      <c r="FR114" s="159"/>
      <c r="FS114" s="196"/>
      <c r="FT114" s="196"/>
      <c r="FU114" s="132"/>
      <c r="FV114" s="132"/>
      <c r="FW114" s="132"/>
      <c r="FX114" s="200"/>
    </row>
    <row r="115" spans="1:182" s="190" customFormat="1" ht="54.75" hidden="1" customHeight="1">
      <c r="A115" s="208"/>
      <c r="B115" s="219"/>
      <c r="C115" s="172"/>
      <c r="D115" s="172"/>
      <c r="E115" s="220"/>
      <c r="F115" s="221"/>
      <c r="G115" s="220"/>
      <c r="H115" s="210"/>
      <c r="I115" s="210"/>
      <c r="J115" s="210"/>
      <c r="K115" s="210"/>
      <c r="L115" s="210"/>
      <c r="M115" s="210"/>
      <c r="N115" s="211"/>
      <c r="O115" s="211"/>
      <c r="P115" s="220"/>
      <c r="Q115" s="210"/>
      <c r="R115" s="210"/>
      <c r="S115" s="210"/>
      <c r="T115" s="210"/>
      <c r="U115" s="210"/>
      <c r="V115" s="210"/>
      <c r="W115" s="211"/>
      <c r="X115" s="211"/>
      <c r="Y115" s="208"/>
      <c r="Z115" s="219"/>
      <c r="AA115" s="172"/>
      <c r="AB115" s="172"/>
      <c r="AC115" s="220"/>
      <c r="AD115" s="220"/>
      <c r="AE115" s="220"/>
      <c r="AF115" s="210"/>
      <c r="AG115" s="210"/>
      <c r="AH115" s="210"/>
      <c r="AI115" s="210"/>
      <c r="AJ115" s="210"/>
      <c r="AK115" s="210"/>
      <c r="AL115" s="210"/>
      <c r="AM115" s="210"/>
      <c r="AN115" s="210"/>
      <c r="AO115" s="210"/>
      <c r="AP115" s="210"/>
      <c r="AQ115" s="210"/>
      <c r="AR115" s="210"/>
      <c r="AS115" s="211"/>
      <c r="AT115" s="211"/>
      <c r="AU115" s="208" t="s">
        <v>15</v>
      </c>
      <c r="AV115" s="218" t="s">
        <v>409</v>
      </c>
      <c r="AW115" s="172"/>
      <c r="AX115" s="172" t="s">
        <v>318</v>
      </c>
      <c r="AY115" s="172" t="s">
        <v>240</v>
      </c>
      <c r="AZ115" s="172" t="s">
        <v>404</v>
      </c>
      <c r="BA115" s="172" t="s">
        <v>412</v>
      </c>
      <c r="BB115" s="210">
        <v>98798.546000000002</v>
      </c>
      <c r="BC115" s="210">
        <v>98798.546000000002</v>
      </c>
      <c r="BD115" s="210"/>
      <c r="BE115" s="210"/>
      <c r="BF115" s="210">
        <f>BG115</f>
        <v>96840.546000000002</v>
      </c>
      <c r="BG115" s="210">
        <f>BB115-BG78</f>
        <v>96840.546000000002</v>
      </c>
      <c r="BH115" s="210"/>
      <c r="BI115" s="210"/>
      <c r="BJ115" s="210"/>
      <c r="BK115" s="210"/>
      <c r="BL115" s="210"/>
      <c r="BM115" s="210"/>
      <c r="BN115" s="210"/>
      <c r="BO115" s="211"/>
      <c r="BP115" s="211"/>
      <c r="BQ115" s="208" t="s">
        <v>15</v>
      </c>
      <c r="BR115" s="218" t="s">
        <v>409</v>
      </c>
      <c r="BS115" s="172"/>
      <c r="BT115" s="172" t="s">
        <v>318</v>
      </c>
      <c r="BU115" s="172" t="s">
        <v>240</v>
      </c>
      <c r="BV115" s="172" t="s">
        <v>404</v>
      </c>
      <c r="BW115" s="172" t="s">
        <v>412</v>
      </c>
      <c r="BX115" s="210">
        <v>98798.546000000002</v>
      </c>
      <c r="BY115" s="210">
        <v>98798.546000000002</v>
      </c>
      <c r="BZ115" s="210"/>
      <c r="CA115" s="210"/>
      <c r="CB115" s="210">
        <f>CC115</f>
        <v>96840.546000000002</v>
      </c>
      <c r="CC115" s="210">
        <f>BX115-CC78</f>
        <v>96840.546000000002</v>
      </c>
      <c r="CD115" s="210"/>
      <c r="CE115" s="210"/>
      <c r="CF115" s="210"/>
      <c r="CG115" s="210"/>
      <c r="CH115" s="210"/>
      <c r="CI115" s="210"/>
      <c r="CJ115" s="210"/>
      <c r="CK115" s="211"/>
      <c r="CL115" s="211"/>
      <c r="CM115" s="208" t="s">
        <v>15</v>
      </c>
      <c r="CN115" s="218" t="s">
        <v>409</v>
      </c>
      <c r="CO115" s="172"/>
      <c r="CP115" s="172" t="s">
        <v>318</v>
      </c>
      <c r="CQ115" s="172" t="s">
        <v>240</v>
      </c>
      <c r="CR115" s="172" t="s">
        <v>404</v>
      </c>
      <c r="CS115" s="172" t="s">
        <v>412</v>
      </c>
      <c r="CT115" s="210">
        <v>98798.546000000002</v>
      </c>
      <c r="CU115" s="210">
        <v>98798.546000000002</v>
      </c>
      <c r="CV115" s="210"/>
      <c r="CW115" s="210"/>
      <c r="CX115" s="210">
        <f>CY115</f>
        <v>96840.546000000002</v>
      </c>
      <c r="CY115" s="210">
        <f>CT115-CY78</f>
        <v>96840.546000000002</v>
      </c>
      <c r="CZ115" s="210"/>
      <c r="DA115" s="210"/>
      <c r="DB115" s="210"/>
      <c r="DC115" s="210"/>
      <c r="DD115" s="210"/>
      <c r="DE115" s="210"/>
      <c r="DF115" s="210"/>
      <c r="DG115" s="211"/>
      <c r="DH115" s="255"/>
      <c r="DI115" s="130" t="s">
        <v>15</v>
      </c>
      <c r="DJ115" s="131" t="s">
        <v>409</v>
      </c>
      <c r="DK115" s="132"/>
      <c r="DL115" s="132" t="s">
        <v>318</v>
      </c>
      <c r="DM115" s="132" t="s">
        <v>240</v>
      </c>
      <c r="DN115" s="132" t="s">
        <v>404</v>
      </c>
      <c r="DO115" s="132" t="s">
        <v>412</v>
      </c>
      <c r="DP115" s="159">
        <v>98798.546000000002</v>
      </c>
      <c r="DQ115" s="159">
        <v>98798.546000000002</v>
      </c>
      <c r="DR115" s="159"/>
      <c r="DS115" s="159"/>
      <c r="DT115" s="159">
        <f>DU115</f>
        <v>96840.546000000002</v>
      </c>
      <c r="DU115" s="159">
        <f>DP115-DU78</f>
        <v>96840.546000000002</v>
      </c>
      <c r="DV115" s="159"/>
      <c r="DW115" s="159"/>
      <c r="DX115" s="159"/>
      <c r="DY115" s="159"/>
      <c r="DZ115" s="159"/>
      <c r="EA115" s="159"/>
      <c r="EB115" s="159"/>
      <c r="EC115" s="196"/>
      <c r="ED115" s="196"/>
      <c r="EE115" s="130" t="s">
        <v>15</v>
      </c>
      <c r="EF115" s="131" t="s">
        <v>409</v>
      </c>
      <c r="EG115" s="132"/>
      <c r="EH115" s="132" t="s">
        <v>318</v>
      </c>
      <c r="EI115" s="132" t="s">
        <v>240</v>
      </c>
      <c r="EJ115" s="132" t="s">
        <v>404</v>
      </c>
      <c r="EK115" s="132" t="s">
        <v>412</v>
      </c>
      <c r="EL115" s="159">
        <v>98798.546000000002</v>
      </c>
      <c r="EM115" s="159">
        <v>98798.546000000002</v>
      </c>
      <c r="EN115" s="159"/>
      <c r="EO115" s="159"/>
      <c r="EP115" s="159">
        <f>EQ115</f>
        <v>0</v>
      </c>
      <c r="EQ115" s="159"/>
      <c r="ER115" s="159"/>
      <c r="ES115" s="159"/>
      <c r="ET115" s="159"/>
      <c r="EU115" s="159"/>
      <c r="EV115" s="159"/>
      <c r="EW115" s="159"/>
      <c r="EX115" s="159"/>
      <c r="EY115" s="196"/>
      <c r="EZ115" s="196"/>
      <c r="FA115" s="132"/>
      <c r="FB115" s="132" t="s">
        <v>318</v>
      </c>
      <c r="FC115" s="132" t="s">
        <v>240</v>
      </c>
      <c r="FD115" s="132" t="s">
        <v>404</v>
      </c>
      <c r="FE115" s="132" t="s">
        <v>412</v>
      </c>
      <c r="FF115" s="159">
        <v>98798.546000000002</v>
      </c>
      <c r="FG115" s="159">
        <v>98798.546000000002</v>
      </c>
      <c r="FH115" s="159"/>
      <c r="FI115" s="159"/>
      <c r="FJ115" s="159">
        <f>FK115</f>
        <v>0</v>
      </c>
      <c r="FK115" s="159"/>
      <c r="FL115" s="159"/>
      <c r="FM115" s="159"/>
      <c r="FN115" s="159"/>
      <c r="FO115" s="159"/>
      <c r="FP115" s="159"/>
      <c r="FQ115" s="159"/>
      <c r="FR115" s="159"/>
      <c r="FS115" s="196"/>
      <c r="FT115" s="196"/>
      <c r="FU115" s="132" t="s">
        <v>537</v>
      </c>
      <c r="FV115" s="132" t="s">
        <v>537</v>
      </c>
      <c r="FW115" s="132" t="s">
        <v>537</v>
      </c>
      <c r="FX115" s="212"/>
    </row>
    <row r="116" spans="1:182" s="190" customFormat="1" ht="54.75" hidden="1" customHeight="1">
      <c r="A116" s="208"/>
      <c r="B116" s="219"/>
      <c r="C116" s="172"/>
      <c r="D116" s="172"/>
      <c r="E116" s="220"/>
      <c r="F116" s="221"/>
      <c r="G116" s="220"/>
      <c r="H116" s="210"/>
      <c r="I116" s="210"/>
      <c r="J116" s="210"/>
      <c r="K116" s="210"/>
      <c r="L116" s="210"/>
      <c r="M116" s="210"/>
      <c r="N116" s="211"/>
      <c r="O116" s="211"/>
      <c r="P116" s="220"/>
      <c r="Q116" s="210"/>
      <c r="R116" s="210"/>
      <c r="S116" s="210"/>
      <c r="T116" s="210"/>
      <c r="U116" s="210"/>
      <c r="V116" s="210"/>
      <c r="W116" s="211"/>
      <c r="X116" s="211"/>
      <c r="Y116" s="208"/>
      <c r="Z116" s="219"/>
      <c r="AA116" s="172"/>
      <c r="AB116" s="172"/>
      <c r="AC116" s="220"/>
      <c r="AD116" s="220"/>
      <c r="AE116" s="220"/>
      <c r="AF116" s="210"/>
      <c r="AG116" s="210"/>
      <c r="AH116" s="210"/>
      <c r="AI116" s="210"/>
      <c r="AJ116" s="210"/>
      <c r="AK116" s="210"/>
      <c r="AL116" s="210"/>
      <c r="AM116" s="210"/>
      <c r="AN116" s="210"/>
      <c r="AO116" s="210"/>
      <c r="AP116" s="210"/>
      <c r="AQ116" s="210"/>
      <c r="AR116" s="210"/>
      <c r="AS116" s="211"/>
      <c r="AT116" s="211"/>
      <c r="AU116" s="208"/>
      <c r="AV116" s="218" t="s">
        <v>400</v>
      </c>
      <c r="AW116" s="172"/>
      <c r="AX116" s="172" t="s">
        <v>318</v>
      </c>
      <c r="AY116" s="172" t="s">
        <v>240</v>
      </c>
      <c r="AZ116" s="172" t="s">
        <v>405</v>
      </c>
      <c r="BA116" s="172" t="s">
        <v>413</v>
      </c>
      <c r="BB116" s="210">
        <v>7929.8429999999998</v>
      </c>
      <c r="BC116" s="210">
        <v>7929.8429999999998</v>
      </c>
      <c r="BD116" s="210"/>
      <c r="BE116" s="210"/>
      <c r="BF116" s="210">
        <f t="shared" ref="BF116:BF118" si="495">BG116</f>
        <v>7851.8429999999998</v>
      </c>
      <c r="BG116" s="210">
        <f>BB116-BG79</f>
        <v>7851.8429999999998</v>
      </c>
      <c r="BH116" s="210"/>
      <c r="BI116" s="210"/>
      <c r="BJ116" s="210"/>
      <c r="BK116" s="210"/>
      <c r="BL116" s="210"/>
      <c r="BM116" s="210"/>
      <c r="BN116" s="210"/>
      <c r="BO116" s="211"/>
      <c r="BP116" s="211"/>
      <c r="BQ116" s="208"/>
      <c r="BR116" s="218" t="s">
        <v>400</v>
      </c>
      <c r="BS116" s="172"/>
      <c r="BT116" s="172" t="s">
        <v>318</v>
      </c>
      <c r="BU116" s="172" t="s">
        <v>240</v>
      </c>
      <c r="BV116" s="172" t="s">
        <v>405</v>
      </c>
      <c r="BW116" s="172" t="s">
        <v>413</v>
      </c>
      <c r="BX116" s="210">
        <v>7929.8429999999998</v>
      </c>
      <c r="BY116" s="210">
        <v>7929.8429999999998</v>
      </c>
      <c r="BZ116" s="210"/>
      <c r="CA116" s="210"/>
      <c r="CB116" s="210">
        <f t="shared" ref="CB116:CB123" si="496">CC116</f>
        <v>7851.8429999999998</v>
      </c>
      <c r="CC116" s="210">
        <f>BX116-CC79</f>
        <v>7851.8429999999998</v>
      </c>
      <c r="CD116" s="210"/>
      <c r="CE116" s="210"/>
      <c r="CF116" s="210"/>
      <c r="CG116" s="210"/>
      <c r="CH116" s="210"/>
      <c r="CI116" s="210"/>
      <c r="CJ116" s="210"/>
      <c r="CK116" s="211"/>
      <c r="CL116" s="211"/>
      <c r="CM116" s="208"/>
      <c r="CN116" s="218" t="s">
        <v>400</v>
      </c>
      <c r="CO116" s="172"/>
      <c r="CP116" s="172" t="s">
        <v>318</v>
      </c>
      <c r="CQ116" s="172" t="s">
        <v>240</v>
      </c>
      <c r="CR116" s="172" t="s">
        <v>405</v>
      </c>
      <c r="CS116" s="172" t="s">
        <v>413</v>
      </c>
      <c r="CT116" s="210">
        <v>7929.8429999999998</v>
      </c>
      <c r="CU116" s="210">
        <v>7929.8429999999998</v>
      </c>
      <c r="CV116" s="210"/>
      <c r="CW116" s="210"/>
      <c r="CX116" s="210">
        <f t="shared" ref="CX116:CX123" si="497">CY116</f>
        <v>7851.8429999999998</v>
      </c>
      <c r="CY116" s="210">
        <f>CT116-CY79</f>
        <v>7851.8429999999998</v>
      </c>
      <c r="CZ116" s="210"/>
      <c r="DA116" s="210"/>
      <c r="DB116" s="210"/>
      <c r="DC116" s="210"/>
      <c r="DD116" s="210"/>
      <c r="DE116" s="210"/>
      <c r="DF116" s="210"/>
      <c r="DG116" s="211"/>
      <c r="DH116" s="255"/>
      <c r="DI116" s="130"/>
      <c r="DJ116" s="131" t="s">
        <v>400</v>
      </c>
      <c r="DK116" s="132"/>
      <c r="DL116" s="132" t="s">
        <v>318</v>
      </c>
      <c r="DM116" s="132" t="s">
        <v>240</v>
      </c>
      <c r="DN116" s="132" t="s">
        <v>405</v>
      </c>
      <c r="DO116" s="132" t="s">
        <v>413</v>
      </c>
      <c r="DP116" s="159">
        <v>7929.8429999999998</v>
      </c>
      <c r="DQ116" s="159">
        <v>7929.8429999999998</v>
      </c>
      <c r="DR116" s="159"/>
      <c r="DS116" s="159"/>
      <c r="DT116" s="159">
        <f t="shared" ref="DT116:DT127" si="498">DU116</f>
        <v>7851.8429999999998</v>
      </c>
      <c r="DU116" s="159">
        <f>DP116-DU79</f>
        <v>7851.8429999999998</v>
      </c>
      <c r="DV116" s="159"/>
      <c r="DW116" s="159"/>
      <c r="DX116" s="159"/>
      <c r="DY116" s="159"/>
      <c r="DZ116" s="159"/>
      <c r="EA116" s="159"/>
      <c r="EB116" s="159"/>
      <c r="EC116" s="196"/>
      <c r="ED116" s="196"/>
      <c r="EE116" s="130"/>
      <c r="EF116" s="131" t="s">
        <v>400</v>
      </c>
      <c r="EG116" s="132"/>
      <c r="EH116" s="132" t="s">
        <v>318</v>
      </c>
      <c r="EI116" s="132" t="s">
        <v>240</v>
      </c>
      <c r="EJ116" s="132" t="s">
        <v>405</v>
      </c>
      <c r="EK116" s="132" t="s">
        <v>413</v>
      </c>
      <c r="EL116" s="159">
        <v>7929.8429999999998</v>
      </c>
      <c r="EM116" s="159">
        <v>7929.8429999999998</v>
      </c>
      <c r="EN116" s="159"/>
      <c r="EO116" s="159"/>
      <c r="EP116" s="159">
        <f t="shared" ref="EP116:EP127" si="499">EQ116</f>
        <v>7851.8429999999998</v>
      </c>
      <c r="EQ116" s="159">
        <f>EL116-EQ79</f>
        <v>7851.8429999999998</v>
      </c>
      <c r="ER116" s="159"/>
      <c r="ES116" s="159"/>
      <c r="ET116" s="159"/>
      <c r="EU116" s="159"/>
      <c r="EV116" s="159"/>
      <c r="EW116" s="159"/>
      <c r="EX116" s="159"/>
      <c r="EY116" s="196"/>
      <c r="EZ116" s="196"/>
      <c r="FA116" s="132"/>
      <c r="FB116" s="132" t="s">
        <v>318</v>
      </c>
      <c r="FC116" s="132" t="s">
        <v>240</v>
      </c>
      <c r="FD116" s="132" t="s">
        <v>405</v>
      </c>
      <c r="FE116" s="132" t="s">
        <v>413</v>
      </c>
      <c r="FF116" s="159">
        <v>7929.8429999999998</v>
      </c>
      <c r="FG116" s="159">
        <v>7929.8429999999998</v>
      </c>
      <c r="FH116" s="159"/>
      <c r="FI116" s="159"/>
      <c r="FJ116" s="159">
        <f t="shared" ref="FJ116:FJ127" si="500">FK116</f>
        <v>7851.8429999999998</v>
      </c>
      <c r="FK116" s="159">
        <f>FF116-FK79</f>
        <v>7851.8429999999998</v>
      </c>
      <c r="FL116" s="159"/>
      <c r="FM116" s="159"/>
      <c r="FN116" s="159"/>
      <c r="FO116" s="159"/>
      <c r="FP116" s="159"/>
      <c r="FQ116" s="159"/>
      <c r="FR116" s="159"/>
      <c r="FS116" s="196"/>
      <c r="FT116" s="196"/>
      <c r="FU116" s="132" t="s">
        <v>538</v>
      </c>
      <c r="FV116" s="132" t="s">
        <v>538</v>
      </c>
      <c r="FW116" s="132" t="s">
        <v>538</v>
      </c>
      <c r="FX116" s="212"/>
    </row>
    <row r="117" spans="1:182" ht="69" hidden="1" customHeight="1">
      <c r="A117" s="130"/>
      <c r="B117" s="133"/>
      <c r="C117" s="132"/>
      <c r="D117" s="132"/>
      <c r="E117" s="139"/>
      <c r="F117" s="201"/>
      <c r="G117" s="139"/>
      <c r="H117" s="159"/>
      <c r="I117" s="159"/>
      <c r="J117" s="159"/>
      <c r="K117" s="159"/>
      <c r="L117" s="159"/>
      <c r="M117" s="159"/>
      <c r="N117" s="196"/>
      <c r="O117" s="196"/>
      <c r="P117" s="139"/>
      <c r="Q117" s="159"/>
      <c r="R117" s="159"/>
      <c r="S117" s="159"/>
      <c r="T117" s="159"/>
      <c r="U117" s="159"/>
      <c r="V117" s="159"/>
      <c r="W117" s="196"/>
      <c r="X117" s="196"/>
      <c r="Y117" s="130"/>
      <c r="Z117" s="133"/>
      <c r="AA117" s="132"/>
      <c r="AB117" s="132"/>
      <c r="AC117" s="139"/>
      <c r="AD117" s="139"/>
      <c r="AE117" s="139"/>
      <c r="AF117" s="159"/>
      <c r="AG117" s="159"/>
      <c r="AH117" s="159"/>
      <c r="AI117" s="159"/>
      <c r="AJ117" s="159"/>
      <c r="AK117" s="159"/>
      <c r="AL117" s="159"/>
      <c r="AM117" s="159"/>
      <c r="AN117" s="159"/>
      <c r="AO117" s="159"/>
      <c r="AP117" s="159"/>
      <c r="AQ117" s="159"/>
      <c r="AR117" s="159"/>
      <c r="AS117" s="196"/>
      <c r="AT117" s="196"/>
      <c r="AU117" s="130" t="s">
        <v>15</v>
      </c>
      <c r="AV117" s="131" t="s">
        <v>401</v>
      </c>
      <c r="AW117" s="132"/>
      <c r="AX117" s="132" t="s">
        <v>318</v>
      </c>
      <c r="AY117" s="132" t="s">
        <v>239</v>
      </c>
      <c r="AZ117" s="132" t="s">
        <v>388</v>
      </c>
      <c r="BA117" s="132" t="s">
        <v>414</v>
      </c>
      <c r="BB117" s="159">
        <v>4927.8420809999998</v>
      </c>
      <c r="BC117" s="159">
        <v>4927.8419999999996</v>
      </c>
      <c r="BD117" s="159"/>
      <c r="BE117" s="159"/>
      <c r="BF117" s="159">
        <f t="shared" si="495"/>
        <v>3320.8420809999998</v>
      </c>
      <c r="BG117" s="159">
        <f>BB117-BG80</f>
        <v>3320.8420809999998</v>
      </c>
      <c r="BH117" s="159"/>
      <c r="BI117" s="159"/>
      <c r="BJ117" s="159"/>
      <c r="BK117" s="159"/>
      <c r="BL117" s="159"/>
      <c r="BM117" s="159"/>
      <c r="BN117" s="159"/>
      <c r="BO117" s="196"/>
      <c r="BP117" s="196"/>
      <c r="BQ117" s="130" t="s">
        <v>15</v>
      </c>
      <c r="BR117" s="131" t="s">
        <v>401</v>
      </c>
      <c r="BS117" s="132"/>
      <c r="BT117" s="132" t="s">
        <v>318</v>
      </c>
      <c r="BU117" s="132" t="s">
        <v>239</v>
      </c>
      <c r="BV117" s="132" t="s">
        <v>388</v>
      </c>
      <c r="BW117" s="132" t="s">
        <v>487</v>
      </c>
      <c r="BX117" s="159">
        <v>4927.8420809999998</v>
      </c>
      <c r="BY117" s="159">
        <v>4927.8419999999996</v>
      </c>
      <c r="BZ117" s="159"/>
      <c r="CA117" s="159"/>
      <c r="CB117" s="159">
        <f t="shared" si="496"/>
        <v>4577.4240810000001</v>
      </c>
      <c r="CC117" s="159">
        <f>BX117-CC80</f>
        <v>4577.4240810000001</v>
      </c>
      <c r="CD117" s="159"/>
      <c r="CE117" s="159"/>
      <c r="CF117" s="159"/>
      <c r="CG117" s="159"/>
      <c r="CH117" s="159"/>
      <c r="CI117" s="159"/>
      <c r="CJ117" s="159"/>
      <c r="CK117" s="196"/>
      <c r="CL117" s="196"/>
      <c r="CM117" s="130" t="s">
        <v>15</v>
      </c>
      <c r="CN117" s="131" t="s">
        <v>401</v>
      </c>
      <c r="CO117" s="132"/>
      <c r="CP117" s="132" t="s">
        <v>318</v>
      </c>
      <c r="CQ117" s="132" t="s">
        <v>239</v>
      </c>
      <c r="CR117" s="132" t="s">
        <v>388</v>
      </c>
      <c r="CS117" s="132" t="s">
        <v>487</v>
      </c>
      <c r="CT117" s="159">
        <v>4927.8420809999998</v>
      </c>
      <c r="CU117" s="159">
        <v>4927.8419999999996</v>
      </c>
      <c r="CV117" s="159"/>
      <c r="CW117" s="159"/>
      <c r="CX117" s="159">
        <f t="shared" si="497"/>
        <v>4577.4240810000001</v>
      </c>
      <c r="CY117" s="159">
        <f>CT117-CY80</f>
        <v>4577.4240810000001</v>
      </c>
      <c r="CZ117" s="159"/>
      <c r="DA117" s="159"/>
      <c r="DB117" s="159"/>
      <c r="DC117" s="159"/>
      <c r="DD117" s="159"/>
      <c r="DE117" s="159"/>
      <c r="DF117" s="159"/>
      <c r="DG117" s="196"/>
      <c r="DH117" s="246"/>
      <c r="DI117" s="130" t="s">
        <v>15</v>
      </c>
      <c r="DJ117" s="131" t="s">
        <v>401</v>
      </c>
      <c r="DK117" s="132"/>
      <c r="DL117" s="132" t="s">
        <v>318</v>
      </c>
      <c r="DM117" s="132" t="s">
        <v>239</v>
      </c>
      <c r="DN117" s="132" t="s">
        <v>388</v>
      </c>
      <c r="DO117" s="132" t="s">
        <v>487</v>
      </c>
      <c r="DP117" s="159">
        <v>4927.8420809999998</v>
      </c>
      <c r="DQ117" s="159">
        <v>4927.8419999999996</v>
      </c>
      <c r="DR117" s="159"/>
      <c r="DS117" s="159"/>
      <c r="DT117" s="159">
        <f t="shared" si="498"/>
        <v>1389.4240810000001</v>
      </c>
      <c r="DU117" s="159">
        <f>4577.424081-3188</f>
        <v>1389.4240810000001</v>
      </c>
      <c r="DV117" s="159"/>
      <c r="DW117" s="159"/>
      <c r="DX117" s="159"/>
      <c r="DY117" s="159"/>
      <c r="DZ117" s="159"/>
      <c r="EA117" s="159"/>
      <c r="EB117" s="159"/>
      <c r="EC117" s="196"/>
      <c r="ED117" s="196"/>
      <c r="EE117" s="130" t="s">
        <v>15</v>
      </c>
      <c r="EF117" s="131" t="s">
        <v>556</v>
      </c>
      <c r="EG117" s="132"/>
      <c r="EH117" s="132" t="s">
        <v>318</v>
      </c>
      <c r="EI117" s="132" t="s">
        <v>239</v>
      </c>
      <c r="EJ117" s="132" t="s">
        <v>388</v>
      </c>
      <c r="EK117" s="132" t="s">
        <v>487</v>
      </c>
      <c r="EL117" s="159">
        <v>4927.8420809999998</v>
      </c>
      <c r="EM117" s="159">
        <v>4927.8419999999996</v>
      </c>
      <c r="EN117" s="159"/>
      <c r="EO117" s="159"/>
      <c r="EP117" s="159">
        <f t="shared" si="499"/>
        <v>1389.4240810000001</v>
      </c>
      <c r="EQ117" s="159">
        <f>4577.424081-3188</f>
        <v>1389.4240810000001</v>
      </c>
      <c r="ER117" s="159"/>
      <c r="ES117" s="159"/>
      <c r="ET117" s="159"/>
      <c r="EU117" s="159"/>
      <c r="EV117" s="159"/>
      <c r="EW117" s="159"/>
      <c r="EX117" s="159"/>
      <c r="EY117" s="196"/>
      <c r="EZ117" s="196"/>
      <c r="FA117" s="132"/>
      <c r="FB117" s="132" t="s">
        <v>318</v>
      </c>
      <c r="FC117" s="132" t="s">
        <v>239</v>
      </c>
      <c r="FD117" s="132" t="s">
        <v>388</v>
      </c>
      <c r="FE117" s="132" t="s">
        <v>487</v>
      </c>
      <c r="FF117" s="159">
        <v>4927.8420809999998</v>
      </c>
      <c r="FG117" s="159">
        <v>4927.8419999999996</v>
      </c>
      <c r="FH117" s="159"/>
      <c r="FI117" s="159"/>
      <c r="FJ117" s="159">
        <f t="shared" si="500"/>
        <v>1389.4240810000001</v>
      </c>
      <c r="FK117" s="159">
        <f>4577.424081-3188</f>
        <v>1389.4240810000001</v>
      </c>
      <c r="FL117" s="159"/>
      <c r="FM117" s="159"/>
      <c r="FN117" s="159"/>
      <c r="FO117" s="159"/>
      <c r="FP117" s="159"/>
      <c r="FQ117" s="159"/>
      <c r="FR117" s="159"/>
      <c r="FS117" s="196"/>
      <c r="FT117" s="196"/>
      <c r="FU117" s="132"/>
      <c r="FV117" s="132"/>
      <c r="FW117" s="132"/>
      <c r="FX117" s="200"/>
      <c r="FZ117" s="193"/>
    </row>
    <row r="118" spans="1:182" ht="54.75" hidden="1" customHeight="1">
      <c r="A118" s="130"/>
      <c r="B118" s="133"/>
      <c r="C118" s="132"/>
      <c r="D118" s="132"/>
      <c r="E118" s="139"/>
      <c r="F118" s="201"/>
      <c r="G118" s="139"/>
      <c r="H118" s="159"/>
      <c r="I118" s="159"/>
      <c r="J118" s="159"/>
      <c r="K118" s="159"/>
      <c r="L118" s="159"/>
      <c r="M118" s="159"/>
      <c r="N118" s="196"/>
      <c r="O118" s="196"/>
      <c r="P118" s="139"/>
      <c r="Q118" s="159"/>
      <c r="R118" s="159"/>
      <c r="S118" s="159"/>
      <c r="T118" s="159"/>
      <c r="U118" s="159"/>
      <c r="V118" s="159"/>
      <c r="W118" s="196"/>
      <c r="X118" s="196"/>
      <c r="Y118" s="130"/>
      <c r="Z118" s="133"/>
      <c r="AA118" s="132"/>
      <c r="AB118" s="132"/>
      <c r="AC118" s="139"/>
      <c r="AD118" s="139"/>
      <c r="AE118" s="139"/>
      <c r="AF118" s="159"/>
      <c r="AG118" s="159"/>
      <c r="AH118" s="159"/>
      <c r="AI118" s="159"/>
      <c r="AJ118" s="159"/>
      <c r="AK118" s="159"/>
      <c r="AL118" s="159"/>
      <c r="AM118" s="159"/>
      <c r="AN118" s="159"/>
      <c r="AO118" s="159"/>
      <c r="AP118" s="159"/>
      <c r="AQ118" s="159"/>
      <c r="AR118" s="159"/>
      <c r="AS118" s="196"/>
      <c r="AT118" s="196"/>
      <c r="AU118" s="130" t="s">
        <v>15</v>
      </c>
      <c r="AV118" s="133" t="s">
        <v>403</v>
      </c>
      <c r="AW118" s="132"/>
      <c r="AX118" s="153" t="s">
        <v>402</v>
      </c>
      <c r="AY118" s="132" t="s">
        <v>239</v>
      </c>
      <c r="AZ118" s="132" t="s">
        <v>406</v>
      </c>
      <c r="BA118" s="153" t="s">
        <v>415</v>
      </c>
      <c r="BB118" s="159">
        <v>924.93488000000002</v>
      </c>
      <c r="BC118" s="159">
        <v>308.36</v>
      </c>
      <c r="BD118" s="159"/>
      <c r="BE118" s="159"/>
      <c r="BF118" s="159">
        <f t="shared" si="495"/>
        <v>308.36</v>
      </c>
      <c r="BG118" s="159">
        <v>308.36</v>
      </c>
      <c r="BH118" s="159"/>
      <c r="BI118" s="159"/>
      <c r="BJ118" s="159"/>
      <c r="BK118" s="159"/>
      <c r="BL118" s="159"/>
      <c r="BM118" s="159"/>
      <c r="BN118" s="159"/>
      <c r="BO118" s="196"/>
      <c r="BP118" s="196"/>
      <c r="BQ118" s="130" t="s">
        <v>15</v>
      </c>
      <c r="BR118" s="133" t="s">
        <v>403</v>
      </c>
      <c r="BS118" s="132"/>
      <c r="BT118" s="153" t="s">
        <v>402</v>
      </c>
      <c r="BU118" s="132" t="s">
        <v>239</v>
      </c>
      <c r="BV118" s="132" t="s">
        <v>406</v>
      </c>
      <c r="BW118" s="153" t="s">
        <v>501</v>
      </c>
      <c r="BX118" s="159">
        <v>924.93488000000002</v>
      </c>
      <c r="BY118" s="159">
        <v>308.36</v>
      </c>
      <c r="BZ118" s="159"/>
      <c r="CA118" s="159"/>
      <c r="CB118" s="159">
        <f t="shared" si="496"/>
        <v>308.36</v>
      </c>
      <c r="CC118" s="159">
        <v>308.36</v>
      </c>
      <c r="CD118" s="159"/>
      <c r="CE118" s="159"/>
      <c r="CF118" s="159"/>
      <c r="CG118" s="159"/>
      <c r="CH118" s="159"/>
      <c r="CI118" s="159"/>
      <c r="CJ118" s="159"/>
      <c r="CK118" s="196"/>
      <c r="CL118" s="196"/>
      <c r="CM118" s="130" t="s">
        <v>15</v>
      </c>
      <c r="CN118" s="133" t="s">
        <v>403</v>
      </c>
      <c r="CO118" s="132"/>
      <c r="CP118" s="153" t="s">
        <v>402</v>
      </c>
      <c r="CQ118" s="132" t="s">
        <v>239</v>
      </c>
      <c r="CR118" s="132" t="s">
        <v>406</v>
      </c>
      <c r="CS118" s="153" t="s">
        <v>501</v>
      </c>
      <c r="CT118" s="159">
        <v>924.93488000000002</v>
      </c>
      <c r="CU118" s="159">
        <v>308.36</v>
      </c>
      <c r="CV118" s="159"/>
      <c r="CW118" s="159"/>
      <c r="CX118" s="159">
        <f t="shared" si="497"/>
        <v>308.36</v>
      </c>
      <c r="CY118" s="159">
        <v>308.36</v>
      </c>
      <c r="CZ118" s="159"/>
      <c r="DA118" s="159"/>
      <c r="DB118" s="159"/>
      <c r="DC118" s="159"/>
      <c r="DD118" s="159"/>
      <c r="DE118" s="159"/>
      <c r="DF118" s="159"/>
      <c r="DG118" s="196"/>
      <c r="DH118" s="246"/>
      <c r="DI118" s="130" t="s">
        <v>15</v>
      </c>
      <c r="DJ118" s="133" t="s">
        <v>403</v>
      </c>
      <c r="DK118" s="132"/>
      <c r="DL118" s="153" t="s">
        <v>402</v>
      </c>
      <c r="DM118" s="132" t="s">
        <v>239</v>
      </c>
      <c r="DN118" s="132" t="s">
        <v>406</v>
      </c>
      <c r="DO118" s="153" t="s">
        <v>501</v>
      </c>
      <c r="DP118" s="159">
        <v>924.93488000000002</v>
      </c>
      <c r="DQ118" s="159">
        <v>308.36</v>
      </c>
      <c r="DR118" s="159"/>
      <c r="DS118" s="159"/>
      <c r="DT118" s="159">
        <f t="shared" si="498"/>
        <v>308.36</v>
      </c>
      <c r="DU118" s="159">
        <v>308.36</v>
      </c>
      <c r="DV118" s="159"/>
      <c r="DW118" s="159"/>
      <c r="DX118" s="159"/>
      <c r="DY118" s="159"/>
      <c r="DZ118" s="159"/>
      <c r="EA118" s="159"/>
      <c r="EB118" s="159"/>
      <c r="EC118" s="196"/>
      <c r="ED118" s="196"/>
      <c r="EE118" s="130" t="s">
        <v>15</v>
      </c>
      <c r="EF118" s="133" t="s">
        <v>403</v>
      </c>
      <c r="EG118" s="132"/>
      <c r="EH118" s="153" t="s">
        <v>402</v>
      </c>
      <c r="EI118" s="132" t="s">
        <v>239</v>
      </c>
      <c r="EJ118" s="132" t="s">
        <v>406</v>
      </c>
      <c r="EK118" s="153" t="s">
        <v>501</v>
      </c>
      <c r="EL118" s="159">
        <v>924.93488000000002</v>
      </c>
      <c r="EM118" s="159">
        <v>308.36</v>
      </c>
      <c r="EN118" s="159"/>
      <c r="EO118" s="159"/>
      <c r="EP118" s="159">
        <f t="shared" si="499"/>
        <v>308.36</v>
      </c>
      <c r="EQ118" s="159">
        <v>308.36</v>
      </c>
      <c r="ER118" s="159"/>
      <c r="ES118" s="159"/>
      <c r="ET118" s="159"/>
      <c r="EU118" s="159"/>
      <c r="EV118" s="159"/>
      <c r="EW118" s="159"/>
      <c r="EX118" s="159"/>
      <c r="EY118" s="196"/>
      <c r="EZ118" s="196"/>
      <c r="FA118" s="132"/>
      <c r="FB118" s="153" t="s">
        <v>402</v>
      </c>
      <c r="FC118" s="132" t="s">
        <v>239</v>
      </c>
      <c r="FD118" s="132" t="s">
        <v>406</v>
      </c>
      <c r="FE118" s="153" t="s">
        <v>501</v>
      </c>
      <c r="FF118" s="159">
        <v>924.93488000000002</v>
      </c>
      <c r="FG118" s="159">
        <v>308.36</v>
      </c>
      <c r="FH118" s="159"/>
      <c r="FI118" s="159"/>
      <c r="FJ118" s="159">
        <f t="shared" si="500"/>
        <v>308.36</v>
      </c>
      <c r="FK118" s="159">
        <v>308.36</v>
      </c>
      <c r="FL118" s="159"/>
      <c r="FM118" s="159"/>
      <c r="FN118" s="159"/>
      <c r="FO118" s="159"/>
      <c r="FP118" s="159"/>
      <c r="FQ118" s="159"/>
      <c r="FR118" s="159"/>
      <c r="FS118" s="196"/>
      <c r="FT118" s="196"/>
      <c r="FU118" s="132"/>
      <c r="FV118" s="132"/>
      <c r="FW118" s="132"/>
      <c r="FX118" s="200"/>
    </row>
    <row r="119" spans="1:182" ht="54.75" hidden="1" customHeight="1">
      <c r="A119" s="130"/>
      <c r="B119" s="133"/>
      <c r="C119" s="132"/>
      <c r="D119" s="132"/>
      <c r="E119" s="139"/>
      <c r="F119" s="201"/>
      <c r="G119" s="139"/>
      <c r="H119" s="159"/>
      <c r="I119" s="159"/>
      <c r="J119" s="159"/>
      <c r="K119" s="159"/>
      <c r="L119" s="159"/>
      <c r="M119" s="159"/>
      <c r="N119" s="196"/>
      <c r="O119" s="196"/>
      <c r="P119" s="139"/>
      <c r="Q119" s="159"/>
      <c r="R119" s="159"/>
      <c r="S119" s="159"/>
      <c r="T119" s="159"/>
      <c r="U119" s="159"/>
      <c r="V119" s="159"/>
      <c r="W119" s="196"/>
      <c r="X119" s="196"/>
      <c r="Y119" s="130"/>
      <c r="Z119" s="133"/>
      <c r="AA119" s="132"/>
      <c r="AB119" s="132"/>
      <c r="AC119" s="139"/>
      <c r="AD119" s="139"/>
      <c r="AE119" s="139"/>
      <c r="AF119" s="159"/>
      <c r="AG119" s="159"/>
      <c r="AH119" s="159"/>
      <c r="AI119" s="159"/>
      <c r="AJ119" s="159"/>
      <c r="AK119" s="159"/>
      <c r="AL119" s="159"/>
      <c r="AM119" s="159"/>
      <c r="AN119" s="159"/>
      <c r="AO119" s="159"/>
      <c r="AP119" s="159"/>
      <c r="AQ119" s="159"/>
      <c r="AR119" s="159"/>
      <c r="AS119" s="196"/>
      <c r="AT119" s="196"/>
      <c r="AU119" s="130"/>
      <c r="AV119" s="133"/>
      <c r="AW119" s="132"/>
      <c r="AX119" s="153"/>
      <c r="AY119" s="132"/>
      <c r="AZ119" s="132"/>
      <c r="BA119" s="153"/>
      <c r="BB119" s="159"/>
      <c r="BC119" s="159"/>
      <c r="BD119" s="159"/>
      <c r="BE119" s="159"/>
      <c r="BF119" s="159"/>
      <c r="BG119" s="159"/>
      <c r="BH119" s="159"/>
      <c r="BI119" s="159"/>
      <c r="BJ119" s="159"/>
      <c r="BK119" s="159"/>
      <c r="BL119" s="159"/>
      <c r="BM119" s="159"/>
      <c r="BN119" s="159"/>
      <c r="BO119" s="196"/>
      <c r="BP119" s="196"/>
      <c r="BQ119" s="130" t="s">
        <v>15</v>
      </c>
      <c r="BR119" s="131" t="s">
        <v>430</v>
      </c>
      <c r="BS119" s="132"/>
      <c r="BT119" s="132" t="s">
        <v>318</v>
      </c>
      <c r="BU119" s="132" t="s">
        <v>239</v>
      </c>
      <c r="BV119" s="132" t="s">
        <v>397</v>
      </c>
      <c r="BW119" s="132" t="s">
        <v>477</v>
      </c>
      <c r="BX119" s="159">
        <v>3680</v>
      </c>
      <c r="BY119" s="159">
        <v>3680</v>
      </c>
      <c r="BZ119" s="159"/>
      <c r="CA119" s="159"/>
      <c r="CB119" s="159">
        <f t="shared" si="496"/>
        <v>790</v>
      </c>
      <c r="CC119" s="159">
        <v>790</v>
      </c>
      <c r="CD119" s="159"/>
      <c r="CE119" s="159"/>
      <c r="CF119" s="159"/>
      <c r="CG119" s="159"/>
      <c r="CH119" s="159"/>
      <c r="CI119" s="159"/>
      <c r="CJ119" s="159"/>
      <c r="CK119" s="196"/>
      <c r="CL119" s="196"/>
      <c r="CM119" s="130" t="s">
        <v>15</v>
      </c>
      <c r="CN119" s="131" t="s">
        <v>430</v>
      </c>
      <c r="CO119" s="132"/>
      <c r="CP119" s="132" t="s">
        <v>318</v>
      </c>
      <c r="CQ119" s="132" t="s">
        <v>239</v>
      </c>
      <c r="CR119" s="132" t="s">
        <v>397</v>
      </c>
      <c r="CS119" s="132" t="s">
        <v>477</v>
      </c>
      <c r="CT119" s="159">
        <v>3680</v>
      </c>
      <c r="CU119" s="159">
        <v>3680</v>
      </c>
      <c r="CV119" s="159"/>
      <c r="CW119" s="159"/>
      <c r="CX119" s="159">
        <f t="shared" si="497"/>
        <v>790</v>
      </c>
      <c r="CY119" s="159">
        <v>790</v>
      </c>
      <c r="CZ119" s="159"/>
      <c r="DA119" s="159"/>
      <c r="DB119" s="159"/>
      <c r="DC119" s="159"/>
      <c r="DD119" s="159"/>
      <c r="DE119" s="159"/>
      <c r="DF119" s="159"/>
      <c r="DG119" s="196"/>
      <c r="DH119" s="246"/>
      <c r="DI119" s="130" t="s">
        <v>15</v>
      </c>
      <c r="DJ119" s="131" t="s">
        <v>430</v>
      </c>
      <c r="DK119" s="132"/>
      <c r="DL119" s="132" t="s">
        <v>318</v>
      </c>
      <c r="DM119" s="132" t="s">
        <v>239</v>
      </c>
      <c r="DN119" s="132" t="s">
        <v>397</v>
      </c>
      <c r="DO119" s="132" t="s">
        <v>477</v>
      </c>
      <c r="DP119" s="159">
        <v>3680</v>
      </c>
      <c r="DQ119" s="159">
        <v>3680</v>
      </c>
      <c r="DR119" s="159"/>
      <c r="DS119" s="159"/>
      <c r="DT119" s="159">
        <f t="shared" si="498"/>
        <v>331.91854799999999</v>
      </c>
      <c r="DU119" s="159">
        <f>790-458.081452</f>
        <v>331.91854799999999</v>
      </c>
      <c r="DV119" s="159"/>
      <c r="DW119" s="159"/>
      <c r="DX119" s="159"/>
      <c r="DY119" s="159"/>
      <c r="DZ119" s="159"/>
      <c r="EA119" s="159"/>
      <c r="EB119" s="159"/>
      <c r="EC119" s="196"/>
      <c r="ED119" s="196"/>
      <c r="EE119" s="130" t="s">
        <v>15</v>
      </c>
      <c r="EF119" s="131" t="s">
        <v>430</v>
      </c>
      <c r="EG119" s="132"/>
      <c r="EH119" s="132" t="s">
        <v>318</v>
      </c>
      <c r="EI119" s="132" t="s">
        <v>239</v>
      </c>
      <c r="EJ119" s="132" t="s">
        <v>397</v>
      </c>
      <c r="EK119" s="132" t="s">
        <v>477</v>
      </c>
      <c r="EL119" s="159">
        <v>3680</v>
      </c>
      <c r="EM119" s="159">
        <v>3680</v>
      </c>
      <c r="EN119" s="159"/>
      <c r="EO119" s="159"/>
      <c r="EP119" s="159">
        <f t="shared" si="499"/>
        <v>331.91854799999999</v>
      </c>
      <c r="EQ119" s="159">
        <f>790-458.081452</f>
        <v>331.91854799999999</v>
      </c>
      <c r="ER119" s="159"/>
      <c r="ES119" s="159"/>
      <c r="ET119" s="159"/>
      <c r="EU119" s="159"/>
      <c r="EV119" s="159"/>
      <c r="EW119" s="159"/>
      <c r="EX119" s="159"/>
      <c r="EY119" s="196"/>
      <c r="EZ119" s="196"/>
      <c r="FA119" s="132"/>
      <c r="FB119" s="132" t="s">
        <v>318</v>
      </c>
      <c r="FC119" s="132" t="s">
        <v>239</v>
      </c>
      <c r="FD119" s="132" t="s">
        <v>397</v>
      </c>
      <c r="FE119" s="132" t="s">
        <v>477</v>
      </c>
      <c r="FF119" s="159">
        <v>3680</v>
      </c>
      <c r="FG119" s="159">
        <v>3680</v>
      </c>
      <c r="FH119" s="159"/>
      <c r="FI119" s="159"/>
      <c r="FJ119" s="159">
        <f t="shared" si="500"/>
        <v>331.91854799999999</v>
      </c>
      <c r="FK119" s="159">
        <f>790-458.081452</f>
        <v>331.91854799999999</v>
      </c>
      <c r="FL119" s="159"/>
      <c r="FM119" s="159"/>
      <c r="FN119" s="159"/>
      <c r="FO119" s="159"/>
      <c r="FP119" s="159"/>
      <c r="FQ119" s="159"/>
      <c r="FR119" s="159"/>
      <c r="FS119" s="196"/>
      <c r="FT119" s="196"/>
      <c r="FU119" s="132"/>
      <c r="FV119" s="132"/>
      <c r="FW119" s="132"/>
      <c r="FX119" s="200"/>
    </row>
    <row r="120" spans="1:182" ht="54.75" hidden="1" customHeight="1">
      <c r="A120" s="130"/>
      <c r="B120" s="133"/>
      <c r="C120" s="132"/>
      <c r="D120" s="132"/>
      <c r="E120" s="139"/>
      <c r="F120" s="201"/>
      <c r="G120" s="139"/>
      <c r="H120" s="159"/>
      <c r="I120" s="159"/>
      <c r="J120" s="159"/>
      <c r="K120" s="159"/>
      <c r="L120" s="159"/>
      <c r="M120" s="159"/>
      <c r="N120" s="196"/>
      <c r="O120" s="196"/>
      <c r="P120" s="139"/>
      <c r="Q120" s="159"/>
      <c r="R120" s="159"/>
      <c r="S120" s="159"/>
      <c r="T120" s="159"/>
      <c r="U120" s="159"/>
      <c r="V120" s="159"/>
      <c r="W120" s="196"/>
      <c r="X120" s="196"/>
      <c r="Y120" s="130"/>
      <c r="Z120" s="133"/>
      <c r="AA120" s="132"/>
      <c r="AB120" s="132"/>
      <c r="AC120" s="139"/>
      <c r="AD120" s="139"/>
      <c r="AE120" s="139"/>
      <c r="AF120" s="159"/>
      <c r="AG120" s="159"/>
      <c r="AH120" s="159"/>
      <c r="AI120" s="159"/>
      <c r="AJ120" s="159"/>
      <c r="AK120" s="159"/>
      <c r="AL120" s="159"/>
      <c r="AM120" s="159"/>
      <c r="AN120" s="159"/>
      <c r="AO120" s="159"/>
      <c r="AP120" s="159"/>
      <c r="AQ120" s="159"/>
      <c r="AR120" s="159"/>
      <c r="AS120" s="196"/>
      <c r="AT120" s="196"/>
      <c r="AU120" s="130"/>
      <c r="AV120" s="133"/>
      <c r="AW120" s="132"/>
      <c r="AX120" s="153"/>
      <c r="AY120" s="132"/>
      <c r="AZ120" s="132"/>
      <c r="BA120" s="153"/>
      <c r="BB120" s="159"/>
      <c r="BC120" s="159"/>
      <c r="BD120" s="159"/>
      <c r="BE120" s="159"/>
      <c r="BF120" s="159"/>
      <c r="BG120" s="159"/>
      <c r="BH120" s="159"/>
      <c r="BI120" s="159"/>
      <c r="BJ120" s="159"/>
      <c r="BK120" s="159"/>
      <c r="BL120" s="159"/>
      <c r="BM120" s="159"/>
      <c r="BN120" s="159"/>
      <c r="BO120" s="196"/>
      <c r="BP120" s="196"/>
      <c r="BQ120" s="130" t="s">
        <v>15</v>
      </c>
      <c r="BR120" s="131" t="s">
        <v>431</v>
      </c>
      <c r="BS120" s="132"/>
      <c r="BT120" s="132" t="s">
        <v>318</v>
      </c>
      <c r="BU120" s="132" t="s">
        <v>235</v>
      </c>
      <c r="BV120" s="132" t="s">
        <v>397</v>
      </c>
      <c r="BW120" s="132" t="s">
        <v>488</v>
      </c>
      <c r="BX120" s="159">
        <v>4950</v>
      </c>
      <c r="BY120" s="159">
        <v>4950</v>
      </c>
      <c r="BZ120" s="159"/>
      <c r="CA120" s="159"/>
      <c r="CB120" s="159">
        <f t="shared" si="496"/>
        <v>3973</v>
      </c>
      <c r="CC120" s="159">
        <f>1100+2873</f>
        <v>3973</v>
      </c>
      <c r="CD120" s="159"/>
      <c r="CE120" s="159"/>
      <c r="CF120" s="159"/>
      <c r="CG120" s="159"/>
      <c r="CH120" s="159"/>
      <c r="CI120" s="159"/>
      <c r="CJ120" s="159"/>
      <c r="CK120" s="196"/>
      <c r="CL120" s="196"/>
      <c r="CM120" s="130" t="s">
        <v>15</v>
      </c>
      <c r="CN120" s="131" t="s">
        <v>431</v>
      </c>
      <c r="CO120" s="132"/>
      <c r="CP120" s="132" t="s">
        <v>318</v>
      </c>
      <c r="CQ120" s="132" t="s">
        <v>235</v>
      </c>
      <c r="CR120" s="132" t="s">
        <v>397</v>
      </c>
      <c r="CS120" s="132" t="s">
        <v>488</v>
      </c>
      <c r="CT120" s="159">
        <v>4950</v>
      </c>
      <c r="CU120" s="159">
        <v>4950</v>
      </c>
      <c r="CV120" s="159"/>
      <c r="CW120" s="159"/>
      <c r="CX120" s="159">
        <f t="shared" si="497"/>
        <v>3973</v>
      </c>
      <c r="CY120" s="159">
        <f>1100+2873</f>
        <v>3973</v>
      </c>
      <c r="CZ120" s="159"/>
      <c r="DA120" s="159"/>
      <c r="DB120" s="159"/>
      <c r="DC120" s="159"/>
      <c r="DD120" s="159"/>
      <c r="DE120" s="159"/>
      <c r="DF120" s="159"/>
      <c r="DG120" s="196"/>
      <c r="DH120" s="246"/>
      <c r="DI120" s="130" t="s">
        <v>15</v>
      </c>
      <c r="DJ120" s="131" t="s">
        <v>431</v>
      </c>
      <c r="DK120" s="132"/>
      <c r="DL120" s="132" t="s">
        <v>318</v>
      </c>
      <c r="DM120" s="132" t="s">
        <v>235</v>
      </c>
      <c r="DN120" s="132" t="s">
        <v>397</v>
      </c>
      <c r="DO120" s="132" t="s">
        <v>488</v>
      </c>
      <c r="DP120" s="159">
        <v>4950</v>
      </c>
      <c r="DQ120" s="159">
        <v>4950</v>
      </c>
      <c r="DR120" s="159"/>
      <c r="DS120" s="159"/>
      <c r="DT120" s="159">
        <f t="shared" si="498"/>
        <v>279.88545900000008</v>
      </c>
      <c r="DU120" s="159">
        <f>1100+2873-412.114541-3281</f>
        <v>279.88545900000008</v>
      </c>
      <c r="DV120" s="159"/>
      <c r="DW120" s="159"/>
      <c r="DX120" s="159"/>
      <c r="DY120" s="159"/>
      <c r="DZ120" s="159"/>
      <c r="EA120" s="159"/>
      <c r="EB120" s="159"/>
      <c r="EC120" s="196"/>
      <c r="ED120" s="196"/>
      <c r="EE120" s="130" t="s">
        <v>15</v>
      </c>
      <c r="EF120" s="131" t="s">
        <v>431</v>
      </c>
      <c r="EG120" s="132"/>
      <c r="EH120" s="132" t="s">
        <v>318</v>
      </c>
      <c r="EI120" s="132" t="s">
        <v>235</v>
      </c>
      <c r="EJ120" s="132" t="s">
        <v>397</v>
      </c>
      <c r="EK120" s="132" t="s">
        <v>488</v>
      </c>
      <c r="EL120" s="159">
        <v>4950</v>
      </c>
      <c r="EM120" s="159">
        <v>4950</v>
      </c>
      <c r="EN120" s="159"/>
      <c r="EO120" s="159"/>
      <c r="EP120" s="159">
        <f t="shared" si="499"/>
        <v>279.88545900000008</v>
      </c>
      <c r="EQ120" s="159">
        <f>1100+2873-412.114541-3281</f>
        <v>279.88545900000008</v>
      </c>
      <c r="ER120" s="159"/>
      <c r="ES120" s="159"/>
      <c r="ET120" s="159"/>
      <c r="EU120" s="159"/>
      <c r="EV120" s="159"/>
      <c r="EW120" s="159"/>
      <c r="EX120" s="159"/>
      <c r="EY120" s="196"/>
      <c r="EZ120" s="196"/>
      <c r="FA120" s="132"/>
      <c r="FB120" s="132" t="s">
        <v>318</v>
      </c>
      <c r="FC120" s="132" t="s">
        <v>235</v>
      </c>
      <c r="FD120" s="132" t="s">
        <v>397</v>
      </c>
      <c r="FE120" s="132" t="s">
        <v>488</v>
      </c>
      <c r="FF120" s="159">
        <v>4950</v>
      </c>
      <c r="FG120" s="159">
        <v>4950</v>
      </c>
      <c r="FH120" s="159"/>
      <c r="FI120" s="159"/>
      <c r="FJ120" s="159">
        <f t="shared" si="500"/>
        <v>279.88545900000008</v>
      </c>
      <c r="FK120" s="159">
        <f>1100+2873-412.114541-3281</f>
        <v>279.88545900000008</v>
      </c>
      <c r="FL120" s="159"/>
      <c r="FM120" s="159"/>
      <c r="FN120" s="159"/>
      <c r="FO120" s="159"/>
      <c r="FP120" s="159"/>
      <c r="FQ120" s="159"/>
      <c r="FR120" s="159"/>
      <c r="FS120" s="196"/>
      <c r="FT120" s="196"/>
      <c r="FU120" s="132"/>
      <c r="FV120" s="132"/>
      <c r="FW120" s="132"/>
      <c r="FX120" s="200"/>
    </row>
    <row r="121" spans="1:182" ht="60.75" hidden="1" customHeight="1">
      <c r="A121" s="130"/>
      <c r="B121" s="133"/>
      <c r="C121" s="132"/>
      <c r="D121" s="132"/>
      <c r="E121" s="139"/>
      <c r="F121" s="201"/>
      <c r="G121" s="139"/>
      <c r="H121" s="159"/>
      <c r="I121" s="159"/>
      <c r="J121" s="159"/>
      <c r="K121" s="159"/>
      <c r="L121" s="159"/>
      <c r="M121" s="159"/>
      <c r="N121" s="196"/>
      <c r="O121" s="196"/>
      <c r="P121" s="139"/>
      <c r="Q121" s="159"/>
      <c r="R121" s="159"/>
      <c r="S121" s="159"/>
      <c r="T121" s="159"/>
      <c r="U121" s="159"/>
      <c r="V121" s="159"/>
      <c r="W121" s="196"/>
      <c r="X121" s="196"/>
      <c r="Y121" s="130"/>
      <c r="Z121" s="133"/>
      <c r="AA121" s="132"/>
      <c r="AB121" s="132"/>
      <c r="AC121" s="139"/>
      <c r="AD121" s="139"/>
      <c r="AE121" s="139"/>
      <c r="AF121" s="159"/>
      <c r="AG121" s="159"/>
      <c r="AH121" s="159"/>
      <c r="AI121" s="159"/>
      <c r="AJ121" s="159"/>
      <c r="AK121" s="159"/>
      <c r="AL121" s="159"/>
      <c r="AM121" s="159"/>
      <c r="AN121" s="159"/>
      <c r="AO121" s="159"/>
      <c r="AP121" s="159"/>
      <c r="AQ121" s="159"/>
      <c r="AR121" s="159"/>
      <c r="AS121" s="196"/>
      <c r="AT121" s="196"/>
      <c r="AU121" s="130"/>
      <c r="AV121" s="133"/>
      <c r="AW121" s="132"/>
      <c r="AX121" s="132"/>
      <c r="AY121" s="139"/>
      <c r="AZ121" s="139"/>
      <c r="BA121" s="139"/>
      <c r="BB121" s="159"/>
      <c r="BC121" s="159"/>
      <c r="BD121" s="159"/>
      <c r="BE121" s="159"/>
      <c r="BF121" s="159"/>
      <c r="BG121" s="159"/>
      <c r="BH121" s="159"/>
      <c r="BI121" s="159"/>
      <c r="BJ121" s="159"/>
      <c r="BK121" s="159"/>
      <c r="BL121" s="159"/>
      <c r="BM121" s="159"/>
      <c r="BN121" s="159"/>
      <c r="BO121" s="196"/>
      <c r="BP121" s="196"/>
      <c r="BQ121" s="130" t="s">
        <v>15</v>
      </c>
      <c r="BR121" s="131" t="s">
        <v>432</v>
      </c>
      <c r="BS121" s="132"/>
      <c r="BT121" s="132" t="s">
        <v>318</v>
      </c>
      <c r="BU121" s="132" t="s">
        <v>240</v>
      </c>
      <c r="BV121" s="132" t="s">
        <v>433</v>
      </c>
      <c r="BW121" s="132" t="s">
        <v>478</v>
      </c>
      <c r="BX121" s="159">
        <v>4000</v>
      </c>
      <c r="BY121" s="159">
        <v>4000</v>
      </c>
      <c r="BZ121" s="159"/>
      <c r="CA121" s="159"/>
      <c r="CB121" s="159">
        <f t="shared" si="496"/>
        <v>2630</v>
      </c>
      <c r="CC121" s="159">
        <f>2630</f>
        <v>2630</v>
      </c>
      <c r="CD121" s="159"/>
      <c r="CE121" s="159"/>
      <c r="CF121" s="159"/>
      <c r="CG121" s="159"/>
      <c r="CH121" s="159"/>
      <c r="CI121" s="159"/>
      <c r="CJ121" s="159"/>
      <c r="CK121" s="196"/>
      <c r="CL121" s="196"/>
      <c r="CM121" s="130" t="s">
        <v>15</v>
      </c>
      <c r="CN121" s="131" t="s">
        <v>432</v>
      </c>
      <c r="CO121" s="132"/>
      <c r="CP121" s="132" t="s">
        <v>318</v>
      </c>
      <c r="CQ121" s="132" t="s">
        <v>240</v>
      </c>
      <c r="CR121" s="132" t="s">
        <v>433</v>
      </c>
      <c r="CS121" s="132" t="s">
        <v>478</v>
      </c>
      <c r="CT121" s="159">
        <v>4000</v>
      </c>
      <c r="CU121" s="159">
        <v>4000</v>
      </c>
      <c r="CV121" s="159"/>
      <c r="CW121" s="159"/>
      <c r="CX121" s="159">
        <f t="shared" si="497"/>
        <v>2630</v>
      </c>
      <c r="CY121" s="159">
        <f>2630</f>
        <v>2630</v>
      </c>
      <c r="CZ121" s="159"/>
      <c r="DA121" s="159"/>
      <c r="DB121" s="159"/>
      <c r="DC121" s="159"/>
      <c r="DD121" s="159"/>
      <c r="DE121" s="159"/>
      <c r="DF121" s="159"/>
      <c r="DG121" s="196"/>
      <c r="DH121" s="246"/>
      <c r="DI121" s="130" t="s">
        <v>15</v>
      </c>
      <c r="DJ121" s="131" t="s">
        <v>432</v>
      </c>
      <c r="DK121" s="132"/>
      <c r="DL121" s="132" t="s">
        <v>318</v>
      </c>
      <c r="DM121" s="132" t="s">
        <v>240</v>
      </c>
      <c r="DN121" s="132" t="s">
        <v>433</v>
      </c>
      <c r="DO121" s="132" t="s">
        <v>478</v>
      </c>
      <c r="DP121" s="159">
        <v>4000</v>
      </c>
      <c r="DQ121" s="159">
        <v>4000</v>
      </c>
      <c r="DR121" s="159"/>
      <c r="DS121" s="159"/>
      <c r="DT121" s="159">
        <f t="shared" si="498"/>
        <v>3826</v>
      </c>
      <c r="DU121" s="159">
        <f>1196+2630</f>
        <v>3826</v>
      </c>
      <c r="DV121" s="159"/>
      <c r="DW121" s="159"/>
      <c r="DX121" s="159"/>
      <c r="DY121" s="159"/>
      <c r="DZ121" s="159"/>
      <c r="EA121" s="159"/>
      <c r="EB121" s="159"/>
      <c r="EC121" s="196"/>
      <c r="ED121" s="196"/>
      <c r="EE121" s="130" t="s">
        <v>15</v>
      </c>
      <c r="EF121" s="131" t="s">
        <v>432</v>
      </c>
      <c r="EG121" s="132"/>
      <c r="EH121" s="132" t="s">
        <v>318</v>
      </c>
      <c r="EI121" s="132" t="s">
        <v>240</v>
      </c>
      <c r="EJ121" s="132" t="s">
        <v>433</v>
      </c>
      <c r="EK121" s="132" t="s">
        <v>478</v>
      </c>
      <c r="EL121" s="159">
        <v>4000</v>
      </c>
      <c r="EM121" s="159">
        <v>4000</v>
      </c>
      <c r="EN121" s="159"/>
      <c r="EO121" s="159"/>
      <c r="EP121" s="159">
        <f t="shared" si="499"/>
        <v>3826</v>
      </c>
      <c r="EQ121" s="159">
        <f>1196+2630</f>
        <v>3826</v>
      </c>
      <c r="ER121" s="159"/>
      <c r="ES121" s="159"/>
      <c r="ET121" s="159"/>
      <c r="EU121" s="159"/>
      <c r="EV121" s="159"/>
      <c r="EW121" s="159"/>
      <c r="EX121" s="159"/>
      <c r="EY121" s="196"/>
      <c r="EZ121" s="196"/>
      <c r="FA121" s="132"/>
      <c r="FB121" s="132" t="s">
        <v>318</v>
      </c>
      <c r="FC121" s="132" t="s">
        <v>240</v>
      </c>
      <c r="FD121" s="132" t="s">
        <v>433</v>
      </c>
      <c r="FE121" s="132" t="s">
        <v>478</v>
      </c>
      <c r="FF121" s="159">
        <v>4000</v>
      </c>
      <c r="FG121" s="159">
        <v>4000</v>
      </c>
      <c r="FH121" s="159"/>
      <c r="FI121" s="159"/>
      <c r="FJ121" s="159">
        <f t="shared" si="500"/>
        <v>3826</v>
      </c>
      <c r="FK121" s="159">
        <f>1196+2630</f>
        <v>3826</v>
      </c>
      <c r="FL121" s="159"/>
      <c r="FM121" s="159"/>
      <c r="FN121" s="159"/>
      <c r="FO121" s="159"/>
      <c r="FP121" s="159"/>
      <c r="FQ121" s="159"/>
      <c r="FR121" s="159"/>
      <c r="FS121" s="196"/>
      <c r="FT121" s="196"/>
      <c r="FU121" s="132"/>
      <c r="FV121" s="132"/>
      <c r="FW121" s="132"/>
      <c r="FX121" s="200"/>
      <c r="FZ121" s="193"/>
    </row>
    <row r="122" spans="1:182" s="190" customFormat="1" ht="54.75" hidden="1" customHeight="1">
      <c r="A122" s="208"/>
      <c r="B122" s="219"/>
      <c r="C122" s="172"/>
      <c r="D122" s="172"/>
      <c r="E122" s="220"/>
      <c r="F122" s="221"/>
      <c r="G122" s="220"/>
      <c r="H122" s="210"/>
      <c r="I122" s="210"/>
      <c r="J122" s="210"/>
      <c r="K122" s="210"/>
      <c r="L122" s="210"/>
      <c r="M122" s="210"/>
      <c r="N122" s="211"/>
      <c r="O122" s="211"/>
      <c r="P122" s="220"/>
      <c r="Q122" s="210"/>
      <c r="R122" s="210"/>
      <c r="S122" s="210"/>
      <c r="T122" s="210"/>
      <c r="U122" s="210"/>
      <c r="V122" s="210"/>
      <c r="W122" s="211"/>
      <c r="X122" s="211"/>
      <c r="Y122" s="208"/>
      <c r="Z122" s="219"/>
      <c r="AA122" s="172"/>
      <c r="AB122" s="172"/>
      <c r="AC122" s="220"/>
      <c r="AD122" s="220"/>
      <c r="AE122" s="220"/>
      <c r="AF122" s="210"/>
      <c r="AG122" s="210"/>
      <c r="AH122" s="210"/>
      <c r="AI122" s="210"/>
      <c r="AJ122" s="210"/>
      <c r="AK122" s="210"/>
      <c r="AL122" s="210"/>
      <c r="AM122" s="210"/>
      <c r="AN122" s="210"/>
      <c r="AO122" s="210"/>
      <c r="AP122" s="210"/>
      <c r="AQ122" s="210"/>
      <c r="AR122" s="210"/>
      <c r="AS122" s="211"/>
      <c r="AT122" s="211"/>
      <c r="AU122" s="208"/>
      <c r="AV122" s="219"/>
      <c r="AW122" s="172"/>
      <c r="AX122" s="257"/>
      <c r="AY122" s="172"/>
      <c r="AZ122" s="172"/>
      <c r="BA122" s="257"/>
      <c r="BB122" s="210"/>
      <c r="BC122" s="210"/>
      <c r="BD122" s="210"/>
      <c r="BE122" s="210"/>
      <c r="BF122" s="210"/>
      <c r="BG122" s="210"/>
      <c r="BH122" s="210"/>
      <c r="BI122" s="210"/>
      <c r="BJ122" s="210"/>
      <c r="BK122" s="210"/>
      <c r="BL122" s="210"/>
      <c r="BM122" s="210"/>
      <c r="BN122" s="210"/>
      <c r="BO122" s="211"/>
      <c r="BP122" s="211"/>
      <c r="BQ122" s="208" t="s">
        <v>15</v>
      </c>
      <c r="BR122" s="218" t="s">
        <v>434</v>
      </c>
      <c r="BS122" s="172"/>
      <c r="BT122" s="172" t="s">
        <v>435</v>
      </c>
      <c r="BU122" s="172" t="s">
        <v>239</v>
      </c>
      <c r="BV122" s="172" t="s">
        <v>436</v>
      </c>
      <c r="BW122" s="172" t="s">
        <v>437</v>
      </c>
      <c r="BX122" s="210">
        <v>1845</v>
      </c>
      <c r="BY122" s="210">
        <v>1845</v>
      </c>
      <c r="BZ122" s="210"/>
      <c r="CA122" s="210"/>
      <c r="CB122" s="210">
        <f t="shared" si="496"/>
        <v>1845</v>
      </c>
      <c r="CC122" s="210">
        <v>1845</v>
      </c>
      <c r="CD122" s="210"/>
      <c r="CE122" s="210"/>
      <c r="CF122" s="210"/>
      <c r="CG122" s="210"/>
      <c r="CH122" s="210"/>
      <c r="CI122" s="210"/>
      <c r="CJ122" s="210"/>
      <c r="CK122" s="211"/>
      <c r="CL122" s="211"/>
      <c r="CM122" s="208" t="s">
        <v>15</v>
      </c>
      <c r="CN122" s="218" t="s">
        <v>434</v>
      </c>
      <c r="CO122" s="172"/>
      <c r="CP122" s="172" t="s">
        <v>435</v>
      </c>
      <c r="CQ122" s="172" t="s">
        <v>239</v>
      </c>
      <c r="CR122" s="172" t="s">
        <v>436</v>
      </c>
      <c r="CS122" s="172" t="s">
        <v>437</v>
      </c>
      <c r="CT122" s="210">
        <v>1845</v>
      </c>
      <c r="CU122" s="210">
        <v>1845</v>
      </c>
      <c r="CV122" s="210"/>
      <c r="CW122" s="210"/>
      <c r="CX122" s="210">
        <f t="shared" si="497"/>
        <v>1845</v>
      </c>
      <c r="CY122" s="210">
        <v>1845</v>
      </c>
      <c r="CZ122" s="210"/>
      <c r="DA122" s="210"/>
      <c r="DB122" s="210"/>
      <c r="DC122" s="210"/>
      <c r="DD122" s="210"/>
      <c r="DE122" s="210"/>
      <c r="DF122" s="210"/>
      <c r="DG122" s="211"/>
      <c r="DH122" s="255"/>
      <c r="DI122" s="130" t="s">
        <v>15</v>
      </c>
      <c r="DJ122" s="131" t="s">
        <v>434</v>
      </c>
      <c r="DK122" s="132"/>
      <c r="DL122" s="132" t="s">
        <v>435</v>
      </c>
      <c r="DM122" s="132" t="s">
        <v>239</v>
      </c>
      <c r="DN122" s="132" t="s">
        <v>436</v>
      </c>
      <c r="DO122" s="132" t="s">
        <v>437</v>
      </c>
      <c r="DP122" s="159">
        <v>1845</v>
      </c>
      <c r="DQ122" s="159">
        <v>1845</v>
      </c>
      <c r="DR122" s="159"/>
      <c r="DS122" s="159"/>
      <c r="DT122" s="159">
        <f t="shared" si="498"/>
        <v>1845</v>
      </c>
      <c r="DU122" s="159">
        <v>1845</v>
      </c>
      <c r="DV122" s="159"/>
      <c r="DW122" s="159"/>
      <c r="DX122" s="159"/>
      <c r="DY122" s="159"/>
      <c r="DZ122" s="159"/>
      <c r="EA122" s="159"/>
      <c r="EB122" s="159"/>
      <c r="EC122" s="196"/>
      <c r="ED122" s="196"/>
      <c r="EE122" s="130" t="s">
        <v>15</v>
      </c>
      <c r="EF122" s="131" t="s">
        <v>434</v>
      </c>
      <c r="EG122" s="132"/>
      <c r="EH122" s="132" t="s">
        <v>435</v>
      </c>
      <c r="EI122" s="132" t="s">
        <v>239</v>
      </c>
      <c r="EJ122" s="132" t="s">
        <v>436</v>
      </c>
      <c r="EK122" s="132" t="s">
        <v>437</v>
      </c>
      <c r="EL122" s="159">
        <v>1845</v>
      </c>
      <c r="EM122" s="159">
        <v>1845</v>
      </c>
      <c r="EN122" s="159"/>
      <c r="EO122" s="159"/>
      <c r="EP122" s="159">
        <f t="shared" si="499"/>
        <v>0</v>
      </c>
      <c r="EQ122" s="159"/>
      <c r="ER122" s="159"/>
      <c r="ES122" s="159"/>
      <c r="ET122" s="159"/>
      <c r="EU122" s="159"/>
      <c r="EV122" s="159"/>
      <c r="EW122" s="159"/>
      <c r="EX122" s="159"/>
      <c r="EY122" s="196"/>
      <c r="EZ122" s="196"/>
      <c r="FA122" s="132"/>
      <c r="FB122" s="132" t="s">
        <v>435</v>
      </c>
      <c r="FC122" s="132" t="s">
        <v>239</v>
      </c>
      <c r="FD122" s="132" t="s">
        <v>436</v>
      </c>
      <c r="FE122" s="132" t="s">
        <v>437</v>
      </c>
      <c r="FF122" s="159">
        <v>1845</v>
      </c>
      <c r="FG122" s="159">
        <v>1845</v>
      </c>
      <c r="FH122" s="159"/>
      <c r="FI122" s="159"/>
      <c r="FJ122" s="159">
        <f t="shared" si="500"/>
        <v>0</v>
      </c>
      <c r="FK122" s="159"/>
      <c r="FL122" s="159"/>
      <c r="FM122" s="159"/>
      <c r="FN122" s="159"/>
      <c r="FO122" s="159"/>
      <c r="FP122" s="159"/>
      <c r="FQ122" s="159"/>
      <c r="FR122" s="159"/>
      <c r="FS122" s="196"/>
      <c r="FT122" s="196"/>
      <c r="FU122" s="132" t="s">
        <v>550</v>
      </c>
      <c r="FV122" s="132" t="s">
        <v>550</v>
      </c>
      <c r="FW122" s="132" t="s">
        <v>550</v>
      </c>
      <c r="FX122" s="212"/>
    </row>
    <row r="123" spans="1:182" ht="54.75" hidden="1" customHeight="1">
      <c r="A123" s="130"/>
      <c r="B123" s="133"/>
      <c r="C123" s="132"/>
      <c r="D123" s="132"/>
      <c r="E123" s="139"/>
      <c r="F123" s="201"/>
      <c r="G123" s="139"/>
      <c r="H123" s="159"/>
      <c r="I123" s="159"/>
      <c r="J123" s="159"/>
      <c r="K123" s="159"/>
      <c r="L123" s="159"/>
      <c r="M123" s="159"/>
      <c r="N123" s="196"/>
      <c r="O123" s="196"/>
      <c r="P123" s="139"/>
      <c r="Q123" s="159"/>
      <c r="R123" s="159"/>
      <c r="S123" s="159"/>
      <c r="T123" s="159"/>
      <c r="U123" s="159"/>
      <c r="V123" s="159"/>
      <c r="W123" s="196"/>
      <c r="X123" s="196"/>
      <c r="Y123" s="130"/>
      <c r="Z123" s="133"/>
      <c r="AA123" s="132"/>
      <c r="AB123" s="132"/>
      <c r="AC123" s="139"/>
      <c r="AD123" s="139"/>
      <c r="AE123" s="139"/>
      <c r="AF123" s="159"/>
      <c r="AG123" s="159"/>
      <c r="AH123" s="159"/>
      <c r="AI123" s="159"/>
      <c r="AJ123" s="159"/>
      <c r="AK123" s="159"/>
      <c r="AL123" s="159"/>
      <c r="AM123" s="159"/>
      <c r="AN123" s="159"/>
      <c r="AO123" s="159"/>
      <c r="AP123" s="159"/>
      <c r="AQ123" s="159"/>
      <c r="AR123" s="159"/>
      <c r="AS123" s="196"/>
      <c r="AT123" s="196"/>
      <c r="AU123" s="130"/>
      <c r="AV123" s="133"/>
      <c r="AW123" s="132"/>
      <c r="AX123" s="153"/>
      <c r="AY123" s="132"/>
      <c r="AZ123" s="132"/>
      <c r="BA123" s="153"/>
      <c r="BB123" s="159"/>
      <c r="BC123" s="159"/>
      <c r="BD123" s="159"/>
      <c r="BE123" s="159"/>
      <c r="BF123" s="159"/>
      <c r="BG123" s="159"/>
      <c r="BH123" s="159"/>
      <c r="BI123" s="159"/>
      <c r="BJ123" s="159"/>
      <c r="BK123" s="159"/>
      <c r="BL123" s="159"/>
      <c r="BM123" s="159"/>
      <c r="BN123" s="159"/>
      <c r="BO123" s="196"/>
      <c r="BP123" s="196"/>
      <c r="BQ123" s="130" t="s">
        <v>15</v>
      </c>
      <c r="BR123" s="131" t="s">
        <v>438</v>
      </c>
      <c r="BS123" s="132"/>
      <c r="BT123" s="132" t="s">
        <v>439</v>
      </c>
      <c r="BU123" s="132" t="s">
        <v>239</v>
      </c>
      <c r="BV123" s="132"/>
      <c r="BW123" s="132"/>
      <c r="BX123" s="159"/>
      <c r="BY123" s="159"/>
      <c r="BZ123" s="159"/>
      <c r="CA123" s="159"/>
      <c r="CB123" s="159">
        <f t="shared" si="496"/>
        <v>800</v>
      </c>
      <c r="CC123" s="159">
        <v>800</v>
      </c>
      <c r="CD123" s="159"/>
      <c r="CE123" s="159"/>
      <c r="CF123" s="159"/>
      <c r="CG123" s="159"/>
      <c r="CH123" s="159"/>
      <c r="CI123" s="159"/>
      <c r="CJ123" s="159"/>
      <c r="CK123" s="196"/>
      <c r="CL123" s="196"/>
      <c r="CM123" s="130" t="s">
        <v>15</v>
      </c>
      <c r="CN123" s="131" t="s">
        <v>438</v>
      </c>
      <c r="CO123" s="132"/>
      <c r="CP123" s="132" t="s">
        <v>439</v>
      </c>
      <c r="CQ123" s="132" t="s">
        <v>239</v>
      </c>
      <c r="CR123" s="132"/>
      <c r="CS123" s="132"/>
      <c r="CT123" s="159"/>
      <c r="CU123" s="159"/>
      <c r="CV123" s="159"/>
      <c r="CW123" s="159"/>
      <c r="CX123" s="159">
        <f t="shared" si="497"/>
        <v>800</v>
      </c>
      <c r="CY123" s="159">
        <v>800</v>
      </c>
      <c r="CZ123" s="159"/>
      <c r="DA123" s="159"/>
      <c r="DB123" s="159"/>
      <c r="DC123" s="159"/>
      <c r="DD123" s="159"/>
      <c r="DE123" s="159"/>
      <c r="DF123" s="159"/>
      <c r="DG123" s="196"/>
      <c r="DH123" s="246"/>
      <c r="DI123" s="130" t="s">
        <v>15</v>
      </c>
      <c r="DJ123" s="131" t="s">
        <v>438</v>
      </c>
      <c r="DK123" s="132"/>
      <c r="DL123" s="132" t="s">
        <v>439</v>
      </c>
      <c r="DM123" s="132" t="s">
        <v>239</v>
      </c>
      <c r="DN123" s="132"/>
      <c r="DO123" s="132"/>
      <c r="DP123" s="159"/>
      <c r="DQ123" s="159"/>
      <c r="DR123" s="159"/>
      <c r="DS123" s="159"/>
      <c r="DT123" s="159">
        <f t="shared" si="498"/>
        <v>800</v>
      </c>
      <c r="DU123" s="159">
        <v>800</v>
      </c>
      <c r="DV123" s="159"/>
      <c r="DW123" s="159"/>
      <c r="DX123" s="159"/>
      <c r="DY123" s="159"/>
      <c r="DZ123" s="159"/>
      <c r="EA123" s="159"/>
      <c r="EB123" s="159"/>
      <c r="EC123" s="196"/>
      <c r="ED123" s="196"/>
      <c r="EE123" s="130" t="s">
        <v>15</v>
      </c>
      <c r="EF123" s="131" t="s">
        <v>438</v>
      </c>
      <c r="EG123" s="132"/>
      <c r="EH123" s="132" t="s">
        <v>439</v>
      </c>
      <c r="EI123" s="132" t="s">
        <v>239</v>
      </c>
      <c r="EJ123" s="132"/>
      <c r="EK123" s="132"/>
      <c r="EL123" s="159"/>
      <c r="EM123" s="159"/>
      <c r="EN123" s="159"/>
      <c r="EO123" s="159"/>
      <c r="EP123" s="159">
        <f t="shared" si="499"/>
        <v>800</v>
      </c>
      <c r="EQ123" s="159">
        <v>800</v>
      </c>
      <c r="ER123" s="159"/>
      <c r="ES123" s="159"/>
      <c r="ET123" s="159"/>
      <c r="EU123" s="159"/>
      <c r="EV123" s="159"/>
      <c r="EW123" s="159"/>
      <c r="EX123" s="159"/>
      <c r="EY123" s="196"/>
      <c r="EZ123" s="196"/>
      <c r="FA123" s="132"/>
      <c r="FB123" s="132" t="s">
        <v>439</v>
      </c>
      <c r="FC123" s="132" t="s">
        <v>239</v>
      </c>
      <c r="FD123" s="132"/>
      <c r="FE123" s="132"/>
      <c r="FF123" s="159"/>
      <c r="FG123" s="159"/>
      <c r="FH123" s="159"/>
      <c r="FI123" s="159"/>
      <c r="FJ123" s="159">
        <f t="shared" si="500"/>
        <v>800</v>
      </c>
      <c r="FK123" s="159">
        <v>800</v>
      </c>
      <c r="FL123" s="159"/>
      <c r="FM123" s="159"/>
      <c r="FN123" s="159"/>
      <c r="FO123" s="159"/>
      <c r="FP123" s="159"/>
      <c r="FQ123" s="159"/>
      <c r="FR123" s="159"/>
      <c r="FS123" s="196"/>
      <c r="FT123" s="196"/>
      <c r="FU123" s="132"/>
      <c r="FV123" s="132"/>
      <c r="FW123" s="132"/>
      <c r="FX123" s="200"/>
    </row>
    <row r="124" spans="1:182" s="190" customFormat="1" ht="57" hidden="1" customHeight="1">
      <c r="A124" s="208" t="s">
        <v>15</v>
      </c>
      <c r="B124" s="209" t="s">
        <v>305</v>
      </c>
      <c r="C124" s="172"/>
      <c r="D124" s="172" t="s">
        <v>318</v>
      </c>
      <c r="E124" s="172" t="s">
        <v>240</v>
      </c>
      <c r="F124" s="208" t="e">
        <f>#REF!</f>
        <v>#REF!</v>
      </c>
      <c r="G124" s="172" t="s">
        <v>471</v>
      </c>
      <c r="H124" s="210">
        <v>4230</v>
      </c>
      <c r="I124" s="210">
        <v>4230</v>
      </c>
      <c r="J124" s="210"/>
      <c r="K124" s="210"/>
      <c r="L124" s="210">
        <f t="shared" ref="L124:L127" si="501">I114-L114</f>
        <v>0</v>
      </c>
      <c r="M124" s="210">
        <f t="shared" ref="M124:M127" si="502">L124</f>
        <v>0</v>
      </c>
      <c r="N124" s="211"/>
      <c r="O124" s="211"/>
      <c r="P124" s="172" t="s">
        <v>471</v>
      </c>
      <c r="Q124" s="210">
        <v>4230</v>
      </c>
      <c r="R124" s="210">
        <v>4230</v>
      </c>
      <c r="S124" s="210"/>
      <c r="T124" s="210"/>
      <c r="U124" s="210">
        <v>4030</v>
      </c>
      <c r="V124" s="210">
        <v>4030</v>
      </c>
      <c r="W124" s="211"/>
      <c r="X124" s="211"/>
      <c r="Y124" s="208" t="s">
        <v>15</v>
      </c>
      <c r="Z124" s="209" t="s">
        <v>305</v>
      </c>
      <c r="AA124" s="172">
        <v>7902732</v>
      </c>
      <c r="AB124" s="172" t="s">
        <v>318</v>
      </c>
      <c r="AC124" s="172" t="s">
        <v>240</v>
      </c>
      <c r="AD124" s="172" t="s">
        <v>392</v>
      </c>
      <c r="AE124" s="172" t="s">
        <v>471</v>
      </c>
      <c r="AF124" s="210">
        <v>4230</v>
      </c>
      <c r="AG124" s="210">
        <v>4230</v>
      </c>
      <c r="AH124" s="210"/>
      <c r="AI124" s="210"/>
      <c r="AJ124" s="210">
        <f t="shared" ref="AJ124" si="503">AG114-AJ114</f>
        <v>0</v>
      </c>
      <c r="AK124" s="210">
        <v>4030</v>
      </c>
      <c r="AL124" s="210">
        <f t="shared" ref="AL124:AL127" si="504">AM124-AK124</f>
        <v>-38</v>
      </c>
      <c r="AM124" s="210">
        <f t="shared" ref="AM124:AM127" si="505">AN124+AO124+AP124+AQ124+AR124</f>
        <v>3992</v>
      </c>
      <c r="AN124" s="210"/>
      <c r="AO124" s="210"/>
      <c r="AP124" s="210"/>
      <c r="AQ124" s="210">
        <v>1630</v>
      </c>
      <c r="AR124" s="210">
        <v>2362</v>
      </c>
      <c r="AS124" s="211"/>
      <c r="AT124" s="211"/>
      <c r="AU124" s="208" t="s">
        <v>15</v>
      </c>
      <c r="AV124" s="209" t="s">
        <v>305</v>
      </c>
      <c r="AW124" s="172">
        <v>7902732</v>
      </c>
      <c r="AX124" s="172" t="s">
        <v>318</v>
      </c>
      <c r="AY124" s="172" t="s">
        <v>240</v>
      </c>
      <c r="AZ124" s="172" t="s">
        <v>392</v>
      </c>
      <c r="BA124" s="172" t="s">
        <v>471</v>
      </c>
      <c r="BB124" s="210">
        <v>4230</v>
      </c>
      <c r="BC124" s="210">
        <v>4230</v>
      </c>
      <c r="BD124" s="210"/>
      <c r="BE124" s="210"/>
      <c r="BF124" s="210">
        <f t="shared" ref="BF124" si="506">BC114-BF114</f>
        <v>50.432000000000016</v>
      </c>
      <c r="BG124" s="210">
        <v>4030</v>
      </c>
      <c r="BH124" s="210">
        <f t="shared" ref="BH124:BH127" si="507">BI124-BG124</f>
        <v>-38</v>
      </c>
      <c r="BI124" s="210">
        <f t="shared" ref="BI124:BI127" si="508">BJ124+BK124+BL124+BM124+BN124</f>
        <v>3992</v>
      </c>
      <c r="BJ124" s="210"/>
      <c r="BK124" s="210"/>
      <c r="BL124" s="210"/>
      <c r="BM124" s="210">
        <v>1630</v>
      </c>
      <c r="BN124" s="210">
        <v>2362</v>
      </c>
      <c r="BO124" s="211"/>
      <c r="BP124" s="211"/>
      <c r="BQ124" s="208" t="s">
        <v>15</v>
      </c>
      <c r="BR124" s="209" t="s">
        <v>424</v>
      </c>
      <c r="BS124" s="172">
        <v>7902732</v>
      </c>
      <c r="BT124" s="172" t="s">
        <v>318</v>
      </c>
      <c r="BU124" s="172" t="s">
        <v>240</v>
      </c>
      <c r="BV124" s="172" t="s">
        <v>392</v>
      </c>
      <c r="BW124" s="172" t="s">
        <v>471</v>
      </c>
      <c r="BX124" s="210">
        <v>4230</v>
      </c>
      <c r="BY124" s="210">
        <v>4230</v>
      </c>
      <c r="BZ124" s="210"/>
      <c r="CA124" s="210"/>
      <c r="CB124" s="210">
        <f t="shared" ref="CB124" si="509">BY114-CB114</f>
        <v>50.432000000000016</v>
      </c>
      <c r="CC124" s="210">
        <v>4030</v>
      </c>
      <c r="CD124" s="210">
        <f t="shared" ref="CD124:CD127" si="510">CE124-CC124</f>
        <v>-38</v>
      </c>
      <c r="CE124" s="210">
        <f t="shared" ref="CE124:CE127" si="511">CF124+CG124+CH124+CI124+CJ124</f>
        <v>3992</v>
      </c>
      <c r="CF124" s="210"/>
      <c r="CG124" s="210"/>
      <c r="CH124" s="210"/>
      <c r="CI124" s="210">
        <v>1630</v>
      </c>
      <c r="CJ124" s="210">
        <v>2362</v>
      </c>
      <c r="CK124" s="211"/>
      <c r="CL124" s="211"/>
      <c r="CM124" s="208" t="s">
        <v>15</v>
      </c>
      <c r="CN124" s="209" t="s">
        <v>424</v>
      </c>
      <c r="CO124" s="172">
        <v>7902732</v>
      </c>
      <c r="CP124" s="172" t="s">
        <v>318</v>
      </c>
      <c r="CQ124" s="172" t="s">
        <v>240</v>
      </c>
      <c r="CR124" s="172" t="s">
        <v>392</v>
      </c>
      <c r="CS124" s="172" t="s">
        <v>471</v>
      </c>
      <c r="CT124" s="210">
        <v>4230</v>
      </c>
      <c r="CU124" s="210">
        <v>4230</v>
      </c>
      <c r="CV124" s="210"/>
      <c r="CW124" s="210"/>
      <c r="CX124" s="210">
        <f t="shared" ref="CX124" si="512">CU114-CX114</f>
        <v>50.432000000000016</v>
      </c>
      <c r="CY124" s="210">
        <v>4030</v>
      </c>
      <c r="CZ124" s="210">
        <f t="shared" ref="CZ124:CZ127" si="513">DA124-CY124</f>
        <v>-38</v>
      </c>
      <c r="DA124" s="210">
        <f t="shared" ref="DA124:DA127" si="514">DB124+DC124+DD124+DE124+DF124</f>
        <v>3992</v>
      </c>
      <c r="DB124" s="210"/>
      <c r="DC124" s="210"/>
      <c r="DD124" s="210"/>
      <c r="DE124" s="210">
        <v>1630</v>
      </c>
      <c r="DF124" s="210">
        <v>2362</v>
      </c>
      <c r="DG124" s="211"/>
      <c r="DH124" s="255"/>
      <c r="DI124" s="130" t="s">
        <v>15</v>
      </c>
      <c r="DJ124" s="134" t="s">
        <v>424</v>
      </c>
      <c r="DK124" s="132">
        <v>7902732</v>
      </c>
      <c r="DL124" s="132" t="s">
        <v>318</v>
      </c>
      <c r="DM124" s="132" t="s">
        <v>240</v>
      </c>
      <c r="DN124" s="132" t="s">
        <v>392</v>
      </c>
      <c r="DO124" s="132" t="s">
        <v>471</v>
      </c>
      <c r="DP124" s="159">
        <v>4230</v>
      </c>
      <c r="DQ124" s="159">
        <v>4230</v>
      </c>
      <c r="DR124" s="159"/>
      <c r="DS124" s="159"/>
      <c r="DT124" s="159">
        <f t="shared" si="498"/>
        <v>4030</v>
      </c>
      <c r="DU124" s="159">
        <v>4030</v>
      </c>
      <c r="DV124" s="159">
        <f t="shared" ref="DV124:DV127" si="515">DW124-DU124</f>
        <v>-38</v>
      </c>
      <c r="DW124" s="159">
        <f t="shared" ref="DW124:DW127" si="516">DX124+DY124+DZ124+EA124+EB124</f>
        <v>3992</v>
      </c>
      <c r="DX124" s="159"/>
      <c r="DY124" s="159"/>
      <c r="DZ124" s="159"/>
      <c r="EA124" s="159">
        <v>1630</v>
      </c>
      <c r="EB124" s="159">
        <v>2362</v>
      </c>
      <c r="EC124" s="196"/>
      <c r="ED124" s="196"/>
      <c r="EE124" s="130" t="s">
        <v>15</v>
      </c>
      <c r="EF124" s="134" t="s">
        <v>424</v>
      </c>
      <c r="EG124" s="132">
        <v>7902732</v>
      </c>
      <c r="EH124" s="132" t="s">
        <v>318</v>
      </c>
      <c r="EI124" s="132" t="s">
        <v>240</v>
      </c>
      <c r="EJ124" s="132" t="s">
        <v>392</v>
      </c>
      <c r="EK124" s="132" t="s">
        <v>471</v>
      </c>
      <c r="EL124" s="159">
        <v>4230</v>
      </c>
      <c r="EM124" s="159">
        <v>4230</v>
      </c>
      <c r="EN124" s="159"/>
      <c r="EO124" s="159"/>
      <c r="EP124" s="159">
        <f t="shared" si="499"/>
        <v>0</v>
      </c>
      <c r="EQ124" s="159"/>
      <c r="ER124" s="159">
        <f t="shared" ref="ER124:ER133" si="517">ES124-EQ124</f>
        <v>3992</v>
      </c>
      <c r="ES124" s="159">
        <f t="shared" ref="ES124:ES127" si="518">ET124+EU124+EV124+EW124+EX124</f>
        <v>3992</v>
      </c>
      <c r="ET124" s="159"/>
      <c r="EU124" s="159"/>
      <c r="EV124" s="159"/>
      <c r="EW124" s="159">
        <v>1630</v>
      </c>
      <c r="EX124" s="159">
        <v>2362</v>
      </c>
      <c r="EY124" s="196"/>
      <c r="EZ124" s="196"/>
      <c r="FA124" s="132">
        <v>7902732</v>
      </c>
      <c r="FB124" s="132" t="s">
        <v>318</v>
      </c>
      <c r="FC124" s="132" t="s">
        <v>240</v>
      </c>
      <c r="FD124" s="132" t="s">
        <v>392</v>
      </c>
      <c r="FE124" s="132" t="s">
        <v>471</v>
      </c>
      <c r="FF124" s="159">
        <v>4230</v>
      </c>
      <c r="FG124" s="159">
        <v>4230</v>
      </c>
      <c r="FH124" s="159"/>
      <c r="FI124" s="159"/>
      <c r="FJ124" s="159">
        <f t="shared" si="500"/>
        <v>0</v>
      </c>
      <c r="FK124" s="159"/>
      <c r="FL124" s="159">
        <f t="shared" ref="FL124:FL133" si="519">FM124-FK124</f>
        <v>3992</v>
      </c>
      <c r="FM124" s="159">
        <f t="shared" ref="FM124:FM127" si="520">FN124+FO124+FP124+FQ124+FR124</f>
        <v>3992</v>
      </c>
      <c r="FN124" s="159"/>
      <c r="FO124" s="159"/>
      <c r="FP124" s="159"/>
      <c r="FQ124" s="159">
        <v>1630</v>
      </c>
      <c r="FR124" s="159">
        <v>2362</v>
      </c>
      <c r="FS124" s="196"/>
      <c r="FT124" s="196"/>
      <c r="FU124" s="132" t="s">
        <v>551</v>
      </c>
      <c r="FV124" s="132" t="s">
        <v>551</v>
      </c>
      <c r="FW124" s="132" t="s">
        <v>551</v>
      </c>
      <c r="FX124" s="258"/>
      <c r="FZ124" s="256"/>
    </row>
    <row r="125" spans="1:182" s="190" customFormat="1" ht="57" hidden="1" customHeight="1">
      <c r="A125" s="208" t="s">
        <v>15</v>
      </c>
      <c r="B125" s="209" t="s">
        <v>306</v>
      </c>
      <c r="C125" s="172"/>
      <c r="D125" s="172" t="s">
        <v>318</v>
      </c>
      <c r="E125" s="172" t="s">
        <v>240</v>
      </c>
      <c r="F125" s="208" t="e">
        <f t="shared" ref="F125:F127" si="521">F124</f>
        <v>#REF!</v>
      </c>
      <c r="G125" s="172" t="s">
        <v>472</v>
      </c>
      <c r="H125" s="210">
        <v>1968</v>
      </c>
      <c r="I125" s="210">
        <v>1968</v>
      </c>
      <c r="J125" s="210"/>
      <c r="K125" s="210"/>
      <c r="L125" s="210">
        <f t="shared" si="501"/>
        <v>0</v>
      </c>
      <c r="M125" s="210">
        <f t="shared" si="502"/>
        <v>0</v>
      </c>
      <c r="N125" s="211"/>
      <c r="O125" s="211"/>
      <c r="P125" s="172" t="s">
        <v>472</v>
      </c>
      <c r="Q125" s="210">
        <v>1968</v>
      </c>
      <c r="R125" s="210">
        <v>1968</v>
      </c>
      <c r="S125" s="210"/>
      <c r="T125" s="210"/>
      <c r="U125" s="210">
        <v>1779</v>
      </c>
      <c r="V125" s="210">
        <v>1779</v>
      </c>
      <c r="W125" s="211"/>
      <c r="X125" s="211"/>
      <c r="Y125" s="208" t="s">
        <v>15</v>
      </c>
      <c r="Z125" s="209" t="s">
        <v>306</v>
      </c>
      <c r="AA125" s="172">
        <v>7902733</v>
      </c>
      <c r="AB125" s="172" t="s">
        <v>318</v>
      </c>
      <c r="AC125" s="172" t="s">
        <v>240</v>
      </c>
      <c r="AD125" s="172" t="s">
        <v>392</v>
      </c>
      <c r="AE125" s="172" t="s">
        <v>472</v>
      </c>
      <c r="AF125" s="210">
        <v>1968</v>
      </c>
      <c r="AG125" s="210">
        <v>1968</v>
      </c>
      <c r="AH125" s="210"/>
      <c r="AI125" s="210"/>
      <c r="AJ125" s="210">
        <f>AG115-AJ115-60</f>
        <v>-60</v>
      </c>
      <c r="AK125" s="210">
        <v>1779</v>
      </c>
      <c r="AL125" s="210">
        <f t="shared" si="504"/>
        <v>120</v>
      </c>
      <c r="AM125" s="210">
        <f t="shared" si="505"/>
        <v>1899</v>
      </c>
      <c r="AN125" s="210"/>
      <c r="AO125" s="210"/>
      <c r="AP125" s="210"/>
      <c r="AQ125" s="210">
        <v>800</v>
      </c>
      <c r="AR125" s="210">
        <v>1099</v>
      </c>
      <c r="AS125" s="211"/>
      <c r="AT125" s="211"/>
      <c r="AU125" s="208" t="s">
        <v>15</v>
      </c>
      <c r="AV125" s="209" t="s">
        <v>306</v>
      </c>
      <c r="AW125" s="172">
        <v>7902733</v>
      </c>
      <c r="AX125" s="172" t="s">
        <v>318</v>
      </c>
      <c r="AY125" s="172" t="s">
        <v>240</v>
      </c>
      <c r="AZ125" s="172" t="s">
        <v>392</v>
      </c>
      <c r="BA125" s="172" t="s">
        <v>472</v>
      </c>
      <c r="BB125" s="210">
        <v>1968</v>
      </c>
      <c r="BC125" s="210">
        <v>1968</v>
      </c>
      <c r="BD125" s="210"/>
      <c r="BE125" s="210"/>
      <c r="BF125" s="210">
        <f>BC115-BF115-60</f>
        <v>1898</v>
      </c>
      <c r="BG125" s="210">
        <v>1779</v>
      </c>
      <c r="BH125" s="210">
        <f t="shared" si="507"/>
        <v>120</v>
      </c>
      <c r="BI125" s="210">
        <f t="shared" si="508"/>
        <v>1899</v>
      </c>
      <c r="BJ125" s="210"/>
      <c r="BK125" s="210"/>
      <c r="BL125" s="210"/>
      <c r="BM125" s="210">
        <v>800</v>
      </c>
      <c r="BN125" s="210">
        <v>1099</v>
      </c>
      <c r="BO125" s="211"/>
      <c r="BP125" s="211"/>
      <c r="BQ125" s="208" t="s">
        <v>15</v>
      </c>
      <c r="BR125" s="209" t="s">
        <v>425</v>
      </c>
      <c r="BS125" s="172">
        <v>7902733</v>
      </c>
      <c r="BT125" s="172" t="s">
        <v>318</v>
      </c>
      <c r="BU125" s="172" t="s">
        <v>240</v>
      </c>
      <c r="BV125" s="172" t="s">
        <v>392</v>
      </c>
      <c r="BW125" s="172" t="s">
        <v>472</v>
      </c>
      <c r="BX125" s="210">
        <v>1968</v>
      </c>
      <c r="BY125" s="210">
        <v>1968</v>
      </c>
      <c r="BZ125" s="210"/>
      <c r="CA125" s="210"/>
      <c r="CB125" s="210">
        <f>BY115-CB115-60</f>
        <v>1898</v>
      </c>
      <c r="CC125" s="210">
        <v>1779</v>
      </c>
      <c r="CD125" s="210">
        <f t="shared" si="510"/>
        <v>120</v>
      </c>
      <c r="CE125" s="210">
        <f t="shared" si="511"/>
        <v>1899</v>
      </c>
      <c r="CF125" s="210"/>
      <c r="CG125" s="210"/>
      <c r="CH125" s="210"/>
      <c r="CI125" s="210">
        <v>800</v>
      </c>
      <c r="CJ125" s="210">
        <v>1099</v>
      </c>
      <c r="CK125" s="211"/>
      <c r="CL125" s="211"/>
      <c r="CM125" s="208" t="s">
        <v>15</v>
      </c>
      <c r="CN125" s="209" t="s">
        <v>425</v>
      </c>
      <c r="CO125" s="172">
        <v>7902733</v>
      </c>
      <c r="CP125" s="172" t="s">
        <v>318</v>
      </c>
      <c r="CQ125" s="172" t="s">
        <v>240</v>
      </c>
      <c r="CR125" s="172" t="s">
        <v>392</v>
      </c>
      <c r="CS125" s="172" t="s">
        <v>472</v>
      </c>
      <c r="CT125" s="210">
        <v>1968</v>
      </c>
      <c r="CU125" s="210">
        <v>1968</v>
      </c>
      <c r="CV125" s="210"/>
      <c r="CW125" s="210"/>
      <c r="CX125" s="210">
        <f>CU115-CX115-60</f>
        <v>1898</v>
      </c>
      <c r="CY125" s="210">
        <v>1779</v>
      </c>
      <c r="CZ125" s="210">
        <f t="shared" si="513"/>
        <v>120</v>
      </c>
      <c r="DA125" s="210">
        <f t="shared" si="514"/>
        <v>1899</v>
      </c>
      <c r="DB125" s="210"/>
      <c r="DC125" s="210"/>
      <c r="DD125" s="210"/>
      <c r="DE125" s="210">
        <v>800</v>
      </c>
      <c r="DF125" s="210">
        <v>1099</v>
      </c>
      <c r="DG125" s="211"/>
      <c r="DH125" s="255"/>
      <c r="DI125" s="130" t="s">
        <v>15</v>
      </c>
      <c r="DJ125" s="134" t="s">
        <v>425</v>
      </c>
      <c r="DK125" s="132">
        <v>7902733</v>
      </c>
      <c r="DL125" s="132" t="s">
        <v>318</v>
      </c>
      <c r="DM125" s="132" t="s">
        <v>240</v>
      </c>
      <c r="DN125" s="132" t="s">
        <v>392</v>
      </c>
      <c r="DO125" s="132" t="s">
        <v>472</v>
      </c>
      <c r="DP125" s="159">
        <v>1968</v>
      </c>
      <c r="DQ125" s="159">
        <v>1968</v>
      </c>
      <c r="DR125" s="159"/>
      <c r="DS125" s="159"/>
      <c r="DT125" s="159">
        <f t="shared" si="498"/>
        <v>1779</v>
      </c>
      <c r="DU125" s="159">
        <v>1779</v>
      </c>
      <c r="DV125" s="159">
        <f t="shared" si="515"/>
        <v>120</v>
      </c>
      <c r="DW125" s="159">
        <f t="shared" si="516"/>
        <v>1899</v>
      </c>
      <c r="DX125" s="159"/>
      <c r="DY125" s="159"/>
      <c r="DZ125" s="159"/>
      <c r="EA125" s="159">
        <v>800</v>
      </c>
      <c r="EB125" s="159">
        <v>1099</v>
      </c>
      <c r="EC125" s="196"/>
      <c r="ED125" s="196"/>
      <c r="EE125" s="130" t="s">
        <v>15</v>
      </c>
      <c r="EF125" s="134" t="s">
        <v>425</v>
      </c>
      <c r="EG125" s="132">
        <v>7902733</v>
      </c>
      <c r="EH125" s="132" t="s">
        <v>318</v>
      </c>
      <c r="EI125" s="132" t="s">
        <v>240</v>
      </c>
      <c r="EJ125" s="132" t="s">
        <v>392</v>
      </c>
      <c r="EK125" s="132" t="s">
        <v>472</v>
      </c>
      <c r="EL125" s="159">
        <v>1968</v>
      </c>
      <c r="EM125" s="159">
        <v>1968</v>
      </c>
      <c r="EN125" s="159"/>
      <c r="EO125" s="159"/>
      <c r="EP125" s="159">
        <f t="shared" si="499"/>
        <v>0</v>
      </c>
      <c r="EQ125" s="159"/>
      <c r="ER125" s="159">
        <f t="shared" si="517"/>
        <v>1899</v>
      </c>
      <c r="ES125" s="159">
        <f t="shared" si="518"/>
        <v>1899</v>
      </c>
      <c r="ET125" s="159"/>
      <c r="EU125" s="159"/>
      <c r="EV125" s="159"/>
      <c r="EW125" s="159">
        <v>800</v>
      </c>
      <c r="EX125" s="159">
        <v>1099</v>
      </c>
      <c r="EY125" s="196"/>
      <c r="EZ125" s="196"/>
      <c r="FA125" s="132">
        <v>7902733</v>
      </c>
      <c r="FB125" s="132" t="s">
        <v>318</v>
      </c>
      <c r="FC125" s="132" t="s">
        <v>240</v>
      </c>
      <c r="FD125" s="132" t="s">
        <v>392</v>
      </c>
      <c r="FE125" s="132" t="s">
        <v>472</v>
      </c>
      <c r="FF125" s="159">
        <v>1968</v>
      </c>
      <c r="FG125" s="159">
        <v>1968</v>
      </c>
      <c r="FH125" s="159"/>
      <c r="FI125" s="159"/>
      <c r="FJ125" s="159">
        <f t="shared" si="500"/>
        <v>0</v>
      </c>
      <c r="FK125" s="159"/>
      <c r="FL125" s="159">
        <f t="shared" si="519"/>
        <v>1899</v>
      </c>
      <c r="FM125" s="159">
        <f t="shared" si="520"/>
        <v>1899</v>
      </c>
      <c r="FN125" s="159"/>
      <c r="FO125" s="159"/>
      <c r="FP125" s="159"/>
      <c r="FQ125" s="159">
        <v>800</v>
      </c>
      <c r="FR125" s="159">
        <v>1099</v>
      </c>
      <c r="FS125" s="196"/>
      <c r="FT125" s="196"/>
      <c r="FU125" s="132" t="s">
        <v>552</v>
      </c>
      <c r="FV125" s="132" t="s">
        <v>552</v>
      </c>
      <c r="FW125" s="132" t="s">
        <v>552</v>
      </c>
      <c r="FX125" s="258"/>
      <c r="FZ125" s="256"/>
    </row>
    <row r="126" spans="1:182" s="190" customFormat="1" ht="57" hidden="1" customHeight="1">
      <c r="A126" s="208" t="s">
        <v>15</v>
      </c>
      <c r="B126" s="209" t="s">
        <v>316</v>
      </c>
      <c r="C126" s="172"/>
      <c r="D126" s="172" t="s">
        <v>318</v>
      </c>
      <c r="E126" s="172" t="s">
        <v>240</v>
      </c>
      <c r="F126" s="208" t="e">
        <f t="shared" si="521"/>
        <v>#REF!</v>
      </c>
      <c r="G126" s="172" t="s">
        <v>473</v>
      </c>
      <c r="H126" s="210">
        <v>1968</v>
      </c>
      <c r="I126" s="210">
        <v>1968</v>
      </c>
      <c r="J126" s="210"/>
      <c r="K126" s="210"/>
      <c r="L126" s="210">
        <f t="shared" si="501"/>
        <v>0</v>
      </c>
      <c r="M126" s="210">
        <f t="shared" si="502"/>
        <v>0</v>
      </c>
      <c r="N126" s="211"/>
      <c r="O126" s="211"/>
      <c r="P126" s="172" t="s">
        <v>473</v>
      </c>
      <c r="Q126" s="210">
        <v>1968</v>
      </c>
      <c r="R126" s="210">
        <v>1968</v>
      </c>
      <c r="S126" s="210"/>
      <c r="T126" s="210"/>
      <c r="U126" s="210">
        <v>1741</v>
      </c>
      <c r="V126" s="210">
        <v>1741</v>
      </c>
      <c r="W126" s="211"/>
      <c r="X126" s="211"/>
      <c r="Y126" s="208" t="s">
        <v>15</v>
      </c>
      <c r="Z126" s="209" t="s">
        <v>316</v>
      </c>
      <c r="AA126" s="172">
        <v>7909590</v>
      </c>
      <c r="AB126" s="172" t="s">
        <v>318</v>
      </c>
      <c r="AC126" s="172" t="s">
        <v>240</v>
      </c>
      <c r="AD126" s="172" t="s">
        <v>392</v>
      </c>
      <c r="AE126" s="172" t="s">
        <v>473</v>
      </c>
      <c r="AF126" s="210">
        <v>1968</v>
      </c>
      <c r="AG126" s="210">
        <v>1968</v>
      </c>
      <c r="AH126" s="210"/>
      <c r="AI126" s="210"/>
      <c r="AJ126" s="210">
        <f>AG116-AJ116-100</f>
        <v>-100</v>
      </c>
      <c r="AK126" s="210">
        <v>1741</v>
      </c>
      <c r="AL126" s="210">
        <f t="shared" si="504"/>
        <v>115</v>
      </c>
      <c r="AM126" s="210">
        <f t="shared" si="505"/>
        <v>1856</v>
      </c>
      <c r="AN126" s="210"/>
      <c r="AO126" s="210"/>
      <c r="AP126" s="210"/>
      <c r="AQ126" s="210">
        <v>750</v>
      </c>
      <c r="AR126" s="210">
        <v>1106</v>
      </c>
      <c r="AS126" s="211"/>
      <c r="AT126" s="211"/>
      <c r="AU126" s="208" t="s">
        <v>15</v>
      </c>
      <c r="AV126" s="209" t="s">
        <v>316</v>
      </c>
      <c r="AW126" s="172">
        <v>7909590</v>
      </c>
      <c r="AX126" s="172" t="s">
        <v>318</v>
      </c>
      <c r="AY126" s="172" t="s">
        <v>240</v>
      </c>
      <c r="AZ126" s="172" t="s">
        <v>392</v>
      </c>
      <c r="BA126" s="172" t="s">
        <v>473</v>
      </c>
      <c r="BB126" s="210">
        <v>1968</v>
      </c>
      <c r="BC126" s="210">
        <v>1968</v>
      </c>
      <c r="BD126" s="210"/>
      <c r="BE126" s="210"/>
      <c r="BF126" s="210">
        <f>BC116-BF116-100</f>
        <v>-22</v>
      </c>
      <c r="BG126" s="210">
        <v>1741</v>
      </c>
      <c r="BH126" s="210">
        <f t="shared" si="507"/>
        <v>115</v>
      </c>
      <c r="BI126" s="210">
        <f t="shared" si="508"/>
        <v>1856</v>
      </c>
      <c r="BJ126" s="210"/>
      <c r="BK126" s="210"/>
      <c r="BL126" s="210"/>
      <c r="BM126" s="210">
        <v>750</v>
      </c>
      <c r="BN126" s="210">
        <v>1106</v>
      </c>
      <c r="BO126" s="211"/>
      <c r="BP126" s="211"/>
      <c r="BQ126" s="208" t="s">
        <v>15</v>
      </c>
      <c r="BR126" s="209" t="s">
        <v>426</v>
      </c>
      <c r="BS126" s="172">
        <v>7909590</v>
      </c>
      <c r="BT126" s="172" t="s">
        <v>318</v>
      </c>
      <c r="BU126" s="172" t="s">
        <v>240</v>
      </c>
      <c r="BV126" s="172" t="s">
        <v>392</v>
      </c>
      <c r="BW126" s="172" t="s">
        <v>473</v>
      </c>
      <c r="BX126" s="210">
        <v>1968</v>
      </c>
      <c r="BY126" s="210">
        <v>1968</v>
      </c>
      <c r="BZ126" s="210"/>
      <c r="CA126" s="210"/>
      <c r="CB126" s="210">
        <f>BY116-CB116-100</f>
        <v>-22</v>
      </c>
      <c r="CC126" s="210">
        <v>1741</v>
      </c>
      <c r="CD126" s="210">
        <f t="shared" si="510"/>
        <v>115</v>
      </c>
      <c r="CE126" s="210">
        <f t="shared" si="511"/>
        <v>1856</v>
      </c>
      <c r="CF126" s="210"/>
      <c r="CG126" s="210"/>
      <c r="CH126" s="210"/>
      <c r="CI126" s="210">
        <v>750</v>
      </c>
      <c r="CJ126" s="210">
        <v>1106</v>
      </c>
      <c r="CK126" s="211"/>
      <c r="CL126" s="211"/>
      <c r="CM126" s="208" t="s">
        <v>15</v>
      </c>
      <c r="CN126" s="209" t="s">
        <v>426</v>
      </c>
      <c r="CO126" s="172">
        <v>7909590</v>
      </c>
      <c r="CP126" s="172" t="s">
        <v>318</v>
      </c>
      <c r="CQ126" s="172" t="s">
        <v>240</v>
      </c>
      <c r="CR126" s="172" t="s">
        <v>392</v>
      </c>
      <c r="CS126" s="172" t="s">
        <v>473</v>
      </c>
      <c r="CT126" s="210">
        <v>1968</v>
      </c>
      <c r="CU126" s="210">
        <v>1968</v>
      </c>
      <c r="CV126" s="210"/>
      <c r="CW126" s="210"/>
      <c r="CX126" s="210">
        <f>CU116-CX116-100</f>
        <v>-22</v>
      </c>
      <c r="CY126" s="210">
        <v>1741</v>
      </c>
      <c r="CZ126" s="210">
        <f t="shared" si="513"/>
        <v>115</v>
      </c>
      <c r="DA126" s="210">
        <f t="shared" si="514"/>
        <v>1856</v>
      </c>
      <c r="DB126" s="210"/>
      <c r="DC126" s="210"/>
      <c r="DD126" s="210"/>
      <c r="DE126" s="210">
        <v>750</v>
      </c>
      <c r="DF126" s="210">
        <v>1106</v>
      </c>
      <c r="DG126" s="211"/>
      <c r="DH126" s="255"/>
      <c r="DI126" s="130" t="s">
        <v>15</v>
      </c>
      <c r="DJ126" s="134" t="s">
        <v>426</v>
      </c>
      <c r="DK126" s="132">
        <v>7909590</v>
      </c>
      <c r="DL126" s="132" t="s">
        <v>318</v>
      </c>
      <c r="DM126" s="132" t="s">
        <v>240</v>
      </c>
      <c r="DN126" s="132" t="s">
        <v>392</v>
      </c>
      <c r="DO126" s="132" t="s">
        <v>473</v>
      </c>
      <c r="DP126" s="159">
        <v>1968</v>
      </c>
      <c r="DQ126" s="159">
        <v>1968</v>
      </c>
      <c r="DR126" s="159"/>
      <c r="DS126" s="159"/>
      <c r="DT126" s="159">
        <f t="shared" si="498"/>
        <v>1741</v>
      </c>
      <c r="DU126" s="159">
        <v>1741</v>
      </c>
      <c r="DV126" s="159">
        <f t="shared" si="515"/>
        <v>115</v>
      </c>
      <c r="DW126" s="159">
        <f t="shared" si="516"/>
        <v>1856</v>
      </c>
      <c r="DX126" s="159"/>
      <c r="DY126" s="159"/>
      <c r="DZ126" s="159"/>
      <c r="EA126" s="159">
        <v>750</v>
      </c>
      <c r="EB126" s="159">
        <v>1106</v>
      </c>
      <c r="EC126" s="196"/>
      <c r="ED126" s="196"/>
      <c r="EE126" s="130" t="s">
        <v>15</v>
      </c>
      <c r="EF126" s="134" t="s">
        <v>426</v>
      </c>
      <c r="EG126" s="132">
        <v>7909590</v>
      </c>
      <c r="EH126" s="132" t="s">
        <v>318</v>
      </c>
      <c r="EI126" s="132" t="s">
        <v>240</v>
      </c>
      <c r="EJ126" s="132" t="s">
        <v>392</v>
      </c>
      <c r="EK126" s="132" t="s">
        <v>473</v>
      </c>
      <c r="EL126" s="159">
        <v>1968</v>
      </c>
      <c r="EM126" s="159">
        <v>1968</v>
      </c>
      <c r="EN126" s="159"/>
      <c r="EO126" s="159"/>
      <c r="EP126" s="159">
        <f t="shared" si="499"/>
        <v>0</v>
      </c>
      <c r="EQ126" s="159"/>
      <c r="ER126" s="159">
        <f t="shared" si="517"/>
        <v>1856</v>
      </c>
      <c r="ES126" s="159">
        <f t="shared" si="518"/>
        <v>1856</v>
      </c>
      <c r="ET126" s="159"/>
      <c r="EU126" s="159"/>
      <c r="EV126" s="159"/>
      <c r="EW126" s="159">
        <v>750</v>
      </c>
      <c r="EX126" s="159">
        <v>1106</v>
      </c>
      <c r="EY126" s="196"/>
      <c r="EZ126" s="196"/>
      <c r="FA126" s="132">
        <v>7909590</v>
      </c>
      <c r="FB126" s="132" t="s">
        <v>318</v>
      </c>
      <c r="FC126" s="132" t="s">
        <v>240</v>
      </c>
      <c r="FD126" s="132" t="s">
        <v>392</v>
      </c>
      <c r="FE126" s="132" t="s">
        <v>473</v>
      </c>
      <c r="FF126" s="159">
        <v>1968</v>
      </c>
      <c r="FG126" s="159">
        <v>1968</v>
      </c>
      <c r="FH126" s="159"/>
      <c r="FI126" s="159"/>
      <c r="FJ126" s="159">
        <f t="shared" si="500"/>
        <v>0</v>
      </c>
      <c r="FK126" s="159"/>
      <c r="FL126" s="159">
        <f t="shared" si="519"/>
        <v>1856</v>
      </c>
      <c r="FM126" s="159">
        <f t="shared" si="520"/>
        <v>1856</v>
      </c>
      <c r="FN126" s="159"/>
      <c r="FO126" s="159"/>
      <c r="FP126" s="159"/>
      <c r="FQ126" s="159">
        <v>750</v>
      </c>
      <c r="FR126" s="159">
        <v>1106</v>
      </c>
      <c r="FS126" s="196"/>
      <c r="FT126" s="196"/>
      <c r="FU126" s="132" t="s">
        <v>553</v>
      </c>
      <c r="FV126" s="132" t="s">
        <v>553</v>
      </c>
      <c r="FW126" s="132" t="s">
        <v>553</v>
      </c>
      <c r="FX126" s="258"/>
      <c r="FZ126" s="256"/>
    </row>
    <row r="127" spans="1:182" s="190" customFormat="1" ht="57" hidden="1" customHeight="1">
      <c r="A127" s="208" t="s">
        <v>15</v>
      </c>
      <c r="B127" s="209" t="s">
        <v>307</v>
      </c>
      <c r="C127" s="172"/>
      <c r="D127" s="172" t="s">
        <v>318</v>
      </c>
      <c r="E127" s="172" t="s">
        <v>240</v>
      </c>
      <c r="F127" s="208" t="e">
        <f t="shared" si="521"/>
        <v>#REF!</v>
      </c>
      <c r="G127" s="172" t="s">
        <v>474</v>
      </c>
      <c r="H127" s="210">
        <v>1968</v>
      </c>
      <c r="I127" s="210">
        <v>1968</v>
      </c>
      <c r="J127" s="210"/>
      <c r="K127" s="210"/>
      <c r="L127" s="210">
        <f t="shared" si="501"/>
        <v>0</v>
      </c>
      <c r="M127" s="210">
        <f t="shared" si="502"/>
        <v>0</v>
      </c>
      <c r="N127" s="211"/>
      <c r="O127" s="211"/>
      <c r="P127" s="172" t="s">
        <v>474</v>
      </c>
      <c r="Q127" s="210">
        <v>1968</v>
      </c>
      <c r="R127" s="210">
        <v>1968</v>
      </c>
      <c r="S127" s="210"/>
      <c r="T127" s="210"/>
      <c r="U127" s="210">
        <v>1772</v>
      </c>
      <c r="V127" s="210">
        <v>1772</v>
      </c>
      <c r="W127" s="211"/>
      <c r="X127" s="211"/>
      <c r="Y127" s="208" t="s">
        <v>15</v>
      </c>
      <c r="Z127" s="209" t="s">
        <v>307</v>
      </c>
      <c r="AA127" s="172">
        <v>7909589</v>
      </c>
      <c r="AB127" s="172" t="s">
        <v>318</v>
      </c>
      <c r="AC127" s="172" t="s">
        <v>240</v>
      </c>
      <c r="AD127" s="172" t="s">
        <v>392</v>
      </c>
      <c r="AE127" s="172" t="s">
        <v>474</v>
      </c>
      <c r="AF127" s="210">
        <v>1968</v>
      </c>
      <c r="AG127" s="210">
        <v>1968</v>
      </c>
      <c r="AH127" s="210"/>
      <c r="AI127" s="210"/>
      <c r="AJ127" s="210">
        <f>AG117-AJ117-68</f>
        <v>-68</v>
      </c>
      <c r="AK127" s="210">
        <v>1772</v>
      </c>
      <c r="AL127" s="210">
        <f t="shared" si="504"/>
        <v>121</v>
      </c>
      <c r="AM127" s="210">
        <f t="shared" si="505"/>
        <v>1893</v>
      </c>
      <c r="AN127" s="210"/>
      <c r="AO127" s="210"/>
      <c r="AP127" s="210"/>
      <c r="AQ127" s="210">
        <v>800</v>
      </c>
      <c r="AR127" s="210">
        <v>1093</v>
      </c>
      <c r="AS127" s="211"/>
      <c r="AT127" s="211"/>
      <c r="AU127" s="208" t="s">
        <v>15</v>
      </c>
      <c r="AV127" s="209" t="s">
        <v>307</v>
      </c>
      <c r="AW127" s="172">
        <v>7909589</v>
      </c>
      <c r="AX127" s="172" t="s">
        <v>318</v>
      </c>
      <c r="AY127" s="172" t="s">
        <v>240</v>
      </c>
      <c r="AZ127" s="172" t="s">
        <v>392</v>
      </c>
      <c r="BA127" s="172" t="s">
        <v>474</v>
      </c>
      <c r="BB127" s="210">
        <v>1968</v>
      </c>
      <c r="BC127" s="210">
        <v>1968</v>
      </c>
      <c r="BD127" s="210"/>
      <c r="BE127" s="210"/>
      <c r="BF127" s="210">
        <f>BC117-BF117-68</f>
        <v>1538.9999189999999</v>
      </c>
      <c r="BG127" s="210">
        <v>1772</v>
      </c>
      <c r="BH127" s="210">
        <f t="shared" si="507"/>
        <v>121</v>
      </c>
      <c r="BI127" s="210">
        <f t="shared" si="508"/>
        <v>1893</v>
      </c>
      <c r="BJ127" s="210"/>
      <c r="BK127" s="210"/>
      <c r="BL127" s="210"/>
      <c r="BM127" s="210">
        <v>800</v>
      </c>
      <c r="BN127" s="210">
        <v>1093</v>
      </c>
      <c r="BO127" s="211"/>
      <c r="BP127" s="211"/>
      <c r="BQ127" s="208" t="s">
        <v>15</v>
      </c>
      <c r="BR127" s="209" t="s">
        <v>427</v>
      </c>
      <c r="BS127" s="172">
        <v>7909589</v>
      </c>
      <c r="BT127" s="172" t="s">
        <v>318</v>
      </c>
      <c r="BU127" s="172" t="s">
        <v>240</v>
      </c>
      <c r="BV127" s="172" t="s">
        <v>392</v>
      </c>
      <c r="BW127" s="172" t="s">
        <v>474</v>
      </c>
      <c r="BX127" s="210">
        <v>1968</v>
      </c>
      <c r="BY127" s="210">
        <v>1968</v>
      </c>
      <c r="BZ127" s="210"/>
      <c r="CA127" s="210"/>
      <c r="CB127" s="210">
        <f>BY117-CB117-68</f>
        <v>282.41791899999953</v>
      </c>
      <c r="CC127" s="210">
        <v>1772</v>
      </c>
      <c r="CD127" s="210">
        <f t="shared" si="510"/>
        <v>121</v>
      </c>
      <c r="CE127" s="210">
        <f t="shared" si="511"/>
        <v>1893</v>
      </c>
      <c r="CF127" s="210"/>
      <c r="CG127" s="210"/>
      <c r="CH127" s="210"/>
      <c r="CI127" s="210">
        <v>800</v>
      </c>
      <c r="CJ127" s="210">
        <v>1093</v>
      </c>
      <c r="CK127" s="211"/>
      <c r="CL127" s="211"/>
      <c r="CM127" s="208" t="s">
        <v>15</v>
      </c>
      <c r="CN127" s="209" t="s">
        <v>427</v>
      </c>
      <c r="CO127" s="172">
        <v>7909589</v>
      </c>
      <c r="CP127" s="172" t="s">
        <v>318</v>
      </c>
      <c r="CQ127" s="172" t="s">
        <v>240</v>
      </c>
      <c r="CR127" s="172" t="s">
        <v>392</v>
      </c>
      <c r="CS127" s="172" t="s">
        <v>474</v>
      </c>
      <c r="CT127" s="210">
        <v>1968</v>
      </c>
      <c r="CU127" s="210">
        <v>1968</v>
      </c>
      <c r="CV127" s="210"/>
      <c r="CW127" s="210"/>
      <c r="CX127" s="210">
        <f>CU117-CX117-68</f>
        <v>282.41791899999953</v>
      </c>
      <c r="CY127" s="210">
        <v>1772</v>
      </c>
      <c r="CZ127" s="210">
        <f t="shared" si="513"/>
        <v>121</v>
      </c>
      <c r="DA127" s="210">
        <f t="shared" si="514"/>
        <v>1893</v>
      </c>
      <c r="DB127" s="210"/>
      <c r="DC127" s="210"/>
      <c r="DD127" s="210"/>
      <c r="DE127" s="210">
        <v>800</v>
      </c>
      <c r="DF127" s="210">
        <v>1093</v>
      </c>
      <c r="DG127" s="211"/>
      <c r="DH127" s="255"/>
      <c r="DI127" s="130" t="s">
        <v>15</v>
      </c>
      <c r="DJ127" s="134" t="s">
        <v>427</v>
      </c>
      <c r="DK127" s="132">
        <v>7909589</v>
      </c>
      <c r="DL127" s="132" t="s">
        <v>318</v>
      </c>
      <c r="DM127" s="132" t="s">
        <v>240</v>
      </c>
      <c r="DN127" s="132" t="s">
        <v>392</v>
      </c>
      <c r="DO127" s="132" t="s">
        <v>474</v>
      </c>
      <c r="DP127" s="159">
        <v>1968</v>
      </c>
      <c r="DQ127" s="159">
        <v>1968</v>
      </c>
      <c r="DR127" s="159"/>
      <c r="DS127" s="159"/>
      <c r="DT127" s="159">
        <f t="shared" si="498"/>
        <v>1772</v>
      </c>
      <c r="DU127" s="159">
        <v>1772</v>
      </c>
      <c r="DV127" s="159">
        <f t="shared" si="515"/>
        <v>121</v>
      </c>
      <c r="DW127" s="159">
        <f t="shared" si="516"/>
        <v>1893</v>
      </c>
      <c r="DX127" s="159"/>
      <c r="DY127" s="159"/>
      <c r="DZ127" s="159"/>
      <c r="EA127" s="159">
        <v>800</v>
      </c>
      <c r="EB127" s="159">
        <v>1093</v>
      </c>
      <c r="EC127" s="196"/>
      <c r="ED127" s="196"/>
      <c r="EE127" s="130" t="s">
        <v>15</v>
      </c>
      <c r="EF127" s="134" t="s">
        <v>427</v>
      </c>
      <c r="EG127" s="132">
        <v>7909589</v>
      </c>
      <c r="EH127" s="132" t="s">
        <v>318</v>
      </c>
      <c r="EI127" s="132" t="s">
        <v>240</v>
      </c>
      <c r="EJ127" s="132" t="s">
        <v>392</v>
      </c>
      <c r="EK127" s="132" t="s">
        <v>474</v>
      </c>
      <c r="EL127" s="159">
        <v>1968</v>
      </c>
      <c r="EM127" s="159">
        <v>1968</v>
      </c>
      <c r="EN127" s="159"/>
      <c r="EO127" s="159"/>
      <c r="EP127" s="159">
        <f t="shared" si="499"/>
        <v>0</v>
      </c>
      <c r="EQ127" s="159"/>
      <c r="ER127" s="159">
        <f t="shared" si="517"/>
        <v>1893</v>
      </c>
      <c r="ES127" s="159">
        <f t="shared" si="518"/>
        <v>1893</v>
      </c>
      <c r="ET127" s="159"/>
      <c r="EU127" s="159"/>
      <c r="EV127" s="159"/>
      <c r="EW127" s="159">
        <v>800</v>
      </c>
      <c r="EX127" s="159">
        <v>1093</v>
      </c>
      <c r="EY127" s="196"/>
      <c r="EZ127" s="196"/>
      <c r="FA127" s="132">
        <v>7909589</v>
      </c>
      <c r="FB127" s="132" t="s">
        <v>318</v>
      </c>
      <c r="FC127" s="132" t="s">
        <v>240</v>
      </c>
      <c r="FD127" s="132" t="s">
        <v>392</v>
      </c>
      <c r="FE127" s="132" t="s">
        <v>474</v>
      </c>
      <c r="FF127" s="159">
        <v>1968</v>
      </c>
      <c r="FG127" s="159">
        <v>1968</v>
      </c>
      <c r="FH127" s="159"/>
      <c r="FI127" s="159"/>
      <c r="FJ127" s="159">
        <f t="shared" si="500"/>
        <v>0</v>
      </c>
      <c r="FK127" s="159"/>
      <c r="FL127" s="159">
        <f t="shared" si="519"/>
        <v>1893</v>
      </c>
      <c r="FM127" s="159">
        <f t="shared" si="520"/>
        <v>1893</v>
      </c>
      <c r="FN127" s="159"/>
      <c r="FO127" s="159"/>
      <c r="FP127" s="159"/>
      <c r="FQ127" s="159">
        <v>800</v>
      </c>
      <c r="FR127" s="159">
        <v>1093</v>
      </c>
      <c r="FS127" s="196"/>
      <c r="FT127" s="196"/>
      <c r="FU127" s="132" t="s">
        <v>554</v>
      </c>
      <c r="FV127" s="132" t="s">
        <v>554</v>
      </c>
      <c r="FW127" s="132" t="s">
        <v>554</v>
      </c>
      <c r="FX127" s="258"/>
      <c r="FZ127" s="256"/>
    </row>
    <row r="128" spans="1:182" s="136" customFormat="1" ht="55.5" hidden="1" customHeight="1">
      <c r="A128" s="203" t="s">
        <v>340</v>
      </c>
      <c r="B128" s="152" t="s">
        <v>341</v>
      </c>
      <c r="C128" s="203"/>
      <c r="D128" s="203"/>
      <c r="E128" s="203"/>
      <c r="F128" s="203"/>
      <c r="G128" s="203"/>
      <c r="H128" s="158"/>
      <c r="I128" s="158"/>
      <c r="J128" s="158"/>
      <c r="K128" s="158"/>
      <c r="L128" s="158">
        <f>L129+L131</f>
        <v>4340</v>
      </c>
      <c r="M128" s="158">
        <f>M129+M131</f>
        <v>4340</v>
      </c>
      <c r="N128" s="138"/>
      <c r="O128" s="138"/>
      <c r="P128" s="203"/>
      <c r="Q128" s="158"/>
      <c r="R128" s="158"/>
      <c r="S128" s="158"/>
      <c r="T128" s="158"/>
      <c r="U128" s="158">
        <f>U129+U131</f>
        <v>4340</v>
      </c>
      <c r="V128" s="158">
        <f>V129+V131</f>
        <v>4340</v>
      </c>
      <c r="W128" s="138"/>
      <c r="X128" s="138"/>
      <c r="Y128" s="203" t="s">
        <v>340</v>
      </c>
      <c r="Z128" s="152" t="s">
        <v>341</v>
      </c>
      <c r="AA128" s="203"/>
      <c r="AB128" s="203"/>
      <c r="AC128" s="203"/>
      <c r="AD128" s="203"/>
      <c r="AE128" s="203"/>
      <c r="AF128" s="158"/>
      <c r="AG128" s="158"/>
      <c r="AH128" s="158"/>
      <c r="AI128" s="158"/>
      <c r="AJ128" s="158">
        <f>AJ129+AJ131</f>
        <v>2610</v>
      </c>
      <c r="AK128" s="158">
        <f>AK129+AK131</f>
        <v>2610</v>
      </c>
      <c r="AL128" s="159">
        <f t="shared" si="473"/>
        <v>0</v>
      </c>
      <c r="AM128" s="158">
        <f t="shared" ref="AM128:AR128" si="522">AM129+AM131</f>
        <v>2610</v>
      </c>
      <c r="AN128" s="158">
        <f t="shared" si="522"/>
        <v>870</v>
      </c>
      <c r="AO128" s="158">
        <f t="shared" si="522"/>
        <v>870</v>
      </c>
      <c r="AP128" s="158">
        <f t="shared" si="522"/>
        <v>870</v>
      </c>
      <c r="AQ128" s="158">
        <f t="shared" si="522"/>
        <v>0</v>
      </c>
      <c r="AR128" s="158">
        <f t="shared" si="522"/>
        <v>0</v>
      </c>
      <c r="AS128" s="138"/>
      <c r="AT128" s="138"/>
      <c r="AU128" s="203" t="s">
        <v>340</v>
      </c>
      <c r="AV128" s="152" t="s">
        <v>341</v>
      </c>
      <c r="AW128" s="203"/>
      <c r="AX128" s="203"/>
      <c r="AY128" s="203"/>
      <c r="AZ128" s="203"/>
      <c r="BA128" s="203"/>
      <c r="BB128" s="158"/>
      <c r="BC128" s="158"/>
      <c r="BD128" s="158">
        <f t="shared" ref="BD128:BF128" si="523">BD129+BD131</f>
        <v>0</v>
      </c>
      <c r="BE128" s="158">
        <f t="shared" si="523"/>
        <v>0</v>
      </c>
      <c r="BF128" s="158">
        <f t="shared" si="523"/>
        <v>1740</v>
      </c>
      <c r="BG128" s="158">
        <f>BG129+BG131</f>
        <v>1740</v>
      </c>
      <c r="BH128" s="159">
        <f t="shared" si="475"/>
        <v>870</v>
      </c>
      <c r="BI128" s="158">
        <f t="shared" ref="BI128:BN128" si="524">BI129+BI131</f>
        <v>2610</v>
      </c>
      <c r="BJ128" s="158">
        <f t="shared" si="524"/>
        <v>870</v>
      </c>
      <c r="BK128" s="158">
        <f t="shared" si="524"/>
        <v>870</v>
      </c>
      <c r="BL128" s="158">
        <f t="shared" si="524"/>
        <v>870</v>
      </c>
      <c r="BM128" s="158">
        <f t="shared" si="524"/>
        <v>0</v>
      </c>
      <c r="BN128" s="158">
        <f t="shared" si="524"/>
        <v>0</v>
      </c>
      <c r="BO128" s="138"/>
      <c r="BP128" s="138"/>
      <c r="BQ128" s="203" t="s">
        <v>340</v>
      </c>
      <c r="BR128" s="152" t="s">
        <v>341</v>
      </c>
      <c r="BS128" s="203"/>
      <c r="BT128" s="203"/>
      <c r="BU128" s="203"/>
      <c r="BV128" s="203"/>
      <c r="BW128" s="203"/>
      <c r="BX128" s="158"/>
      <c r="BY128" s="158"/>
      <c r="BZ128" s="158">
        <f t="shared" ref="BZ128:CB128" si="525">BZ129+BZ131</f>
        <v>0</v>
      </c>
      <c r="CA128" s="158">
        <f t="shared" si="525"/>
        <v>0</v>
      </c>
      <c r="CB128" s="158">
        <f t="shared" si="525"/>
        <v>2610</v>
      </c>
      <c r="CC128" s="158">
        <f>CC129+CC131</f>
        <v>2610</v>
      </c>
      <c r="CD128" s="159">
        <f t="shared" ref="CD128:CD145" si="526">CE128-CC128</f>
        <v>0</v>
      </c>
      <c r="CE128" s="158">
        <f t="shared" ref="CE128:CJ128" si="527">CE129+CE131</f>
        <v>2610</v>
      </c>
      <c r="CF128" s="158">
        <f t="shared" si="527"/>
        <v>870</v>
      </c>
      <c r="CG128" s="158">
        <f t="shared" si="527"/>
        <v>870</v>
      </c>
      <c r="CH128" s="158">
        <f t="shared" si="527"/>
        <v>870</v>
      </c>
      <c r="CI128" s="158">
        <f t="shared" si="527"/>
        <v>0</v>
      </c>
      <c r="CJ128" s="158">
        <f t="shared" si="527"/>
        <v>0</v>
      </c>
      <c r="CK128" s="138"/>
      <c r="CL128" s="138"/>
      <c r="CM128" s="203" t="s">
        <v>340</v>
      </c>
      <c r="CN128" s="152" t="s">
        <v>341</v>
      </c>
      <c r="CO128" s="203"/>
      <c r="CP128" s="203"/>
      <c r="CQ128" s="203"/>
      <c r="CR128" s="203"/>
      <c r="CS128" s="203"/>
      <c r="CT128" s="158"/>
      <c r="CU128" s="158"/>
      <c r="CV128" s="158">
        <f t="shared" ref="CV128:CX128" si="528">CV129+CV131</f>
        <v>0</v>
      </c>
      <c r="CW128" s="158">
        <f t="shared" si="528"/>
        <v>0</v>
      </c>
      <c r="CX128" s="158">
        <f t="shared" si="528"/>
        <v>2610</v>
      </c>
      <c r="CY128" s="158">
        <f>CY129+CY131</f>
        <v>2610</v>
      </c>
      <c r="CZ128" s="159">
        <f t="shared" ref="CZ128:CZ133" si="529">DA128-CY128</f>
        <v>0</v>
      </c>
      <c r="DA128" s="158">
        <f t="shared" ref="DA128:DF128" si="530">DA129+DA131</f>
        <v>2610</v>
      </c>
      <c r="DB128" s="158">
        <f t="shared" si="530"/>
        <v>870</v>
      </c>
      <c r="DC128" s="158">
        <f t="shared" si="530"/>
        <v>870</v>
      </c>
      <c r="DD128" s="158">
        <f t="shared" si="530"/>
        <v>870</v>
      </c>
      <c r="DE128" s="158">
        <f t="shared" si="530"/>
        <v>0</v>
      </c>
      <c r="DF128" s="158">
        <f t="shared" si="530"/>
        <v>0</v>
      </c>
      <c r="DG128" s="138"/>
      <c r="DH128" s="138"/>
      <c r="DI128" s="203" t="s">
        <v>340</v>
      </c>
      <c r="DJ128" s="152" t="s">
        <v>341</v>
      </c>
      <c r="DK128" s="203"/>
      <c r="DL128" s="203"/>
      <c r="DM128" s="203"/>
      <c r="DN128" s="203"/>
      <c r="DO128" s="203"/>
      <c r="DP128" s="158"/>
      <c r="DQ128" s="158"/>
      <c r="DR128" s="158">
        <f t="shared" ref="DR128:DT128" si="531">DR129+DR131</f>
        <v>0</v>
      </c>
      <c r="DS128" s="158">
        <f t="shared" si="531"/>
        <v>0</v>
      </c>
      <c r="DT128" s="158">
        <f t="shared" si="531"/>
        <v>4340</v>
      </c>
      <c r="DU128" s="158">
        <f>DU129+DU131</f>
        <v>4340</v>
      </c>
      <c r="DV128" s="159">
        <f t="shared" ref="DV128:DV133" si="532">DW128-DU128</f>
        <v>-1730</v>
      </c>
      <c r="DW128" s="158">
        <f t="shared" ref="DW128:EB128" si="533">DW129+DW131</f>
        <v>2610</v>
      </c>
      <c r="DX128" s="158">
        <f t="shared" si="533"/>
        <v>870</v>
      </c>
      <c r="DY128" s="158">
        <f t="shared" si="533"/>
        <v>870</v>
      </c>
      <c r="DZ128" s="158">
        <f t="shared" si="533"/>
        <v>870</v>
      </c>
      <c r="EA128" s="158">
        <f t="shared" si="533"/>
        <v>0</v>
      </c>
      <c r="EB128" s="158">
        <f t="shared" si="533"/>
        <v>0</v>
      </c>
      <c r="EC128" s="138"/>
      <c r="ED128" s="138"/>
      <c r="EE128" s="203" t="s">
        <v>340</v>
      </c>
      <c r="EF128" s="152" t="s">
        <v>341</v>
      </c>
      <c r="EG128" s="203"/>
      <c r="EH128" s="203"/>
      <c r="EI128" s="203"/>
      <c r="EJ128" s="203"/>
      <c r="EK128" s="203"/>
      <c r="EL128" s="158"/>
      <c r="EM128" s="158"/>
      <c r="EN128" s="158">
        <f t="shared" ref="EN128:EP128" si="534">EN129+EN131</f>
        <v>0</v>
      </c>
      <c r="EO128" s="158">
        <f t="shared" si="534"/>
        <v>0</v>
      </c>
      <c r="EP128" s="158">
        <f t="shared" si="534"/>
        <v>4340</v>
      </c>
      <c r="EQ128" s="158">
        <f>EQ129+EQ131</f>
        <v>4340</v>
      </c>
      <c r="ER128" s="159">
        <f t="shared" si="517"/>
        <v>-1730</v>
      </c>
      <c r="ES128" s="158">
        <f t="shared" ref="ES128:EX128" si="535">ES129+ES131</f>
        <v>2610</v>
      </c>
      <c r="ET128" s="158">
        <f t="shared" si="535"/>
        <v>870</v>
      </c>
      <c r="EU128" s="158">
        <f t="shared" si="535"/>
        <v>870</v>
      </c>
      <c r="EV128" s="158">
        <f t="shared" si="535"/>
        <v>870</v>
      </c>
      <c r="EW128" s="158">
        <f t="shared" si="535"/>
        <v>0</v>
      </c>
      <c r="EX128" s="158">
        <f t="shared" si="535"/>
        <v>0</v>
      </c>
      <c r="EY128" s="138"/>
      <c r="EZ128" s="138"/>
      <c r="FA128" s="203"/>
      <c r="FB128" s="203"/>
      <c r="FC128" s="203"/>
      <c r="FD128" s="203"/>
      <c r="FE128" s="203"/>
      <c r="FF128" s="158"/>
      <c r="FG128" s="158"/>
      <c r="FH128" s="158">
        <f t="shared" ref="FH128:FJ128" si="536">FH129+FH131</f>
        <v>0</v>
      </c>
      <c r="FI128" s="158">
        <f t="shared" si="536"/>
        <v>0</v>
      </c>
      <c r="FJ128" s="158">
        <f t="shared" si="536"/>
        <v>4340</v>
      </c>
      <c r="FK128" s="158">
        <f>FK129+FK131</f>
        <v>4340</v>
      </c>
      <c r="FL128" s="159">
        <f t="shared" si="519"/>
        <v>-1730</v>
      </c>
      <c r="FM128" s="158">
        <f t="shared" ref="FM128:FR128" si="537">FM129+FM131</f>
        <v>2610</v>
      </c>
      <c r="FN128" s="158">
        <f t="shared" si="537"/>
        <v>870</v>
      </c>
      <c r="FO128" s="158">
        <f t="shared" si="537"/>
        <v>870</v>
      </c>
      <c r="FP128" s="158">
        <f t="shared" si="537"/>
        <v>870</v>
      </c>
      <c r="FQ128" s="158">
        <f t="shared" si="537"/>
        <v>0</v>
      </c>
      <c r="FR128" s="158">
        <f t="shared" si="537"/>
        <v>0</v>
      </c>
      <c r="FS128" s="138"/>
      <c r="FT128" s="138"/>
      <c r="FU128" s="244"/>
      <c r="FV128" s="244"/>
      <c r="FW128" s="244"/>
      <c r="FX128" s="200"/>
    </row>
    <row r="129" spans="1:180" ht="22.5" hidden="1" customHeight="1">
      <c r="A129" s="203" t="s">
        <v>19</v>
      </c>
      <c r="B129" s="203" t="s">
        <v>45</v>
      </c>
      <c r="C129" s="203"/>
      <c r="D129" s="203"/>
      <c r="E129" s="203"/>
      <c r="F129" s="203"/>
      <c r="G129" s="203"/>
      <c r="H129" s="158"/>
      <c r="I129" s="158"/>
      <c r="J129" s="158"/>
      <c r="K129" s="158"/>
      <c r="L129" s="158">
        <f>L130</f>
        <v>870</v>
      </c>
      <c r="M129" s="158">
        <f t="shared" ref="M129:O129" si="538">M130</f>
        <v>870</v>
      </c>
      <c r="N129" s="138">
        <f t="shared" si="538"/>
        <v>0</v>
      </c>
      <c r="O129" s="138">
        <f t="shared" si="538"/>
        <v>0</v>
      </c>
      <c r="P129" s="203"/>
      <c r="Q129" s="158"/>
      <c r="R129" s="158"/>
      <c r="S129" s="158"/>
      <c r="T129" s="158"/>
      <c r="U129" s="158">
        <f>U130</f>
        <v>264</v>
      </c>
      <c r="V129" s="158">
        <f t="shared" ref="V129:X129" si="539">V130</f>
        <v>264</v>
      </c>
      <c r="W129" s="138">
        <f t="shared" si="539"/>
        <v>0</v>
      </c>
      <c r="X129" s="138">
        <f t="shared" si="539"/>
        <v>0</v>
      </c>
      <c r="Y129" s="203" t="s">
        <v>19</v>
      </c>
      <c r="Z129" s="203" t="s">
        <v>45</v>
      </c>
      <c r="AA129" s="203"/>
      <c r="AB129" s="203"/>
      <c r="AC129" s="203"/>
      <c r="AD129" s="203"/>
      <c r="AE129" s="203"/>
      <c r="AF129" s="158"/>
      <c r="AG129" s="158"/>
      <c r="AH129" s="158"/>
      <c r="AI129" s="158"/>
      <c r="AJ129" s="158">
        <f>AJ130</f>
        <v>264</v>
      </c>
      <c r="AK129" s="158">
        <f t="shared" ref="AK129:AT129" si="540">AK130</f>
        <v>264</v>
      </c>
      <c r="AL129" s="159">
        <f t="shared" si="473"/>
        <v>0</v>
      </c>
      <c r="AM129" s="158">
        <f t="shared" si="540"/>
        <v>264</v>
      </c>
      <c r="AN129" s="158">
        <f t="shared" si="540"/>
        <v>264</v>
      </c>
      <c r="AO129" s="158">
        <f t="shared" si="540"/>
        <v>0</v>
      </c>
      <c r="AP129" s="158">
        <f t="shared" si="540"/>
        <v>0</v>
      </c>
      <c r="AQ129" s="158">
        <f t="shared" si="540"/>
        <v>0</v>
      </c>
      <c r="AR129" s="158">
        <f t="shared" si="540"/>
        <v>0</v>
      </c>
      <c r="AS129" s="138">
        <f t="shared" si="540"/>
        <v>0</v>
      </c>
      <c r="AT129" s="138">
        <f t="shared" si="540"/>
        <v>0</v>
      </c>
      <c r="AU129" s="203" t="s">
        <v>19</v>
      </c>
      <c r="AV129" s="203" t="s">
        <v>45</v>
      </c>
      <c r="AW129" s="203"/>
      <c r="AX129" s="203"/>
      <c r="AY129" s="203"/>
      <c r="AZ129" s="203"/>
      <c r="BA129" s="203"/>
      <c r="BB129" s="158"/>
      <c r="BC129" s="158"/>
      <c r="BD129" s="158">
        <f t="shared" ref="BD129:BP129" si="541">BD130</f>
        <v>0</v>
      </c>
      <c r="BE129" s="158">
        <f t="shared" si="541"/>
        <v>0</v>
      </c>
      <c r="BF129" s="158">
        <f t="shared" si="541"/>
        <v>264</v>
      </c>
      <c r="BG129" s="158">
        <f t="shared" si="541"/>
        <v>264</v>
      </c>
      <c r="BH129" s="159">
        <f t="shared" si="475"/>
        <v>0</v>
      </c>
      <c r="BI129" s="158">
        <f t="shared" si="541"/>
        <v>264</v>
      </c>
      <c r="BJ129" s="158">
        <f t="shared" si="541"/>
        <v>264</v>
      </c>
      <c r="BK129" s="158">
        <f t="shared" si="541"/>
        <v>0</v>
      </c>
      <c r="BL129" s="158">
        <f t="shared" si="541"/>
        <v>0</v>
      </c>
      <c r="BM129" s="158">
        <f t="shared" si="541"/>
        <v>0</v>
      </c>
      <c r="BN129" s="158">
        <f t="shared" si="541"/>
        <v>0</v>
      </c>
      <c r="BO129" s="138">
        <f t="shared" si="541"/>
        <v>0</v>
      </c>
      <c r="BP129" s="138">
        <f t="shared" si="541"/>
        <v>0</v>
      </c>
      <c r="BQ129" s="203" t="s">
        <v>19</v>
      </c>
      <c r="BR129" s="203" t="s">
        <v>45</v>
      </c>
      <c r="BS129" s="203"/>
      <c r="BT129" s="203"/>
      <c r="BU129" s="203"/>
      <c r="BV129" s="203"/>
      <c r="BW129" s="203"/>
      <c r="BX129" s="158"/>
      <c r="BY129" s="158"/>
      <c r="BZ129" s="158">
        <f t="shared" ref="BZ129:CL129" si="542">BZ130</f>
        <v>0</v>
      </c>
      <c r="CA129" s="158">
        <f t="shared" si="542"/>
        <v>0</v>
      </c>
      <c r="CB129" s="158">
        <f t="shared" si="542"/>
        <v>264</v>
      </c>
      <c r="CC129" s="158">
        <f t="shared" si="542"/>
        <v>264</v>
      </c>
      <c r="CD129" s="159">
        <f t="shared" si="526"/>
        <v>0</v>
      </c>
      <c r="CE129" s="158">
        <f t="shared" si="542"/>
        <v>264</v>
      </c>
      <c r="CF129" s="158">
        <f t="shared" si="542"/>
        <v>264</v>
      </c>
      <c r="CG129" s="158">
        <f t="shared" si="542"/>
        <v>0</v>
      </c>
      <c r="CH129" s="158">
        <f t="shared" si="542"/>
        <v>0</v>
      </c>
      <c r="CI129" s="158">
        <f t="shared" si="542"/>
        <v>0</v>
      </c>
      <c r="CJ129" s="158">
        <f t="shared" si="542"/>
        <v>0</v>
      </c>
      <c r="CK129" s="138">
        <f t="shared" si="542"/>
        <v>0</v>
      </c>
      <c r="CL129" s="138">
        <f t="shared" si="542"/>
        <v>0</v>
      </c>
      <c r="CM129" s="203" t="s">
        <v>19</v>
      </c>
      <c r="CN129" s="203" t="s">
        <v>45</v>
      </c>
      <c r="CO129" s="203"/>
      <c r="CP129" s="203"/>
      <c r="CQ129" s="203"/>
      <c r="CR129" s="203"/>
      <c r="CS129" s="203"/>
      <c r="CT129" s="158"/>
      <c r="CU129" s="158"/>
      <c r="CV129" s="158">
        <f t="shared" ref="CV129:DH129" si="543">CV130</f>
        <v>0</v>
      </c>
      <c r="CW129" s="158">
        <f t="shared" si="543"/>
        <v>0</v>
      </c>
      <c r="CX129" s="158">
        <f t="shared" si="543"/>
        <v>264</v>
      </c>
      <c r="CY129" s="158">
        <f t="shared" si="543"/>
        <v>264</v>
      </c>
      <c r="CZ129" s="159">
        <f t="shared" si="529"/>
        <v>0</v>
      </c>
      <c r="DA129" s="158">
        <f t="shared" si="543"/>
        <v>264</v>
      </c>
      <c r="DB129" s="158">
        <f t="shared" si="543"/>
        <v>264</v>
      </c>
      <c r="DC129" s="158">
        <f t="shared" si="543"/>
        <v>0</v>
      </c>
      <c r="DD129" s="158">
        <f t="shared" si="543"/>
        <v>0</v>
      </c>
      <c r="DE129" s="158">
        <f t="shared" si="543"/>
        <v>0</v>
      </c>
      <c r="DF129" s="158">
        <f t="shared" si="543"/>
        <v>0</v>
      </c>
      <c r="DG129" s="138">
        <f t="shared" si="543"/>
        <v>0</v>
      </c>
      <c r="DH129" s="138">
        <f t="shared" si="543"/>
        <v>0</v>
      </c>
      <c r="DI129" s="203" t="s">
        <v>19</v>
      </c>
      <c r="DJ129" s="203" t="s">
        <v>45</v>
      </c>
      <c r="DK129" s="203"/>
      <c r="DL129" s="203"/>
      <c r="DM129" s="203"/>
      <c r="DN129" s="203"/>
      <c r="DO129" s="203"/>
      <c r="DP129" s="158"/>
      <c r="DQ129" s="158"/>
      <c r="DR129" s="158">
        <f t="shared" ref="DR129:ED129" si="544">DR130</f>
        <v>0</v>
      </c>
      <c r="DS129" s="158">
        <f t="shared" si="544"/>
        <v>0</v>
      </c>
      <c r="DT129" s="158">
        <f t="shared" si="544"/>
        <v>264</v>
      </c>
      <c r="DU129" s="158">
        <f t="shared" si="544"/>
        <v>264</v>
      </c>
      <c r="DV129" s="159">
        <f t="shared" si="532"/>
        <v>0</v>
      </c>
      <c r="DW129" s="158">
        <f t="shared" si="544"/>
        <v>264</v>
      </c>
      <c r="DX129" s="158">
        <f t="shared" si="544"/>
        <v>264</v>
      </c>
      <c r="DY129" s="158">
        <f t="shared" si="544"/>
        <v>0</v>
      </c>
      <c r="DZ129" s="158">
        <f t="shared" si="544"/>
        <v>0</v>
      </c>
      <c r="EA129" s="158">
        <f t="shared" si="544"/>
        <v>0</v>
      </c>
      <c r="EB129" s="158">
        <f t="shared" si="544"/>
        <v>0</v>
      </c>
      <c r="EC129" s="138">
        <f t="shared" si="544"/>
        <v>0</v>
      </c>
      <c r="ED129" s="138">
        <f t="shared" si="544"/>
        <v>0</v>
      </c>
      <c r="EE129" s="203" t="s">
        <v>19</v>
      </c>
      <c r="EF129" s="203" t="s">
        <v>45</v>
      </c>
      <c r="EG129" s="203"/>
      <c r="EH129" s="203"/>
      <c r="EI129" s="203"/>
      <c r="EJ129" s="203"/>
      <c r="EK129" s="203"/>
      <c r="EL129" s="158"/>
      <c r="EM129" s="158"/>
      <c r="EN129" s="158">
        <f t="shared" ref="EN129:EZ129" si="545">EN130</f>
        <v>0</v>
      </c>
      <c r="EO129" s="158">
        <f t="shared" si="545"/>
        <v>0</v>
      </c>
      <c r="EP129" s="158">
        <f t="shared" si="545"/>
        <v>264</v>
      </c>
      <c r="EQ129" s="158">
        <f t="shared" si="545"/>
        <v>264</v>
      </c>
      <c r="ER129" s="159">
        <f t="shared" si="517"/>
        <v>0</v>
      </c>
      <c r="ES129" s="158">
        <f t="shared" si="545"/>
        <v>264</v>
      </c>
      <c r="ET129" s="158">
        <f t="shared" si="545"/>
        <v>264</v>
      </c>
      <c r="EU129" s="158">
        <f t="shared" si="545"/>
        <v>0</v>
      </c>
      <c r="EV129" s="158">
        <f t="shared" si="545"/>
        <v>0</v>
      </c>
      <c r="EW129" s="158">
        <f t="shared" si="545"/>
        <v>0</v>
      </c>
      <c r="EX129" s="158">
        <f t="shared" si="545"/>
        <v>0</v>
      </c>
      <c r="EY129" s="138">
        <f t="shared" si="545"/>
        <v>0</v>
      </c>
      <c r="EZ129" s="138">
        <f t="shared" si="545"/>
        <v>0</v>
      </c>
      <c r="FA129" s="203"/>
      <c r="FB129" s="203"/>
      <c r="FC129" s="203"/>
      <c r="FD129" s="203"/>
      <c r="FE129" s="203"/>
      <c r="FF129" s="158"/>
      <c r="FG129" s="158"/>
      <c r="FH129" s="158">
        <f t="shared" ref="FH129:FT129" si="546">FH130</f>
        <v>0</v>
      </c>
      <c r="FI129" s="158">
        <f t="shared" si="546"/>
        <v>0</v>
      </c>
      <c r="FJ129" s="158">
        <f t="shared" si="546"/>
        <v>264</v>
      </c>
      <c r="FK129" s="158">
        <f t="shared" si="546"/>
        <v>264</v>
      </c>
      <c r="FL129" s="159">
        <f t="shared" si="519"/>
        <v>0</v>
      </c>
      <c r="FM129" s="158">
        <f t="shared" si="546"/>
        <v>264</v>
      </c>
      <c r="FN129" s="158">
        <f t="shared" si="546"/>
        <v>264</v>
      </c>
      <c r="FO129" s="158">
        <f t="shared" si="546"/>
        <v>0</v>
      </c>
      <c r="FP129" s="158">
        <f t="shared" si="546"/>
        <v>0</v>
      </c>
      <c r="FQ129" s="158">
        <f t="shared" si="546"/>
        <v>0</v>
      </c>
      <c r="FR129" s="158">
        <f t="shared" si="546"/>
        <v>0</v>
      </c>
      <c r="FS129" s="138">
        <f t="shared" si="546"/>
        <v>0</v>
      </c>
      <c r="FT129" s="138">
        <f t="shared" si="546"/>
        <v>0</v>
      </c>
      <c r="FU129" s="203"/>
      <c r="FV129" s="203"/>
      <c r="FW129" s="203"/>
      <c r="FX129" s="200"/>
    </row>
    <row r="130" spans="1:180" s="154" customFormat="1" ht="50.25" hidden="1" customHeight="1">
      <c r="A130" s="132">
        <v>1</v>
      </c>
      <c r="B130" s="133" t="s">
        <v>334</v>
      </c>
      <c r="C130" s="153"/>
      <c r="D130" s="153" t="s">
        <v>318</v>
      </c>
      <c r="E130" s="153" t="s">
        <v>240</v>
      </c>
      <c r="F130" s="191" t="str">
        <f>F108</f>
        <v>2021-2025</v>
      </c>
      <c r="G130" s="153" t="s">
        <v>500</v>
      </c>
      <c r="H130" s="159">
        <f>I130</f>
        <v>4340</v>
      </c>
      <c r="I130" s="159">
        <v>4340</v>
      </c>
      <c r="J130" s="159"/>
      <c r="K130" s="159"/>
      <c r="L130" s="159">
        <f t="shared" ref="L130" si="547">M130</f>
        <v>870</v>
      </c>
      <c r="M130" s="159">
        <v>870</v>
      </c>
      <c r="N130" s="196"/>
      <c r="O130" s="196"/>
      <c r="P130" s="153" t="s">
        <v>500</v>
      </c>
      <c r="Q130" s="159">
        <f>R130</f>
        <v>4340</v>
      </c>
      <c r="R130" s="159">
        <v>4340</v>
      </c>
      <c r="S130" s="159"/>
      <c r="T130" s="159"/>
      <c r="U130" s="159">
        <f t="shared" ref="U130" si="548">V130</f>
        <v>264</v>
      </c>
      <c r="V130" s="159">
        <f>870-606</f>
        <v>264</v>
      </c>
      <c r="W130" s="196"/>
      <c r="X130" s="196"/>
      <c r="Y130" s="132">
        <v>1</v>
      </c>
      <c r="Z130" s="133" t="s">
        <v>334</v>
      </c>
      <c r="AA130" s="132">
        <v>7913665</v>
      </c>
      <c r="AB130" s="153" t="s">
        <v>318</v>
      </c>
      <c r="AC130" s="153" t="s">
        <v>240</v>
      </c>
      <c r="AD130" s="191" t="str">
        <f>AD108</f>
        <v>2021-2023</v>
      </c>
      <c r="AE130" s="153" t="s">
        <v>500</v>
      </c>
      <c r="AF130" s="159">
        <f>AG130</f>
        <v>4340</v>
      </c>
      <c r="AG130" s="159">
        <v>4340</v>
      </c>
      <c r="AH130" s="159"/>
      <c r="AI130" s="159"/>
      <c r="AJ130" s="159">
        <f t="shared" ref="AJ130" si="549">AK130</f>
        <v>264</v>
      </c>
      <c r="AK130" s="159">
        <f>870-606</f>
        <v>264</v>
      </c>
      <c r="AL130" s="159">
        <f t="shared" si="473"/>
        <v>0</v>
      </c>
      <c r="AM130" s="159">
        <f t="shared" si="474"/>
        <v>264</v>
      </c>
      <c r="AN130" s="159">
        <v>264</v>
      </c>
      <c r="AO130" s="159"/>
      <c r="AP130" s="159"/>
      <c r="AQ130" s="159"/>
      <c r="AR130" s="159"/>
      <c r="AS130" s="196"/>
      <c r="AT130" s="196"/>
      <c r="AU130" s="132">
        <v>1</v>
      </c>
      <c r="AV130" s="133" t="s">
        <v>334</v>
      </c>
      <c r="AW130" s="132">
        <v>7913665</v>
      </c>
      <c r="AX130" s="153" t="s">
        <v>318</v>
      </c>
      <c r="AY130" s="153" t="s">
        <v>240</v>
      </c>
      <c r="AZ130" s="191" t="str">
        <f>AZ108</f>
        <v>2021-2023</v>
      </c>
      <c r="BA130" s="153" t="s">
        <v>500</v>
      </c>
      <c r="BB130" s="159">
        <f>BC130</f>
        <v>4340</v>
      </c>
      <c r="BC130" s="159">
        <v>4340</v>
      </c>
      <c r="BD130" s="159"/>
      <c r="BE130" s="159"/>
      <c r="BF130" s="159">
        <f t="shared" ref="BF130" si="550">BG130</f>
        <v>264</v>
      </c>
      <c r="BG130" s="159">
        <f>870-606</f>
        <v>264</v>
      </c>
      <c r="BH130" s="159">
        <f t="shared" si="475"/>
        <v>0</v>
      </c>
      <c r="BI130" s="159">
        <f t="shared" ref="BI130" si="551">BJ130+BK130+BL130+BM130+BN130</f>
        <v>264</v>
      </c>
      <c r="BJ130" s="159">
        <v>264</v>
      </c>
      <c r="BK130" s="159"/>
      <c r="BL130" s="159"/>
      <c r="BM130" s="159"/>
      <c r="BN130" s="159"/>
      <c r="BO130" s="196"/>
      <c r="BP130" s="196"/>
      <c r="BQ130" s="130" t="s">
        <v>15</v>
      </c>
      <c r="BR130" s="133" t="s">
        <v>334</v>
      </c>
      <c r="BS130" s="132">
        <v>7913665</v>
      </c>
      <c r="BT130" s="153" t="s">
        <v>318</v>
      </c>
      <c r="BU130" s="153" t="s">
        <v>240</v>
      </c>
      <c r="BV130" s="191" t="str">
        <f>BV108</f>
        <v>2021-2023</v>
      </c>
      <c r="BW130" s="153" t="s">
        <v>500</v>
      </c>
      <c r="BX130" s="159">
        <f>BY130</f>
        <v>4340</v>
      </c>
      <c r="BY130" s="159">
        <v>4340</v>
      </c>
      <c r="BZ130" s="159"/>
      <c r="CA130" s="159"/>
      <c r="CB130" s="159">
        <f t="shared" ref="CB130" si="552">CC130</f>
        <v>264</v>
      </c>
      <c r="CC130" s="159">
        <f>870-606</f>
        <v>264</v>
      </c>
      <c r="CD130" s="159">
        <f t="shared" si="526"/>
        <v>0</v>
      </c>
      <c r="CE130" s="159">
        <f t="shared" ref="CE130" si="553">CF130+CG130+CH130+CI130+CJ130</f>
        <v>264</v>
      </c>
      <c r="CF130" s="159">
        <v>264</v>
      </c>
      <c r="CG130" s="159"/>
      <c r="CH130" s="159"/>
      <c r="CI130" s="159"/>
      <c r="CJ130" s="159"/>
      <c r="CK130" s="196"/>
      <c r="CL130" s="196"/>
      <c r="CM130" s="130" t="s">
        <v>15</v>
      </c>
      <c r="CN130" s="133" t="s">
        <v>334</v>
      </c>
      <c r="CO130" s="132">
        <v>7913665</v>
      </c>
      <c r="CP130" s="153" t="s">
        <v>318</v>
      </c>
      <c r="CQ130" s="153" t="s">
        <v>240</v>
      </c>
      <c r="CR130" s="191" t="str">
        <f>CR108</f>
        <v>2021-2023</v>
      </c>
      <c r="CS130" s="153" t="s">
        <v>500</v>
      </c>
      <c r="CT130" s="159">
        <f>CU130</f>
        <v>4340</v>
      </c>
      <c r="CU130" s="159">
        <v>4340</v>
      </c>
      <c r="CV130" s="159"/>
      <c r="CW130" s="159"/>
      <c r="CX130" s="159">
        <f t="shared" ref="CX130" si="554">CY130</f>
        <v>264</v>
      </c>
      <c r="CY130" s="159">
        <f>870-606</f>
        <v>264</v>
      </c>
      <c r="CZ130" s="159">
        <f t="shared" si="529"/>
        <v>0</v>
      </c>
      <c r="DA130" s="159">
        <f t="shared" ref="DA130" si="555">DB130+DC130+DD130+DE130+DF130</f>
        <v>264</v>
      </c>
      <c r="DB130" s="159">
        <v>264</v>
      </c>
      <c r="DC130" s="159"/>
      <c r="DD130" s="159"/>
      <c r="DE130" s="159"/>
      <c r="DF130" s="159"/>
      <c r="DG130" s="196"/>
      <c r="DH130" s="196"/>
      <c r="DI130" s="130" t="s">
        <v>15</v>
      </c>
      <c r="DJ130" s="133" t="s">
        <v>334</v>
      </c>
      <c r="DK130" s="132">
        <v>7913665</v>
      </c>
      <c r="DL130" s="153" t="s">
        <v>318</v>
      </c>
      <c r="DM130" s="153" t="s">
        <v>240</v>
      </c>
      <c r="DN130" s="191" t="str">
        <f>DN108</f>
        <v>2021-2023</v>
      </c>
      <c r="DO130" s="153" t="s">
        <v>500</v>
      </c>
      <c r="DP130" s="159">
        <f>DQ130</f>
        <v>4340</v>
      </c>
      <c r="DQ130" s="159">
        <v>4340</v>
      </c>
      <c r="DR130" s="159"/>
      <c r="DS130" s="159"/>
      <c r="DT130" s="159">
        <f t="shared" ref="DT130" si="556">DU130</f>
        <v>264</v>
      </c>
      <c r="DU130" s="159">
        <f>870-606</f>
        <v>264</v>
      </c>
      <c r="DV130" s="159">
        <f t="shared" si="532"/>
        <v>0</v>
      </c>
      <c r="DW130" s="159">
        <f t="shared" ref="DW130" si="557">DX130+DY130+DZ130+EA130+EB130</f>
        <v>264</v>
      </c>
      <c r="DX130" s="159">
        <v>264</v>
      </c>
      <c r="DY130" s="159"/>
      <c r="DZ130" s="159"/>
      <c r="EA130" s="159"/>
      <c r="EB130" s="159"/>
      <c r="EC130" s="196"/>
      <c r="ED130" s="196"/>
      <c r="EE130" s="130" t="s">
        <v>15</v>
      </c>
      <c r="EF130" s="133" t="s">
        <v>334</v>
      </c>
      <c r="EG130" s="132">
        <v>7913665</v>
      </c>
      <c r="EH130" s="153" t="s">
        <v>318</v>
      </c>
      <c r="EI130" s="153" t="s">
        <v>240</v>
      </c>
      <c r="EJ130" s="191" t="str">
        <f>EJ108</f>
        <v>2021-2023</v>
      </c>
      <c r="EK130" s="153" t="s">
        <v>500</v>
      </c>
      <c r="EL130" s="159">
        <f>EM130</f>
        <v>4340</v>
      </c>
      <c r="EM130" s="159">
        <v>4340</v>
      </c>
      <c r="EN130" s="159"/>
      <c r="EO130" s="159"/>
      <c r="EP130" s="159">
        <f t="shared" ref="EP130" si="558">EQ130</f>
        <v>264</v>
      </c>
      <c r="EQ130" s="159">
        <f>870-606</f>
        <v>264</v>
      </c>
      <c r="ER130" s="159">
        <f t="shared" si="517"/>
        <v>0</v>
      </c>
      <c r="ES130" s="159">
        <f t="shared" ref="ES130" si="559">ET130+EU130+EV130+EW130+EX130</f>
        <v>264</v>
      </c>
      <c r="ET130" s="159">
        <v>264</v>
      </c>
      <c r="EU130" s="159"/>
      <c r="EV130" s="159"/>
      <c r="EW130" s="159"/>
      <c r="EX130" s="159"/>
      <c r="EY130" s="196"/>
      <c r="EZ130" s="196"/>
      <c r="FA130" s="132">
        <v>7913665</v>
      </c>
      <c r="FB130" s="153" t="s">
        <v>318</v>
      </c>
      <c r="FC130" s="153" t="s">
        <v>240</v>
      </c>
      <c r="FD130" s="191" t="str">
        <f>FD108</f>
        <v>2021-2023</v>
      </c>
      <c r="FE130" s="153" t="s">
        <v>500</v>
      </c>
      <c r="FF130" s="159">
        <f>FG130</f>
        <v>4340</v>
      </c>
      <c r="FG130" s="159">
        <v>4340</v>
      </c>
      <c r="FH130" s="159"/>
      <c r="FI130" s="159"/>
      <c r="FJ130" s="159">
        <f t="shared" ref="FJ130" si="560">FK130</f>
        <v>264</v>
      </c>
      <c r="FK130" s="159">
        <f>870-606</f>
        <v>264</v>
      </c>
      <c r="FL130" s="159">
        <f t="shared" si="519"/>
        <v>0</v>
      </c>
      <c r="FM130" s="159">
        <f t="shared" ref="FM130" si="561">FN130+FO130+FP130+FQ130+FR130</f>
        <v>264</v>
      </c>
      <c r="FN130" s="159">
        <v>264</v>
      </c>
      <c r="FO130" s="159"/>
      <c r="FP130" s="159"/>
      <c r="FQ130" s="159"/>
      <c r="FR130" s="159"/>
      <c r="FS130" s="196"/>
      <c r="FT130" s="196"/>
      <c r="FU130" s="153"/>
      <c r="FV130" s="153"/>
      <c r="FW130" s="153"/>
      <c r="FX130" s="200"/>
    </row>
    <row r="131" spans="1:180" ht="28" hidden="1" customHeight="1">
      <c r="A131" s="203" t="s">
        <v>20</v>
      </c>
      <c r="B131" s="203" t="s">
        <v>56</v>
      </c>
      <c r="C131" s="203"/>
      <c r="D131" s="203"/>
      <c r="E131" s="203"/>
      <c r="F131" s="203"/>
      <c r="G131" s="203"/>
      <c r="H131" s="158"/>
      <c r="I131" s="158"/>
      <c r="J131" s="158">
        <f t="shared" ref="J131:O131" si="562">J132</f>
        <v>0</v>
      </c>
      <c r="K131" s="158">
        <f t="shared" si="562"/>
        <v>0</v>
      </c>
      <c r="L131" s="158">
        <f t="shared" si="562"/>
        <v>3470</v>
      </c>
      <c r="M131" s="158">
        <f t="shared" si="562"/>
        <v>3470</v>
      </c>
      <c r="N131" s="138">
        <f t="shared" si="562"/>
        <v>0</v>
      </c>
      <c r="O131" s="138">
        <f t="shared" si="562"/>
        <v>0</v>
      </c>
      <c r="P131" s="203"/>
      <c r="Q131" s="158"/>
      <c r="R131" s="158"/>
      <c r="S131" s="158">
        <f t="shared" ref="S131:X131" si="563">S132</f>
        <v>0</v>
      </c>
      <c r="T131" s="158">
        <f t="shared" si="563"/>
        <v>0</v>
      </c>
      <c r="U131" s="158">
        <f t="shared" si="563"/>
        <v>4076</v>
      </c>
      <c r="V131" s="158">
        <f t="shared" si="563"/>
        <v>4076</v>
      </c>
      <c r="W131" s="138">
        <f t="shared" si="563"/>
        <v>0</v>
      </c>
      <c r="X131" s="138">
        <f t="shared" si="563"/>
        <v>0</v>
      </c>
      <c r="Y131" s="203" t="s">
        <v>20</v>
      </c>
      <c r="Z131" s="203" t="s">
        <v>56</v>
      </c>
      <c r="AA131" s="203"/>
      <c r="AB131" s="203"/>
      <c r="AC131" s="203"/>
      <c r="AD131" s="203"/>
      <c r="AE131" s="203"/>
      <c r="AF131" s="158"/>
      <c r="AG131" s="158"/>
      <c r="AH131" s="158">
        <f t="shared" ref="AH131:AT131" si="564">AH132</f>
        <v>0</v>
      </c>
      <c r="AI131" s="158">
        <f t="shared" si="564"/>
        <v>0</v>
      </c>
      <c r="AJ131" s="158">
        <f t="shared" si="564"/>
        <v>2346</v>
      </c>
      <c r="AK131" s="158">
        <f t="shared" si="564"/>
        <v>2346</v>
      </c>
      <c r="AL131" s="159">
        <f t="shared" si="473"/>
        <v>0</v>
      </c>
      <c r="AM131" s="158">
        <f t="shared" si="564"/>
        <v>2346</v>
      </c>
      <c r="AN131" s="158">
        <f t="shared" si="564"/>
        <v>606</v>
      </c>
      <c r="AO131" s="158">
        <f t="shared" si="564"/>
        <v>870</v>
      </c>
      <c r="AP131" s="158">
        <f t="shared" si="564"/>
        <v>870</v>
      </c>
      <c r="AQ131" s="158">
        <f t="shared" si="564"/>
        <v>0</v>
      </c>
      <c r="AR131" s="158">
        <f t="shared" si="564"/>
        <v>0</v>
      </c>
      <c r="AS131" s="138">
        <f t="shared" si="564"/>
        <v>0</v>
      </c>
      <c r="AT131" s="138">
        <f t="shared" si="564"/>
        <v>0</v>
      </c>
      <c r="AU131" s="203" t="s">
        <v>20</v>
      </c>
      <c r="AV131" s="203" t="s">
        <v>56</v>
      </c>
      <c r="AW131" s="203"/>
      <c r="AX131" s="203"/>
      <c r="AY131" s="203"/>
      <c r="AZ131" s="203"/>
      <c r="BA131" s="203"/>
      <c r="BB131" s="158"/>
      <c r="BC131" s="158"/>
      <c r="BD131" s="158">
        <f t="shared" ref="BD131:BP131" si="565">BD132</f>
        <v>0</v>
      </c>
      <c r="BE131" s="158">
        <f t="shared" si="565"/>
        <v>0</v>
      </c>
      <c r="BF131" s="158">
        <f t="shared" si="565"/>
        <v>1476</v>
      </c>
      <c r="BG131" s="158">
        <f t="shared" si="565"/>
        <v>1476</v>
      </c>
      <c r="BH131" s="159">
        <f t="shared" si="475"/>
        <v>870</v>
      </c>
      <c r="BI131" s="158">
        <f t="shared" si="565"/>
        <v>2346</v>
      </c>
      <c r="BJ131" s="158">
        <f t="shared" si="565"/>
        <v>606</v>
      </c>
      <c r="BK131" s="158">
        <f t="shared" si="565"/>
        <v>870</v>
      </c>
      <c r="BL131" s="158">
        <f t="shared" si="565"/>
        <v>870</v>
      </c>
      <c r="BM131" s="158">
        <f t="shared" si="565"/>
        <v>0</v>
      </c>
      <c r="BN131" s="158">
        <f t="shared" si="565"/>
        <v>0</v>
      </c>
      <c r="BO131" s="138">
        <f t="shared" si="565"/>
        <v>0</v>
      </c>
      <c r="BP131" s="138">
        <f t="shared" si="565"/>
        <v>0</v>
      </c>
      <c r="BQ131" s="203" t="s">
        <v>20</v>
      </c>
      <c r="BR131" s="203" t="s">
        <v>56</v>
      </c>
      <c r="BS131" s="203"/>
      <c r="BT131" s="203"/>
      <c r="BU131" s="203"/>
      <c r="BV131" s="203"/>
      <c r="BW131" s="203"/>
      <c r="BX131" s="158"/>
      <c r="BY131" s="158"/>
      <c r="BZ131" s="158">
        <f t="shared" ref="BZ131:CL131" si="566">BZ132</f>
        <v>0</v>
      </c>
      <c r="CA131" s="158">
        <f t="shared" si="566"/>
        <v>0</v>
      </c>
      <c r="CB131" s="158">
        <f t="shared" si="566"/>
        <v>2346</v>
      </c>
      <c r="CC131" s="158">
        <f t="shared" si="566"/>
        <v>2346</v>
      </c>
      <c r="CD131" s="159">
        <f t="shared" si="526"/>
        <v>0</v>
      </c>
      <c r="CE131" s="158">
        <f t="shared" si="566"/>
        <v>2346</v>
      </c>
      <c r="CF131" s="158">
        <f t="shared" si="566"/>
        <v>606</v>
      </c>
      <c r="CG131" s="158">
        <f t="shared" si="566"/>
        <v>870</v>
      </c>
      <c r="CH131" s="158">
        <f t="shared" si="566"/>
        <v>870</v>
      </c>
      <c r="CI131" s="158">
        <f t="shared" si="566"/>
        <v>0</v>
      </c>
      <c r="CJ131" s="158">
        <f t="shared" si="566"/>
        <v>0</v>
      </c>
      <c r="CK131" s="138">
        <f t="shared" si="566"/>
        <v>0</v>
      </c>
      <c r="CL131" s="138">
        <f t="shared" si="566"/>
        <v>0</v>
      </c>
      <c r="CM131" s="203" t="s">
        <v>20</v>
      </c>
      <c r="CN131" s="203" t="s">
        <v>56</v>
      </c>
      <c r="CO131" s="203"/>
      <c r="CP131" s="203"/>
      <c r="CQ131" s="203"/>
      <c r="CR131" s="203"/>
      <c r="CS131" s="203"/>
      <c r="CT131" s="158"/>
      <c r="CU131" s="158"/>
      <c r="CV131" s="158">
        <f t="shared" ref="CV131:DH131" si="567">CV132</f>
        <v>0</v>
      </c>
      <c r="CW131" s="158">
        <f t="shared" si="567"/>
        <v>0</v>
      </c>
      <c r="CX131" s="158">
        <f t="shared" si="567"/>
        <v>2346</v>
      </c>
      <c r="CY131" s="158">
        <f t="shared" si="567"/>
        <v>2346</v>
      </c>
      <c r="CZ131" s="159">
        <f t="shared" si="529"/>
        <v>0</v>
      </c>
      <c r="DA131" s="158">
        <f t="shared" si="567"/>
        <v>2346</v>
      </c>
      <c r="DB131" s="158">
        <f t="shared" si="567"/>
        <v>606</v>
      </c>
      <c r="DC131" s="158">
        <f t="shared" si="567"/>
        <v>870</v>
      </c>
      <c r="DD131" s="158">
        <f t="shared" si="567"/>
        <v>870</v>
      </c>
      <c r="DE131" s="158">
        <f t="shared" si="567"/>
        <v>0</v>
      </c>
      <c r="DF131" s="158">
        <f t="shared" si="567"/>
        <v>0</v>
      </c>
      <c r="DG131" s="138">
        <f t="shared" si="567"/>
        <v>0</v>
      </c>
      <c r="DH131" s="138">
        <f t="shared" si="567"/>
        <v>0</v>
      </c>
      <c r="DI131" s="203" t="s">
        <v>20</v>
      </c>
      <c r="DJ131" s="203" t="s">
        <v>56</v>
      </c>
      <c r="DK131" s="203"/>
      <c r="DL131" s="203"/>
      <c r="DM131" s="203"/>
      <c r="DN131" s="203"/>
      <c r="DO131" s="203"/>
      <c r="DP131" s="158"/>
      <c r="DQ131" s="158"/>
      <c r="DR131" s="158">
        <f t="shared" ref="DR131:ED131" si="568">DR132</f>
        <v>0</v>
      </c>
      <c r="DS131" s="158">
        <f t="shared" si="568"/>
        <v>0</v>
      </c>
      <c r="DT131" s="158">
        <f t="shared" si="568"/>
        <v>4076</v>
      </c>
      <c r="DU131" s="158">
        <f t="shared" si="568"/>
        <v>4076</v>
      </c>
      <c r="DV131" s="159">
        <f t="shared" si="532"/>
        <v>-1730</v>
      </c>
      <c r="DW131" s="158">
        <f t="shared" si="568"/>
        <v>2346</v>
      </c>
      <c r="DX131" s="158">
        <f t="shared" si="568"/>
        <v>606</v>
      </c>
      <c r="DY131" s="158">
        <f t="shared" si="568"/>
        <v>870</v>
      </c>
      <c r="DZ131" s="158">
        <f t="shared" si="568"/>
        <v>870</v>
      </c>
      <c r="EA131" s="158">
        <f t="shared" si="568"/>
        <v>0</v>
      </c>
      <c r="EB131" s="158">
        <f t="shared" si="568"/>
        <v>0</v>
      </c>
      <c r="EC131" s="138">
        <f t="shared" si="568"/>
        <v>0</v>
      </c>
      <c r="ED131" s="138">
        <f t="shared" si="568"/>
        <v>0</v>
      </c>
      <c r="EE131" s="203" t="s">
        <v>20</v>
      </c>
      <c r="EF131" s="203" t="s">
        <v>56</v>
      </c>
      <c r="EG131" s="203"/>
      <c r="EH131" s="203"/>
      <c r="EI131" s="203"/>
      <c r="EJ131" s="203"/>
      <c r="EK131" s="203"/>
      <c r="EL131" s="158"/>
      <c r="EM131" s="158"/>
      <c r="EN131" s="158">
        <f t="shared" ref="EN131:EZ131" si="569">EN132</f>
        <v>0</v>
      </c>
      <c r="EO131" s="158">
        <f t="shared" si="569"/>
        <v>0</v>
      </c>
      <c r="EP131" s="158">
        <f t="shared" si="569"/>
        <v>4076</v>
      </c>
      <c r="EQ131" s="158">
        <f t="shared" si="569"/>
        <v>4076</v>
      </c>
      <c r="ER131" s="159">
        <f t="shared" si="517"/>
        <v>-1730</v>
      </c>
      <c r="ES131" s="158">
        <f t="shared" si="569"/>
        <v>2346</v>
      </c>
      <c r="ET131" s="158">
        <f t="shared" si="569"/>
        <v>606</v>
      </c>
      <c r="EU131" s="158">
        <f t="shared" si="569"/>
        <v>870</v>
      </c>
      <c r="EV131" s="158">
        <f t="shared" si="569"/>
        <v>870</v>
      </c>
      <c r="EW131" s="158">
        <f t="shared" si="569"/>
        <v>0</v>
      </c>
      <c r="EX131" s="158">
        <f t="shared" si="569"/>
        <v>0</v>
      </c>
      <c r="EY131" s="138">
        <f t="shared" si="569"/>
        <v>0</v>
      </c>
      <c r="EZ131" s="138">
        <f t="shared" si="569"/>
        <v>0</v>
      </c>
      <c r="FA131" s="203"/>
      <c r="FB131" s="203"/>
      <c r="FC131" s="203"/>
      <c r="FD131" s="203"/>
      <c r="FE131" s="203"/>
      <c r="FF131" s="158"/>
      <c r="FG131" s="158"/>
      <c r="FH131" s="158">
        <f t="shared" ref="FH131:FT131" si="570">FH132</f>
        <v>0</v>
      </c>
      <c r="FI131" s="158">
        <f t="shared" si="570"/>
        <v>0</v>
      </c>
      <c r="FJ131" s="158">
        <f t="shared" si="570"/>
        <v>4076</v>
      </c>
      <c r="FK131" s="158">
        <f t="shared" si="570"/>
        <v>4076</v>
      </c>
      <c r="FL131" s="159">
        <f t="shared" si="519"/>
        <v>-1730</v>
      </c>
      <c r="FM131" s="158">
        <f t="shared" si="570"/>
        <v>2346</v>
      </c>
      <c r="FN131" s="158">
        <f t="shared" si="570"/>
        <v>606</v>
      </c>
      <c r="FO131" s="158">
        <f t="shared" si="570"/>
        <v>870</v>
      </c>
      <c r="FP131" s="158">
        <f t="shared" si="570"/>
        <v>870</v>
      </c>
      <c r="FQ131" s="158">
        <f t="shared" si="570"/>
        <v>0</v>
      </c>
      <c r="FR131" s="158">
        <f t="shared" si="570"/>
        <v>0</v>
      </c>
      <c r="FS131" s="138">
        <f t="shared" si="570"/>
        <v>0</v>
      </c>
      <c r="FT131" s="138">
        <f t="shared" si="570"/>
        <v>0</v>
      </c>
      <c r="FU131" s="203"/>
      <c r="FV131" s="203"/>
      <c r="FW131" s="203"/>
      <c r="FX131" s="200"/>
    </row>
    <row r="132" spans="1:180" ht="33.75" hidden="1" customHeight="1">
      <c r="A132" s="151">
        <v>1</v>
      </c>
      <c r="B132" s="152" t="s">
        <v>283</v>
      </c>
      <c r="C132" s="203"/>
      <c r="D132" s="203"/>
      <c r="E132" s="203"/>
      <c r="F132" s="203"/>
      <c r="G132" s="203"/>
      <c r="H132" s="158">
        <f t="shared" ref="H132:X132" si="571">SUM(H133:H133)</f>
        <v>4340</v>
      </c>
      <c r="I132" s="158">
        <f t="shared" si="571"/>
        <v>4340</v>
      </c>
      <c r="J132" s="158">
        <f t="shared" si="571"/>
        <v>0</v>
      </c>
      <c r="K132" s="158">
        <f t="shared" si="571"/>
        <v>0</v>
      </c>
      <c r="L132" s="158">
        <f t="shared" si="571"/>
        <v>3470</v>
      </c>
      <c r="M132" s="158">
        <f>SUM(M133:M133)</f>
        <v>3470</v>
      </c>
      <c r="N132" s="138">
        <f t="shared" si="571"/>
        <v>0</v>
      </c>
      <c r="O132" s="138">
        <f t="shared" si="571"/>
        <v>0</v>
      </c>
      <c r="P132" s="203"/>
      <c r="Q132" s="158">
        <f t="shared" si="571"/>
        <v>4340</v>
      </c>
      <c r="R132" s="158">
        <f t="shared" si="571"/>
        <v>4340</v>
      </c>
      <c r="S132" s="158">
        <f t="shared" si="571"/>
        <v>0</v>
      </c>
      <c r="T132" s="158">
        <f t="shared" si="571"/>
        <v>0</v>
      </c>
      <c r="U132" s="158">
        <f t="shared" si="571"/>
        <v>4076</v>
      </c>
      <c r="V132" s="158">
        <f>SUM(V133:V133)</f>
        <v>4076</v>
      </c>
      <c r="W132" s="138">
        <f t="shared" si="571"/>
        <v>0</v>
      </c>
      <c r="X132" s="138">
        <f t="shared" si="571"/>
        <v>0</v>
      </c>
      <c r="Y132" s="151">
        <v>1</v>
      </c>
      <c r="Z132" s="152" t="s">
        <v>283</v>
      </c>
      <c r="AA132" s="203"/>
      <c r="AB132" s="203"/>
      <c r="AC132" s="203"/>
      <c r="AD132" s="203"/>
      <c r="AE132" s="203"/>
      <c r="AF132" s="158">
        <f t="shared" ref="AF132:AT132" si="572">SUM(AF133:AF133)</f>
        <v>4340</v>
      </c>
      <c r="AG132" s="158">
        <f t="shared" si="572"/>
        <v>4340</v>
      </c>
      <c r="AH132" s="158">
        <f t="shared" si="572"/>
        <v>0</v>
      </c>
      <c r="AI132" s="158">
        <f t="shared" si="572"/>
        <v>0</v>
      </c>
      <c r="AJ132" s="158">
        <f t="shared" si="572"/>
        <v>2346</v>
      </c>
      <c r="AK132" s="158">
        <f>SUM(AK133:AK133)</f>
        <v>2346</v>
      </c>
      <c r="AL132" s="159">
        <f t="shared" si="473"/>
        <v>0</v>
      </c>
      <c r="AM132" s="158">
        <f t="shared" ref="AM132:AR132" si="573">SUM(AM133:AM133)</f>
        <v>2346</v>
      </c>
      <c r="AN132" s="158">
        <f t="shared" si="573"/>
        <v>606</v>
      </c>
      <c r="AO132" s="158">
        <f t="shared" si="573"/>
        <v>870</v>
      </c>
      <c r="AP132" s="158">
        <f t="shared" si="573"/>
        <v>870</v>
      </c>
      <c r="AQ132" s="158">
        <f t="shared" si="573"/>
        <v>0</v>
      </c>
      <c r="AR132" s="158">
        <f t="shared" si="573"/>
        <v>0</v>
      </c>
      <c r="AS132" s="138">
        <f t="shared" si="572"/>
        <v>0</v>
      </c>
      <c r="AT132" s="138">
        <f t="shared" si="572"/>
        <v>0</v>
      </c>
      <c r="AU132" s="151">
        <v>1</v>
      </c>
      <c r="AV132" s="152" t="s">
        <v>283</v>
      </c>
      <c r="AW132" s="203"/>
      <c r="AX132" s="203"/>
      <c r="AY132" s="203"/>
      <c r="AZ132" s="203"/>
      <c r="BA132" s="203"/>
      <c r="BB132" s="158">
        <f t="shared" ref="BB132:BP132" si="574">SUM(BB133:BB133)</f>
        <v>4340</v>
      </c>
      <c r="BC132" s="158">
        <f t="shared" si="574"/>
        <v>4340</v>
      </c>
      <c r="BD132" s="158">
        <f t="shared" si="574"/>
        <v>0</v>
      </c>
      <c r="BE132" s="158">
        <f t="shared" si="574"/>
        <v>0</v>
      </c>
      <c r="BF132" s="158">
        <f t="shared" si="574"/>
        <v>1476</v>
      </c>
      <c r="BG132" s="158">
        <f>SUM(BG133:BG133)</f>
        <v>1476</v>
      </c>
      <c r="BH132" s="159">
        <f t="shared" si="475"/>
        <v>870</v>
      </c>
      <c r="BI132" s="158">
        <f t="shared" ref="BI132:BN132" si="575">SUM(BI133:BI133)</f>
        <v>2346</v>
      </c>
      <c r="BJ132" s="158">
        <f t="shared" si="575"/>
        <v>606</v>
      </c>
      <c r="BK132" s="158">
        <f t="shared" si="575"/>
        <v>870</v>
      </c>
      <c r="BL132" s="158">
        <f t="shared" si="575"/>
        <v>870</v>
      </c>
      <c r="BM132" s="158">
        <f t="shared" si="575"/>
        <v>0</v>
      </c>
      <c r="BN132" s="158">
        <f t="shared" si="575"/>
        <v>0</v>
      </c>
      <c r="BO132" s="138">
        <f t="shared" si="574"/>
        <v>0</v>
      </c>
      <c r="BP132" s="138">
        <f t="shared" si="574"/>
        <v>0</v>
      </c>
      <c r="BQ132" s="151">
        <v>1</v>
      </c>
      <c r="BR132" s="152" t="s">
        <v>283</v>
      </c>
      <c r="BS132" s="203"/>
      <c r="BT132" s="203"/>
      <c r="BU132" s="203"/>
      <c r="BV132" s="203"/>
      <c r="BW132" s="203"/>
      <c r="BX132" s="158"/>
      <c r="BY132" s="158"/>
      <c r="BZ132" s="158">
        <f t="shared" ref="BZ132:CL132" si="576">SUM(BZ133:BZ133)</f>
        <v>0</v>
      </c>
      <c r="CA132" s="158">
        <f t="shared" si="576"/>
        <v>0</v>
      </c>
      <c r="CB132" s="158">
        <f>SUM(CB133:CB136)</f>
        <v>2346</v>
      </c>
      <c r="CC132" s="158">
        <f>SUM(CC133:CC136)</f>
        <v>2346</v>
      </c>
      <c r="CD132" s="159">
        <f t="shared" si="526"/>
        <v>0</v>
      </c>
      <c r="CE132" s="158">
        <f t="shared" ref="CE132:CJ132" si="577">SUM(CE133:CE133)</f>
        <v>2346</v>
      </c>
      <c r="CF132" s="158">
        <f t="shared" si="577"/>
        <v>606</v>
      </c>
      <c r="CG132" s="158">
        <f t="shared" si="577"/>
        <v>870</v>
      </c>
      <c r="CH132" s="158">
        <f t="shared" si="577"/>
        <v>870</v>
      </c>
      <c r="CI132" s="158">
        <f t="shared" si="577"/>
        <v>0</v>
      </c>
      <c r="CJ132" s="158">
        <f t="shared" si="577"/>
        <v>0</v>
      </c>
      <c r="CK132" s="138">
        <f t="shared" si="576"/>
        <v>0</v>
      </c>
      <c r="CL132" s="138">
        <f t="shared" si="576"/>
        <v>0</v>
      </c>
      <c r="CM132" s="151">
        <v>1</v>
      </c>
      <c r="CN132" s="152" t="s">
        <v>283</v>
      </c>
      <c r="CO132" s="203"/>
      <c r="CP132" s="203"/>
      <c r="CQ132" s="203"/>
      <c r="CR132" s="203"/>
      <c r="CS132" s="203"/>
      <c r="CT132" s="158"/>
      <c r="CU132" s="158"/>
      <c r="CV132" s="158">
        <f t="shared" ref="CV132:DH132" si="578">SUM(CV133:CV133)</f>
        <v>0</v>
      </c>
      <c r="CW132" s="158">
        <f t="shared" si="578"/>
        <v>0</v>
      </c>
      <c r="CX132" s="158">
        <f>SUM(CX133:CX136)</f>
        <v>2346</v>
      </c>
      <c r="CY132" s="158">
        <f>SUM(CY133:CY136)</f>
        <v>2346</v>
      </c>
      <c r="CZ132" s="159">
        <f t="shared" si="529"/>
        <v>0</v>
      </c>
      <c r="DA132" s="158">
        <f t="shared" ref="DA132:DF132" si="579">SUM(DA133:DA133)</f>
        <v>2346</v>
      </c>
      <c r="DB132" s="158">
        <f t="shared" si="579"/>
        <v>606</v>
      </c>
      <c r="DC132" s="158">
        <f t="shared" si="579"/>
        <v>870</v>
      </c>
      <c r="DD132" s="158">
        <f t="shared" si="579"/>
        <v>870</v>
      </c>
      <c r="DE132" s="158">
        <f t="shared" si="579"/>
        <v>0</v>
      </c>
      <c r="DF132" s="158">
        <f t="shared" si="579"/>
        <v>0</v>
      </c>
      <c r="DG132" s="138">
        <f t="shared" si="578"/>
        <v>0</v>
      </c>
      <c r="DH132" s="138">
        <f t="shared" si="578"/>
        <v>0</v>
      </c>
      <c r="DI132" s="151">
        <v>1</v>
      </c>
      <c r="DJ132" s="152" t="s">
        <v>283</v>
      </c>
      <c r="DK132" s="203"/>
      <c r="DL132" s="203"/>
      <c r="DM132" s="203"/>
      <c r="DN132" s="203"/>
      <c r="DO132" s="203"/>
      <c r="DP132" s="158"/>
      <c r="DQ132" s="158"/>
      <c r="DR132" s="158">
        <f t="shared" ref="DR132:ED132" si="580">SUM(DR133:DR133)</f>
        <v>0</v>
      </c>
      <c r="DS132" s="158">
        <f t="shared" si="580"/>
        <v>0</v>
      </c>
      <c r="DT132" s="158">
        <f>SUM(DT133:DT136)</f>
        <v>4076</v>
      </c>
      <c r="DU132" s="158">
        <f>SUM(DU133:DU136)</f>
        <v>4076</v>
      </c>
      <c r="DV132" s="159">
        <f t="shared" si="532"/>
        <v>-1730</v>
      </c>
      <c r="DW132" s="158">
        <f t="shared" ref="DW132:EB132" si="581">SUM(DW133:DW133)</f>
        <v>2346</v>
      </c>
      <c r="DX132" s="158">
        <f t="shared" si="581"/>
        <v>606</v>
      </c>
      <c r="DY132" s="158">
        <f t="shared" si="581"/>
        <v>870</v>
      </c>
      <c r="DZ132" s="158">
        <f t="shared" si="581"/>
        <v>870</v>
      </c>
      <c r="EA132" s="158">
        <f t="shared" si="581"/>
        <v>0</v>
      </c>
      <c r="EB132" s="158">
        <f t="shared" si="581"/>
        <v>0</v>
      </c>
      <c r="EC132" s="138">
        <f t="shared" si="580"/>
        <v>0</v>
      </c>
      <c r="ED132" s="138">
        <f t="shared" si="580"/>
        <v>0</v>
      </c>
      <c r="EE132" s="151">
        <v>1</v>
      </c>
      <c r="EF132" s="152" t="s">
        <v>283</v>
      </c>
      <c r="EG132" s="203"/>
      <c r="EH132" s="203"/>
      <c r="EI132" s="203"/>
      <c r="EJ132" s="203"/>
      <c r="EK132" s="203"/>
      <c r="EL132" s="158"/>
      <c r="EM132" s="158"/>
      <c r="EN132" s="158">
        <f t="shared" ref="EN132:EZ132" si="582">SUM(EN133:EN133)</f>
        <v>0</v>
      </c>
      <c r="EO132" s="158">
        <f t="shared" si="582"/>
        <v>0</v>
      </c>
      <c r="EP132" s="158">
        <f>SUM(EP133:EP136)</f>
        <v>4076</v>
      </c>
      <c r="EQ132" s="158">
        <f>SUM(EQ133:EQ136)</f>
        <v>4076</v>
      </c>
      <c r="ER132" s="159">
        <f t="shared" si="517"/>
        <v>-1730</v>
      </c>
      <c r="ES132" s="158">
        <f t="shared" ref="ES132:EX132" si="583">SUM(ES133:ES133)</f>
        <v>2346</v>
      </c>
      <c r="ET132" s="158">
        <f t="shared" si="583"/>
        <v>606</v>
      </c>
      <c r="EU132" s="158">
        <f t="shared" si="583"/>
        <v>870</v>
      </c>
      <c r="EV132" s="158">
        <f t="shared" si="583"/>
        <v>870</v>
      </c>
      <c r="EW132" s="158">
        <f t="shared" si="583"/>
        <v>0</v>
      </c>
      <c r="EX132" s="158">
        <f t="shared" si="583"/>
        <v>0</v>
      </c>
      <c r="EY132" s="138">
        <f t="shared" si="582"/>
        <v>0</v>
      </c>
      <c r="EZ132" s="138">
        <f t="shared" si="582"/>
        <v>0</v>
      </c>
      <c r="FA132" s="203"/>
      <c r="FB132" s="203"/>
      <c r="FC132" s="203"/>
      <c r="FD132" s="203"/>
      <c r="FE132" s="203"/>
      <c r="FF132" s="158"/>
      <c r="FG132" s="158"/>
      <c r="FH132" s="158">
        <f t="shared" ref="FH132:FT132" si="584">SUM(FH133:FH133)</f>
        <v>0</v>
      </c>
      <c r="FI132" s="158">
        <f t="shared" si="584"/>
        <v>0</v>
      </c>
      <c r="FJ132" s="158">
        <f>SUM(FJ133:FJ136)</f>
        <v>4076</v>
      </c>
      <c r="FK132" s="158">
        <f>SUM(FK133:FK136)</f>
        <v>4076</v>
      </c>
      <c r="FL132" s="159">
        <f t="shared" si="519"/>
        <v>-1730</v>
      </c>
      <c r="FM132" s="158">
        <f t="shared" ref="FM132:FR132" si="585">SUM(FM133:FM133)</f>
        <v>2346</v>
      </c>
      <c r="FN132" s="158">
        <f t="shared" si="585"/>
        <v>606</v>
      </c>
      <c r="FO132" s="158">
        <f t="shared" si="585"/>
        <v>870</v>
      </c>
      <c r="FP132" s="158">
        <f t="shared" si="585"/>
        <v>870</v>
      </c>
      <c r="FQ132" s="158">
        <f t="shared" si="585"/>
        <v>0</v>
      </c>
      <c r="FR132" s="158">
        <f t="shared" si="585"/>
        <v>0</v>
      </c>
      <c r="FS132" s="138">
        <f t="shared" si="584"/>
        <v>0</v>
      </c>
      <c r="FT132" s="138">
        <f t="shared" si="584"/>
        <v>0</v>
      </c>
      <c r="FU132" s="203"/>
      <c r="FV132" s="203"/>
      <c r="FW132" s="203"/>
      <c r="FX132" s="200"/>
    </row>
    <row r="133" spans="1:180" s="154" customFormat="1" ht="58.5" hidden="1" customHeight="1">
      <c r="A133" s="132">
        <v>1</v>
      </c>
      <c r="B133" s="133" t="s">
        <v>334</v>
      </c>
      <c r="C133" s="153"/>
      <c r="D133" s="153" t="s">
        <v>318</v>
      </c>
      <c r="E133" s="153" t="s">
        <v>240</v>
      </c>
      <c r="F133" s="191" t="str">
        <f>F130</f>
        <v>2021-2025</v>
      </c>
      <c r="G133" s="153" t="s">
        <v>500</v>
      </c>
      <c r="H133" s="159">
        <f>I133</f>
        <v>4340</v>
      </c>
      <c r="I133" s="159">
        <v>4340</v>
      </c>
      <c r="J133" s="159"/>
      <c r="K133" s="159"/>
      <c r="L133" s="159">
        <f t="shared" ref="L133" si="586">M133</f>
        <v>3470</v>
      </c>
      <c r="M133" s="159">
        <f>I130-L130</f>
        <v>3470</v>
      </c>
      <c r="N133" s="196"/>
      <c r="O133" s="196"/>
      <c r="P133" s="153" t="s">
        <v>500</v>
      </c>
      <c r="Q133" s="159">
        <f>R133</f>
        <v>4340</v>
      </c>
      <c r="R133" s="159">
        <v>4340</v>
      </c>
      <c r="S133" s="159"/>
      <c r="T133" s="159"/>
      <c r="U133" s="159">
        <f t="shared" ref="U133" si="587">V133</f>
        <v>4076</v>
      </c>
      <c r="V133" s="159">
        <f>R130-U130</f>
        <v>4076</v>
      </c>
      <c r="W133" s="196"/>
      <c r="X133" s="196"/>
      <c r="Y133" s="132">
        <v>1</v>
      </c>
      <c r="Z133" s="133" t="s">
        <v>334</v>
      </c>
      <c r="AA133" s="132">
        <v>7913665</v>
      </c>
      <c r="AB133" s="153" t="s">
        <v>318</v>
      </c>
      <c r="AC133" s="153" t="s">
        <v>240</v>
      </c>
      <c r="AD133" s="191" t="str">
        <f>AD130</f>
        <v>2021-2023</v>
      </c>
      <c r="AE133" s="153" t="s">
        <v>500</v>
      </c>
      <c r="AF133" s="159">
        <f>AG133</f>
        <v>4340</v>
      </c>
      <c r="AG133" s="159">
        <v>4340</v>
      </c>
      <c r="AH133" s="159"/>
      <c r="AI133" s="159"/>
      <c r="AJ133" s="159">
        <f t="shared" ref="AJ133" si="588">AK133</f>
        <v>2346</v>
      </c>
      <c r="AK133" s="159">
        <v>2346</v>
      </c>
      <c r="AL133" s="159">
        <f t="shared" si="473"/>
        <v>0</v>
      </c>
      <c r="AM133" s="159">
        <f>AN133+AO133+AP133+AQ133+AR133</f>
        <v>2346</v>
      </c>
      <c r="AN133" s="159">
        <v>606</v>
      </c>
      <c r="AO133" s="159">
        <v>870</v>
      </c>
      <c r="AP133" s="159">
        <v>870</v>
      </c>
      <c r="AQ133" s="159"/>
      <c r="AR133" s="159"/>
      <c r="AS133" s="196"/>
      <c r="AT133" s="196"/>
      <c r="AU133" s="132">
        <v>1</v>
      </c>
      <c r="AV133" s="133" t="s">
        <v>334</v>
      </c>
      <c r="AW133" s="132">
        <v>7913665</v>
      </c>
      <c r="AX133" s="153" t="s">
        <v>318</v>
      </c>
      <c r="AY133" s="153" t="s">
        <v>240</v>
      </c>
      <c r="AZ133" s="191" t="str">
        <f>AZ130</f>
        <v>2021-2023</v>
      </c>
      <c r="BA133" s="153" t="s">
        <v>500</v>
      </c>
      <c r="BB133" s="159">
        <f>BC133</f>
        <v>4340</v>
      </c>
      <c r="BC133" s="159">
        <v>4340</v>
      </c>
      <c r="BD133" s="159"/>
      <c r="BE133" s="159"/>
      <c r="BF133" s="159">
        <f t="shared" ref="BF133" si="589">BG133</f>
        <v>1476</v>
      </c>
      <c r="BG133" s="159">
        <f>1740-264</f>
        <v>1476</v>
      </c>
      <c r="BH133" s="159">
        <f t="shared" si="475"/>
        <v>870</v>
      </c>
      <c r="BI133" s="159">
        <f>BJ133+BK133+BL133+BM133+BN133</f>
        <v>2346</v>
      </c>
      <c r="BJ133" s="159">
        <v>606</v>
      </c>
      <c r="BK133" s="159">
        <v>870</v>
      </c>
      <c r="BL133" s="159">
        <v>870</v>
      </c>
      <c r="BM133" s="159"/>
      <c r="BN133" s="159"/>
      <c r="BO133" s="196"/>
      <c r="BP133" s="196"/>
      <c r="BQ133" s="130" t="s">
        <v>15</v>
      </c>
      <c r="BR133" s="133" t="s">
        <v>334</v>
      </c>
      <c r="BS133" s="132">
        <v>7913665</v>
      </c>
      <c r="BT133" s="153" t="s">
        <v>318</v>
      </c>
      <c r="BU133" s="153" t="s">
        <v>240</v>
      </c>
      <c r="BV133" s="191" t="str">
        <f>BV130</f>
        <v>2021-2023</v>
      </c>
      <c r="BW133" s="153" t="s">
        <v>500</v>
      </c>
      <c r="BX133" s="159">
        <f>BY133</f>
        <v>4340</v>
      </c>
      <c r="BY133" s="159">
        <v>4340</v>
      </c>
      <c r="BZ133" s="159"/>
      <c r="CA133" s="159"/>
      <c r="CB133" s="159">
        <f t="shared" ref="CB133:CB135" si="590">CC133</f>
        <v>1476</v>
      </c>
      <c r="CC133" s="159">
        <f>1740-264</f>
        <v>1476</v>
      </c>
      <c r="CD133" s="159">
        <f t="shared" si="526"/>
        <v>870</v>
      </c>
      <c r="CE133" s="159">
        <f>CF133+CG133+CH133+CI133+CJ133</f>
        <v>2346</v>
      </c>
      <c r="CF133" s="159">
        <v>606</v>
      </c>
      <c r="CG133" s="159">
        <v>870</v>
      </c>
      <c r="CH133" s="159">
        <v>870</v>
      </c>
      <c r="CI133" s="159"/>
      <c r="CJ133" s="159"/>
      <c r="CK133" s="196"/>
      <c r="CL133" s="196"/>
      <c r="CM133" s="130" t="s">
        <v>15</v>
      </c>
      <c r="CN133" s="133" t="s">
        <v>334</v>
      </c>
      <c r="CO133" s="132">
        <v>7913665</v>
      </c>
      <c r="CP133" s="153" t="s">
        <v>318</v>
      </c>
      <c r="CQ133" s="153" t="s">
        <v>240</v>
      </c>
      <c r="CR133" s="191" t="str">
        <f>CR130</f>
        <v>2021-2023</v>
      </c>
      <c r="CS133" s="153" t="s">
        <v>500</v>
      </c>
      <c r="CT133" s="159">
        <f>CU133</f>
        <v>4340</v>
      </c>
      <c r="CU133" s="159">
        <v>4340</v>
      </c>
      <c r="CV133" s="159"/>
      <c r="CW133" s="159"/>
      <c r="CX133" s="159">
        <f t="shared" ref="CX133:CX135" si="591">CY133</f>
        <v>1476</v>
      </c>
      <c r="CY133" s="159">
        <f>1740-264</f>
        <v>1476</v>
      </c>
      <c r="CZ133" s="159">
        <f t="shared" si="529"/>
        <v>870</v>
      </c>
      <c r="DA133" s="159">
        <f>DB133+DC133+DD133+DE133+DF133</f>
        <v>2346</v>
      </c>
      <c r="DB133" s="159">
        <v>606</v>
      </c>
      <c r="DC133" s="159">
        <v>870</v>
      </c>
      <c r="DD133" s="159">
        <v>870</v>
      </c>
      <c r="DE133" s="159"/>
      <c r="DF133" s="159"/>
      <c r="DG133" s="196"/>
      <c r="DH133" s="196"/>
      <c r="DI133" s="130" t="s">
        <v>15</v>
      </c>
      <c r="DJ133" s="133" t="s">
        <v>334</v>
      </c>
      <c r="DK133" s="132">
        <v>7913665</v>
      </c>
      <c r="DL133" s="153" t="s">
        <v>318</v>
      </c>
      <c r="DM133" s="153" t="s">
        <v>240</v>
      </c>
      <c r="DN133" s="191" t="str">
        <f>DN130</f>
        <v>2021-2023</v>
      </c>
      <c r="DO133" s="153" t="s">
        <v>500</v>
      </c>
      <c r="DP133" s="159">
        <f>DQ133</f>
        <v>4340</v>
      </c>
      <c r="DQ133" s="159">
        <v>4340</v>
      </c>
      <c r="DR133" s="159"/>
      <c r="DS133" s="159"/>
      <c r="DT133" s="159">
        <f t="shared" ref="DT133:DT135" si="592">DU133</f>
        <v>1476</v>
      </c>
      <c r="DU133" s="159">
        <f>1740-264</f>
        <v>1476</v>
      </c>
      <c r="DV133" s="159">
        <f t="shared" si="532"/>
        <v>870</v>
      </c>
      <c r="DW133" s="159">
        <f>DX133+DY133+DZ133+EA133+EB133</f>
        <v>2346</v>
      </c>
      <c r="DX133" s="159">
        <v>606</v>
      </c>
      <c r="DY133" s="159">
        <v>870</v>
      </c>
      <c r="DZ133" s="159">
        <v>870</v>
      </c>
      <c r="EA133" s="159"/>
      <c r="EB133" s="159"/>
      <c r="EC133" s="196"/>
      <c r="ED133" s="196"/>
      <c r="EE133" s="130" t="s">
        <v>15</v>
      </c>
      <c r="EF133" s="133" t="s">
        <v>334</v>
      </c>
      <c r="EG133" s="132">
        <v>7913665</v>
      </c>
      <c r="EH133" s="153" t="s">
        <v>318</v>
      </c>
      <c r="EI133" s="153" t="s">
        <v>240</v>
      </c>
      <c r="EJ133" s="191" t="str">
        <f>EJ130</f>
        <v>2021-2023</v>
      </c>
      <c r="EK133" s="153" t="s">
        <v>500</v>
      </c>
      <c r="EL133" s="159">
        <f>EM133</f>
        <v>4340</v>
      </c>
      <c r="EM133" s="159">
        <v>4340</v>
      </c>
      <c r="EN133" s="159"/>
      <c r="EO133" s="159"/>
      <c r="EP133" s="159">
        <f t="shared" ref="EP133:EP135" si="593">EQ133</f>
        <v>1476</v>
      </c>
      <c r="EQ133" s="159">
        <f>1740-264</f>
        <v>1476</v>
      </c>
      <c r="ER133" s="159">
        <f t="shared" si="517"/>
        <v>870</v>
      </c>
      <c r="ES133" s="159">
        <f>ET133+EU133+EV133+EW133+EX133</f>
        <v>2346</v>
      </c>
      <c r="ET133" s="159">
        <v>606</v>
      </c>
      <c r="EU133" s="159">
        <v>870</v>
      </c>
      <c r="EV133" s="159">
        <v>870</v>
      </c>
      <c r="EW133" s="159"/>
      <c r="EX133" s="159"/>
      <c r="EY133" s="196"/>
      <c r="EZ133" s="196"/>
      <c r="FA133" s="132">
        <v>7913665</v>
      </c>
      <c r="FB133" s="153" t="s">
        <v>318</v>
      </c>
      <c r="FC133" s="153" t="s">
        <v>240</v>
      </c>
      <c r="FD133" s="191" t="str">
        <f>FD130</f>
        <v>2021-2023</v>
      </c>
      <c r="FE133" s="153" t="s">
        <v>500</v>
      </c>
      <c r="FF133" s="159">
        <f>FG133</f>
        <v>4340</v>
      </c>
      <c r="FG133" s="159">
        <v>4340</v>
      </c>
      <c r="FH133" s="159"/>
      <c r="FI133" s="159"/>
      <c r="FJ133" s="159">
        <f t="shared" ref="FJ133:FJ135" si="594">FK133</f>
        <v>1476</v>
      </c>
      <c r="FK133" s="159">
        <f>1740-264</f>
        <v>1476</v>
      </c>
      <c r="FL133" s="159">
        <f t="shared" si="519"/>
        <v>870</v>
      </c>
      <c r="FM133" s="159">
        <f>FN133+FO133+FP133+FQ133+FR133</f>
        <v>2346</v>
      </c>
      <c r="FN133" s="159">
        <v>606</v>
      </c>
      <c r="FO133" s="159">
        <v>870</v>
      </c>
      <c r="FP133" s="159">
        <v>870</v>
      </c>
      <c r="FQ133" s="159"/>
      <c r="FR133" s="159"/>
      <c r="FS133" s="196"/>
      <c r="FT133" s="196"/>
      <c r="FU133" s="153"/>
      <c r="FV133" s="153"/>
      <c r="FW133" s="153"/>
      <c r="FX133" s="200"/>
    </row>
    <row r="134" spans="1:180" s="154" customFormat="1" ht="58.5" hidden="1" customHeight="1">
      <c r="A134" s="132"/>
      <c r="B134" s="133"/>
      <c r="C134" s="153"/>
      <c r="D134" s="153"/>
      <c r="E134" s="153"/>
      <c r="F134" s="191"/>
      <c r="G134" s="153"/>
      <c r="H134" s="159"/>
      <c r="I134" s="159"/>
      <c r="J134" s="159"/>
      <c r="K134" s="159"/>
      <c r="L134" s="159"/>
      <c r="M134" s="159"/>
      <c r="N134" s="196"/>
      <c r="O134" s="196"/>
      <c r="P134" s="153"/>
      <c r="Q134" s="159"/>
      <c r="R134" s="159"/>
      <c r="S134" s="159"/>
      <c r="T134" s="159"/>
      <c r="U134" s="159"/>
      <c r="V134" s="159"/>
      <c r="W134" s="196"/>
      <c r="X134" s="196"/>
      <c r="Y134" s="132"/>
      <c r="Z134" s="133"/>
      <c r="AA134" s="132"/>
      <c r="AB134" s="153"/>
      <c r="AC134" s="153"/>
      <c r="AD134" s="191"/>
      <c r="AE134" s="153"/>
      <c r="AF134" s="159"/>
      <c r="AG134" s="159"/>
      <c r="AH134" s="159"/>
      <c r="AI134" s="159"/>
      <c r="AJ134" s="159"/>
      <c r="AK134" s="159"/>
      <c r="AL134" s="159"/>
      <c r="AM134" s="159"/>
      <c r="AN134" s="159"/>
      <c r="AO134" s="159"/>
      <c r="AP134" s="159"/>
      <c r="AQ134" s="159"/>
      <c r="AR134" s="159"/>
      <c r="AS134" s="196"/>
      <c r="AT134" s="196"/>
      <c r="AU134" s="132"/>
      <c r="AV134" s="133"/>
      <c r="AW134" s="132"/>
      <c r="AX134" s="153"/>
      <c r="AY134" s="153"/>
      <c r="AZ134" s="191"/>
      <c r="BA134" s="153"/>
      <c r="BB134" s="159"/>
      <c r="BC134" s="159"/>
      <c r="BD134" s="159"/>
      <c r="BE134" s="159"/>
      <c r="BF134" s="159"/>
      <c r="BG134" s="159"/>
      <c r="BH134" s="159"/>
      <c r="BI134" s="159"/>
      <c r="BJ134" s="159"/>
      <c r="BK134" s="159"/>
      <c r="BL134" s="159"/>
      <c r="BM134" s="159"/>
      <c r="BN134" s="159"/>
      <c r="BO134" s="196"/>
      <c r="BP134" s="196"/>
      <c r="BQ134" s="130" t="s">
        <v>15</v>
      </c>
      <c r="BR134" s="131" t="s">
        <v>430</v>
      </c>
      <c r="BS134" s="132"/>
      <c r="BT134" s="132" t="s">
        <v>318</v>
      </c>
      <c r="BU134" s="132" t="s">
        <v>235</v>
      </c>
      <c r="BV134" s="132" t="s">
        <v>397</v>
      </c>
      <c r="BW134" s="172" t="s">
        <v>477</v>
      </c>
      <c r="BX134" s="159">
        <v>3680</v>
      </c>
      <c r="BY134" s="159">
        <v>3680</v>
      </c>
      <c r="BZ134" s="159"/>
      <c r="CA134" s="159"/>
      <c r="CB134" s="159">
        <f t="shared" si="590"/>
        <v>102</v>
      </c>
      <c r="CC134" s="159">
        <v>102</v>
      </c>
      <c r="CD134" s="159"/>
      <c r="CE134" s="159"/>
      <c r="CF134" s="159"/>
      <c r="CG134" s="159"/>
      <c r="CH134" s="159"/>
      <c r="CI134" s="159"/>
      <c r="CJ134" s="159"/>
      <c r="CK134" s="196"/>
      <c r="CL134" s="196"/>
      <c r="CM134" s="130" t="s">
        <v>15</v>
      </c>
      <c r="CN134" s="131" t="s">
        <v>430</v>
      </c>
      <c r="CO134" s="132"/>
      <c r="CP134" s="132" t="s">
        <v>318</v>
      </c>
      <c r="CQ134" s="132" t="s">
        <v>235</v>
      </c>
      <c r="CR134" s="132" t="s">
        <v>397</v>
      </c>
      <c r="CS134" s="172" t="s">
        <v>477</v>
      </c>
      <c r="CT134" s="159">
        <v>3680</v>
      </c>
      <c r="CU134" s="159">
        <v>3680</v>
      </c>
      <c r="CV134" s="159"/>
      <c r="CW134" s="159"/>
      <c r="CX134" s="159">
        <f t="shared" si="591"/>
        <v>102</v>
      </c>
      <c r="CY134" s="159">
        <v>102</v>
      </c>
      <c r="CZ134" s="159"/>
      <c r="DA134" s="159"/>
      <c r="DB134" s="159"/>
      <c r="DC134" s="159"/>
      <c r="DD134" s="159"/>
      <c r="DE134" s="159"/>
      <c r="DF134" s="159"/>
      <c r="DG134" s="196"/>
      <c r="DH134" s="196"/>
      <c r="DI134" s="130" t="s">
        <v>15</v>
      </c>
      <c r="DJ134" s="131" t="s">
        <v>430</v>
      </c>
      <c r="DK134" s="132"/>
      <c r="DL134" s="132" t="s">
        <v>318</v>
      </c>
      <c r="DM134" s="132" t="s">
        <v>235</v>
      </c>
      <c r="DN134" s="132" t="s">
        <v>397</v>
      </c>
      <c r="DO134" s="172" t="s">
        <v>477</v>
      </c>
      <c r="DP134" s="159">
        <v>3680</v>
      </c>
      <c r="DQ134" s="159">
        <v>3680</v>
      </c>
      <c r="DR134" s="159"/>
      <c r="DS134" s="159"/>
      <c r="DT134" s="159">
        <f t="shared" si="592"/>
        <v>560.08145200000001</v>
      </c>
      <c r="DU134" s="159">
        <f>102+458.081452</f>
        <v>560.08145200000001</v>
      </c>
      <c r="DV134" s="159"/>
      <c r="DW134" s="159"/>
      <c r="DX134" s="159"/>
      <c r="DY134" s="159"/>
      <c r="DZ134" s="159"/>
      <c r="EA134" s="159"/>
      <c r="EB134" s="159"/>
      <c r="EC134" s="196"/>
      <c r="ED134" s="196"/>
      <c r="EE134" s="130" t="s">
        <v>15</v>
      </c>
      <c r="EF134" s="131" t="s">
        <v>430</v>
      </c>
      <c r="EG134" s="132"/>
      <c r="EH134" s="132" t="s">
        <v>318</v>
      </c>
      <c r="EI134" s="132" t="s">
        <v>235</v>
      </c>
      <c r="EJ134" s="132" t="s">
        <v>397</v>
      </c>
      <c r="EK134" s="172" t="s">
        <v>477</v>
      </c>
      <c r="EL134" s="159">
        <v>3680</v>
      </c>
      <c r="EM134" s="159">
        <v>3680</v>
      </c>
      <c r="EN134" s="159"/>
      <c r="EO134" s="159"/>
      <c r="EP134" s="159">
        <f t="shared" si="593"/>
        <v>560.08145200000001</v>
      </c>
      <c r="EQ134" s="159">
        <f>102+458.081452</f>
        <v>560.08145200000001</v>
      </c>
      <c r="ER134" s="159"/>
      <c r="ES134" s="159"/>
      <c r="ET134" s="159"/>
      <c r="EU134" s="159"/>
      <c r="EV134" s="159"/>
      <c r="EW134" s="159"/>
      <c r="EX134" s="159"/>
      <c r="EY134" s="196"/>
      <c r="EZ134" s="196"/>
      <c r="FA134" s="132"/>
      <c r="FB134" s="132" t="s">
        <v>318</v>
      </c>
      <c r="FC134" s="132" t="s">
        <v>235</v>
      </c>
      <c r="FD134" s="132" t="s">
        <v>397</v>
      </c>
      <c r="FE134" s="172" t="s">
        <v>477</v>
      </c>
      <c r="FF134" s="159">
        <v>3680</v>
      </c>
      <c r="FG134" s="159">
        <v>3680</v>
      </c>
      <c r="FH134" s="159"/>
      <c r="FI134" s="159"/>
      <c r="FJ134" s="159">
        <f t="shared" si="594"/>
        <v>560.08145200000001</v>
      </c>
      <c r="FK134" s="159">
        <f>102+458.081452</f>
        <v>560.08145200000001</v>
      </c>
      <c r="FL134" s="159"/>
      <c r="FM134" s="159"/>
      <c r="FN134" s="159"/>
      <c r="FO134" s="159"/>
      <c r="FP134" s="159"/>
      <c r="FQ134" s="159"/>
      <c r="FR134" s="159"/>
      <c r="FS134" s="196"/>
      <c r="FT134" s="196"/>
      <c r="FU134" s="132"/>
      <c r="FV134" s="132"/>
      <c r="FW134" s="132"/>
      <c r="FX134" s="200"/>
    </row>
    <row r="135" spans="1:180" s="154" customFormat="1" ht="58.5" hidden="1" customHeight="1">
      <c r="A135" s="132"/>
      <c r="B135" s="133"/>
      <c r="C135" s="153"/>
      <c r="D135" s="153"/>
      <c r="E135" s="153"/>
      <c r="F135" s="191"/>
      <c r="G135" s="153"/>
      <c r="H135" s="159"/>
      <c r="I135" s="159"/>
      <c r="J135" s="159"/>
      <c r="K135" s="159"/>
      <c r="L135" s="159"/>
      <c r="M135" s="159"/>
      <c r="N135" s="196"/>
      <c r="O135" s="196"/>
      <c r="P135" s="153"/>
      <c r="Q135" s="159"/>
      <c r="R135" s="159"/>
      <c r="S135" s="159"/>
      <c r="T135" s="159"/>
      <c r="U135" s="159"/>
      <c r="V135" s="159"/>
      <c r="W135" s="196"/>
      <c r="X135" s="196"/>
      <c r="Y135" s="132"/>
      <c r="Z135" s="133"/>
      <c r="AA135" s="132"/>
      <c r="AB135" s="153"/>
      <c r="AC135" s="153"/>
      <c r="AD135" s="191"/>
      <c r="AE135" s="153"/>
      <c r="AF135" s="159"/>
      <c r="AG135" s="159"/>
      <c r="AH135" s="159"/>
      <c r="AI135" s="159"/>
      <c r="AJ135" s="159"/>
      <c r="AK135" s="159"/>
      <c r="AL135" s="159"/>
      <c r="AM135" s="159"/>
      <c r="AN135" s="159"/>
      <c r="AO135" s="159"/>
      <c r="AP135" s="159"/>
      <c r="AQ135" s="159"/>
      <c r="AR135" s="159"/>
      <c r="AS135" s="196"/>
      <c r="AT135" s="196"/>
      <c r="AU135" s="132"/>
      <c r="AV135" s="133"/>
      <c r="AW135" s="132"/>
      <c r="AX135" s="153"/>
      <c r="AY135" s="153"/>
      <c r="AZ135" s="191"/>
      <c r="BA135" s="153"/>
      <c r="BB135" s="159"/>
      <c r="BC135" s="159"/>
      <c r="BD135" s="159"/>
      <c r="BE135" s="159"/>
      <c r="BF135" s="159"/>
      <c r="BG135" s="159"/>
      <c r="BH135" s="159"/>
      <c r="BI135" s="159"/>
      <c r="BJ135" s="159"/>
      <c r="BK135" s="159"/>
      <c r="BL135" s="159"/>
      <c r="BM135" s="159"/>
      <c r="BN135" s="159"/>
      <c r="BO135" s="196"/>
      <c r="BP135" s="196"/>
      <c r="BQ135" s="130" t="s">
        <v>15</v>
      </c>
      <c r="BR135" s="131" t="s">
        <v>431</v>
      </c>
      <c r="BS135" s="132"/>
      <c r="BT135" s="132" t="s">
        <v>318</v>
      </c>
      <c r="BU135" s="132" t="s">
        <v>235</v>
      </c>
      <c r="BV135" s="132" t="s">
        <v>397</v>
      </c>
      <c r="BW135" s="172" t="s">
        <v>488</v>
      </c>
      <c r="BX135" s="159">
        <v>4950</v>
      </c>
      <c r="BY135" s="159">
        <v>4950</v>
      </c>
      <c r="BZ135" s="159"/>
      <c r="CA135" s="159"/>
      <c r="CB135" s="159">
        <f t="shared" si="590"/>
        <v>768</v>
      </c>
      <c r="CC135" s="159">
        <v>768</v>
      </c>
      <c r="CD135" s="159"/>
      <c r="CE135" s="159"/>
      <c r="CF135" s="159"/>
      <c r="CG135" s="159"/>
      <c r="CH135" s="159"/>
      <c r="CI135" s="159"/>
      <c r="CJ135" s="159"/>
      <c r="CK135" s="196"/>
      <c r="CL135" s="196"/>
      <c r="CM135" s="130" t="s">
        <v>15</v>
      </c>
      <c r="CN135" s="131" t="s">
        <v>431</v>
      </c>
      <c r="CO135" s="132"/>
      <c r="CP135" s="132" t="s">
        <v>318</v>
      </c>
      <c r="CQ135" s="132" t="s">
        <v>235</v>
      </c>
      <c r="CR135" s="132" t="s">
        <v>397</v>
      </c>
      <c r="CS135" s="172" t="s">
        <v>488</v>
      </c>
      <c r="CT135" s="159">
        <v>4950</v>
      </c>
      <c r="CU135" s="159">
        <v>4950</v>
      </c>
      <c r="CV135" s="159"/>
      <c r="CW135" s="159"/>
      <c r="CX135" s="159">
        <f t="shared" si="591"/>
        <v>768</v>
      </c>
      <c r="CY135" s="159">
        <v>768</v>
      </c>
      <c r="CZ135" s="159"/>
      <c r="DA135" s="159"/>
      <c r="DB135" s="159"/>
      <c r="DC135" s="159"/>
      <c r="DD135" s="159"/>
      <c r="DE135" s="159"/>
      <c r="DF135" s="159"/>
      <c r="DG135" s="196"/>
      <c r="DH135" s="196"/>
      <c r="DI135" s="130" t="s">
        <v>15</v>
      </c>
      <c r="DJ135" s="131" t="s">
        <v>431</v>
      </c>
      <c r="DK135" s="132"/>
      <c r="DL135" s="132" t="s">
        <v>318</v>
      </c>
      <c r="DM135" s="132" t="s">
        <v>235</v>
      </c>
      <c r="DN135" s="132" t="s">
        <v>397</v>
      </c>
      <c r="DO135" s="172" t="s">
        <v>488</v>
      </c>
      <c r="DP135" s="159">
        <v>4950</v>
      </c>
      <c r="DQ135" s="159">
        <v>4950</v>
      </c>
      <c r="DR135" s="159"/>
      <c r="DS135" s="159"/>
      <c r="DT135" s="159">
        <f t="shared" si="592"/>
        <v>1180.1145409999999</v>
      </c>
      <c r="DU135" s="159">
        <f>768+412.114541</f>
        <v>1180.1145409999999</v>
      </c>
      <c r="DV135" s="159"/>
      <c r="DW135" s="159"/>
      <c r="DX135" s="159"/>
      <c r="DY135" s="159"/>
      <c r="DZ135" s="159"/>
      <c r="EA135" s="159"/>
      <c r="EB135" s="159"/>
      <c r="EC135" s="196"/>
      <c r="ED135" s="196"/>
      <c r="EE135" s="130" t="s">
        <v>15</v>
      </c>
      <c r="EF135" s="131" t="s">
        <v>431</v>
      </c>
      <c r="EG135" s="132"/>
      <c r="EH135" s="132" t="s">
        <v>318</v>
      </c>
      <c r="EI135" s="132" t="s">
        <v>235</v>
      </c>
      <c r="EJ135" s="132" t="s">
        <v>397</v>
      </c>
      <c r="EK135" s="172" t="s">
        <v>488</v>
      </c>
      <c r="EL135" s="159">
        <v>4950</v>
      </c>
      <c r="EM135" s="159">
        <v>4950</v>
      </c>
      <c r="EN135" s="159"/>
      <c r="EO135" s="159"/>
      <c r="EP135" s="159">
        <f t="shared" si="593"/>
        <v>1180.1145409999999</v>
      </c>
      <c r="EQ135" s="159">
        <f>768+412.114541</f>
        <v>1180.1145409999999</v>
      </c>
      <c r="ER135" s="159"/>
      <c r="ES135" s="159"/>
      <c r="ET135" s="159"/>
      <c r="EU135" s="159"/>
      <c r="EV135" s="159"/>
      <c r="EW135" s="159"/>
      <c r="EX135" s="159"/>
      <c r="EY135" s="196"/>
      <c r="EZ135" s="196"/>
      <c r="FA135" s="132"/>
      <c r="FB135" s="132" t="s">
        <v>318</v>
      </c>
      <c r="FC135" s="132" t="s">
        <v>235</v>
      </c>
      <c r="FD135" s="132" t="s">
        <v>397</v>
      </c>
      <c r="FE135" s="172" t="s">
        <v>488</v>
      </c>
      <c r="FF135" s="159">
        <v>4950</v>
      </c>
      <c r="FG135" s="159">
        <v>4950</v>
      </c>
      <c r="FH135" s="159"/>
      <c r="FI135" s="159"/>
      <c r="FJ135" s="159">
        <f t="shared" si="594"/>
        <v>1180.1145409999999</v>
      </c>
      <c r="FK135" s="159">
        <f>768+412.114541</f>
        <v>1180.1145409999999</v>
      </c>
      <c r="FL135" s="159"/>
      <c r="FM135" s="159"/>
      <c r="FN135" s="159"/>
      <c r="FO135" s="159"/>
      <c r="FP135" s="159"/>
      <c r="FQ135" s="159"/>
      <c r="FR135" s="159"/>
      <c r="FS135" s="196"/>
      <c r="FT135" s="196"/>
      <c r="FU135" s="132"/>
      <c r="FV135" s="132"/>
      <c r="FW135" s="132"/>
      <c r="FX135" s="200"/>
    </row>
    <row r="136" spans="1:180" s="190" customFormat="1" ht="57.75" hidden="1" customHeight="1">
      <c r="A136" s="130"/>
      <c r="B136" s="134"/>
      <c r="C136" s="132"/>
      <c r="D136" s="132"/>
      <c r="E136" s="132"/>
      <c r="F136" s="130"/>
      <c r="G136" s="132"/>
      <c r="H136" s="159"/>
      <c r="I136" s="159"/>
      <c r="J136" s="159"/>
      <c r="K136" s="159"/>
      <c r="L136" s="159"/>
      <c r="M136" s="159"/>
      <c r="N136" s="196"/>
      <c r="O136" s="196"/>
      <c r="P136" s="132"/>
      <c r="Q136" s="159"/>
      <c r="R136" s="159"/>
      <c r="S136" s="159"/>
      <c r="T136" s="159"/>
      <c r="U136" s="159"/>
      <c r="V136" s="159"/>
      <c r="W136" s="196"/>
      <c r="X136" s="196"/>
      <c r="Y136" s="130"/>
      <c r="Z136" s="134"/>
      <c r="AA136" s="132"/>
      <c r="AB136" s="132"/>
      <c r="AC136" s="132"/>
      <c r="AD136" s="132"/>
      <c r="AE136" s="132"/>
      <c r="AF136" s="159"/>
      <c r="AG136" s="159"/>
      <c r="AH136" s="159"/>
      <c r="AI136" s="159"/>
      <c r="AJ136" s="159"/>
      <c r="AK136" s="159"/>
      <c r="AL136" s="159"/>
      <c r="AM136" s="159"/>
      <c r="AN136" s="159"/>
      <c r="AO136" s="159"/>
      <c r="AP136" s="159"/>
      <c r="AQ136" s="159"/>
      <c r="AR136" s="159"/>
      <c r="AS136" s="196"/>
      <c r="AT136" s="196"/>
      <c r="AU136" s="130"/>
      <c r="AV136" s="134"/>
      <c r="AW136" s="132"/>
      <c r="AX136" s="132"/>
      <c r="AY136" s="132"/>
      <c r="AZ136" s="132"/>
      <c r="BA136" s="132"/>
      <c r="BB136" s="159"/>
      <c r="BC136" s="159"/>
      <c r="BD136" s="159"/>
      <c r="BE136" s="159"/>
      <c r="BF136" s="159"/>
      <c r="BG136" s="159"/>
      <c r="BH136" s="159"/>
      <c r="BI136" s="159"/>
      <c r="BJ136" s="159"/>
      <c r="BK136" s="159"/>
      <c r="BL136" s="159"/>
      <c r="BM136" s="159"/>
      <c r="BN136" s="159"/>
      <c r="BO136" s="196"/>
      <c r="BP136" s="196"/>
      <c r="BQ136" s="130"/>
      <c r="BR136" s="134"/>
      <c r="BS136" s="132"/>
      <c r="BT136" s="132"/>
      <c r="BU136" s="132"/>
      <c r="BV136" s="132"/>
      <c r="BW136" s="132"/>
      <c r="BX136" s="159"/>
      <c r="BY136" s="159"/>
      <c r="BZ136" s="159"/>
      <c r="CA136" s="159"/>
      <c r="CB136" s="159"/>
      <c r="CC136" s="159"/>
      <c r="CD136" s="159"/>
      <c r="CE136" s="159"/>
      <c r="CF136" s="159"/>
      <c r="CG136" s="159"/>
      <c r="CH136" s="159"/>
      <c r="CI136" s="159"/>
      <c r="CJ136" s="159"/>
      <c r="CK136" s="196"/>
      <c r="CL136" s="196"/>
      <c r="CM136" s="130"/>
      <c r="CN136" s="134"/>
      <c r="CO136" s="132"/>
      <c r="CP136" s="132"/>
      <c r="CQ136" s="132"/>
      <c r="CR136" s="132"/>
      <c r="CS136" s="132"/>
      <c r="CT136" s="159"/>
      <c r="CU136" s="159"/>
      <c r="CV136" s="159"/>
      <c r="CW136" s="159"/>
      <c r="CX136" s="159"/>
      <c r="CY136" s="159"/>
      <c r="CZ136" s="159"/>
      <c r="DA136" s="159"/>
      <c r="DB136" s="159"/>
      <c r="DC136" s="159"/>
      <c r="DD136" s="159"/>
      <c r="DE136" s="159"/>
      <c r="DF136" s="159"/>
      <c r="DG136" s="196"/>
      <c r="DH136" s="196"/>
      <c r="DI136" s="130" t="s">
        <v>15</v>
      </c>
      <c r="DJ136" s="134" t="s">
        <v>422</v>
      </c>
      <c r="DK136" s="132">
        <v>7913666</v>
      </c>
      <c r="DL136" s="132" t="s">
        <v>318</v>
      </c>
      <c r="DM136" s="132" t="s">
        <v>240</v>
      </c>
      <c r="DN136" s="132" t="s">
        <v>388</v>
      </c>
      <c r="DO136" s="172" t="s">
        <v>469</v>
      </c>
      <c r="DP136" s="159">
        <f>DQ136</f>
        <v>7947.1080000000002</v>
      </c>
      <c r="DQ136" s="159">
        <v>7947.1080000000002</v>
      </c>
      <c r="DR136" s="159"/>
      <c r="DS136" s="159"/>
      <c r="DT136" s="159">
        <f>DU136</f>
        <v>859.80400699999996</v>
      </c>
      <c r="DU136" s="159">
        <v>859.80400699999996</v>
      </c>
      <c r="DV136" s="159">
        <f t="shared" ref="DV136" si="595">DW136-DU136</f>
        <v>-859.80400699999996</v>
      </c>
      <c r="DW136" s="159">
        <f t="shared" ref="DW136" si="596">DX136+DY136+DZ136+EA136+EB136</f>
        <v>0</v>
      </c>
      <c r="DX136" s="159"/>
      <c r="DY136" s="159"/>
      <c r="DZ136" s="159"/>
      <c r="EA136" s="159"/>
      <c r="EB136" s="159"/>
      <c r="EC136" s="196"/>
      <c r="ED136" s="196"/>
      <c r="EE136" s="130" t="s">
        <v>15</v>
      </c>
      <c r="EF136" s="134" t="s">
        <v>422</v>
      </c>
      <c r="EG136" s="132">
        <v>7913666</v>
      </c>
      <c r="EH136" s="132" t="s">
        <v>318</v>
      </c>
      <c r="EI136" s="132" t="s">
        <v>240</v>
      </c>
      <c r="EJ136" s="132" t="s">
        <v>388</v>
      </c>
      <c r="EK136" s="172" t="s">
        <v>469</v>
      </c>
      <c r="EL136" s="159">
        <f>EM136</f>
        <v>7947.1080000000002</v>
      </c>
      <c r="EM136" s="159">
        <v>7947.1080000000002</v>
      </c>
      <c r="EN136" s="159"/>
      <c r="EO136" s="159"/>
      <c r="EP136" s="159">
        <f>EQ136</f>
        <v>859.80400699999996</v>
      </c>
      <c r="EQ136" s="159">
        <v>859.80400699999996</v>
      </c>
      <c r="ER136" s="159">
        <f t="shared" ref="ER136" si="597">ES136-EQ136</f>
        <v>-859.80400699999996</v>
      </c>
      <c r="ES136" s="159">
        <f t="shared" ref="ES136" si="598">ET136+EU136+EV136+EW136+EX136</f>
        <v>0</v>
      </c>
      <c r="ET136" s="159"/>
      <c r="EU136" s="159"/>
      <c r="EV136" s="159"/>
      <c r="EW136" s="159"/>
      <c r="EX136" s="159"/>
      <c r="EY136" s="196"/>
      <c r="EZ136" s="196"/>
      <c r="FA136" s="132">
        <v>7913666</v>
      </c>
      <c r="FB136" s="132" t="s">
        <v>318</v>
      </c>
      <c r="FC136" s="132" t="s">
        <v>240</v>
      </c>
      <c r="FD136" s="132" t="s">
        <v>388</v>
      </c>
      <c r="FE136" s="172" t="s">
        <v>469</v>
      </c>
      <c r="FF136" s="159">
        <f>FG136</f>
        <v>7947.1080000000002</v>
      </c>
      <c r="FG136" s="159">
        <v>7947.1080000000002</v>
      </c>
      <c r="FH136" s="159"/>
      <c r="FI136" s="159"/>
      <c r="FJ136" s="159">
        <f>FK136</f>
        <v>859.80400699999996</v>
      </c>
      <c r="FK136" s="159">
        <v>859.80400699999996</v>
      </c>
      <c r="FL136" s="159">
        <f t="shared" ref="FL136:FL145" si="599">FM136-FK136</f>
        <v>-859.80400699999996</v>
      </c>
      <c r="FM136" s="159">
        <f t="shared" ref="FM136" si="600">FN136+FO136+FP136+FQ136+FR136</f>
        <v>0</v>
      </c>
      <c r="FN136" s="159"/>
      <c r="FO136" s="159"/>
      <c r="FP136" s="159"/>
      <c r="FQ136" s="159"/>
      <c r="FR136" s="159"/>
      <c r="FS136" s="196"/>
      <c r="FT136" s="196"/>
      <c r="FU136" s="132"/>
      <c r="FV136" s="132"/>
      <c r="FW136" s="132"/>
      <c r="FX136" s="200"/>
    </row>
    <row r="137" spans="1:180" s="264" customFormat="1" ht="27" customHeight="1">
      <c r="A137" s="261"/>
      <c r="B137" s="262"/>
      <c r="C137" s="223"/>
      <c r="D137" s="223"/>
      <c r="E137" s="223"/>
      <c r="F137" s="261"/>
      <c r="G137" s="223"/>
      <c r="H137" s="224"/>
      <c r="I137" s="224"/>
      <c r="J137" s="224"/>
      <c r="K137" s="224"/>
      <c r="L137" s="224"/>
      <c r="M137" s="224"/>
      <c r="N137" s="225"/>
      <c r="O137" s="225"/>
      <c r="P137" s="223"/>
      <c r="Q137" s="224"/>
      <c r="R137" s="224"/>
      <c r="S137" s="224"/>
      <c r="T137" s="224"/>
      <c r="U137" s="224"/>
      <c r="V137" s="224"/>
      <c r="W137" s="225"/>
      <c r="X137" s="225"/>
      <c r="Y137" s="261"/>
      <c r="Z137" s="262"/>
      <c r="AA137" s="223"/>
      <c r="AB137" s="223"/>
      <c r="AC137" s="223"/>
      <c r="AD137" s="223"/>
      <c r="AE137" s="223"/>
      <c r="AF137" s="224"/>
      <c r="AG137" s="224"/>
      <c r="AH137" s="224"/>
      <c r="AI137" s="224"/>
      <c r="AJ137" s="224"/>
      <c r="AK137" s="224"/>
      <c r="AL137" s="224"/>
      <c r="AM137" s="224"/>
      <c r="AN137" s="224"/>
      <c r="AO137" s="224"/>
      <c r="AP137" s="224"/>
      <c r="AQ137" s="224"/>
      <c r="AR137" s="224"/>
      <c r="AS137" s="225"/>
      <c r="AT137" s="225"/>
      <c r="AU137" s="261"/>
      <c r="AV137" s="262"/>
      <c r="AW137" s="223"/>
      <c r="AX137" s="223"/>
      <c r="AY137" s="223"/>
      <c r="AZ137" s="223"/>
      <c r="BA137" s="223"/>
      <c r="BB137" s="224"/>
      <c r="BC137" s="224"/>
      <c r="BD137" s="224"/>
      <c r="BE137" s="224"/>
      <c r="BF137" s="224"/>
      <c r="BG137" s="224"/>
      <c r="BH137" s="224"/>
      <c r="BI137" s="224"/>
      <c r="BJ137" s="224"/>
      <c r="BK137" s="224"/>
      <c r="BL137" s="224"/>
      <c r="BM137" s="224"/>
      <c r="BN137" s="224"/>
      <c r="BO137" s="225"/>
      <c r="BP137" s="225"/>
      <c r="BQ137" s="261"/>
      <c r="BR137" s="262"/>
      <c r="BS137" s="223"/>
      <c r="BT137" s="223"/>
      <c r="BU137" s="223"/>
      <c r="BV137" s="223"/>
      <c r="BW137" s="223"/>
      <c r="BX137" s="224"/>
      <c r="BY137" s="224"/>
      <c r="BZ137" s="224"/>
      <c r="CA137" s="224"/>
      <c r="CB137" s="224"/>
      <c r="CC137" s="224"/>
      <c r="CD137" s="224"/>
      <c r="CE137" s="224"/>
      <c r="CF137" s="224"/>
      <c r="CG137" s="224"/>
      <c r="CH137" s="224"/>
      <c r="CI137" s="224"/>
      <c r="CJ137" s="224"/>
      <c r="CK137" s="225"/>
      <c r="CL137" s="225"/>
      <c r="CM137" s="261"/>
      <c r="CN137" s="262"/>
      <c r="CO137" s="223"/>
      <c r="CP137" s="223"/>
      <c r="CQ137" s="223"/>
      <c r="CR137" s="223"/>
      <c r="CS137" s="223"/>
      <c r="CT137" s="224"/>
      <c r="CU137" s="224"/>
      <c r="CV137" s="224"/>
      <c r="CW137" s="224"/>
      <c r="CX137" s="224"/>
      <c r="CY137" s="224"/>
      <c r="CZ137" s="224"/>
      <c r="DA137" s="224"/>
      <c r="DB137" s="224"/>
      <c r="DC137" s="224"/>
      <c r="DD137" s="224"/>
      <c r="DE137" s="224"/>
      <c r="DF137" s="224"/>
      <c r="DG137" s="225"/>
      <c r="DH137" s="225"/>
      <c r="DI137" s="261"/>
      <c r="DJ137" s="262"/>
      <c r="DK137" s="223"/>
      <c r="DL137" s="223"/>
      <c r="DM137" s="223"/>
      <c r="DN137" s="223"/>
      <c r="DO137" s="263"/>
      <c r="DP137" s="224"/>
      <c r="DQ137" s="224"/>
      <c r="DR137" s="224"/>
      <c r="DS137" s="224"/>
      <c r="DT137" s="224"/>
      <c r="DU137" s="224"/>
      <c r="DV137" s="224"/>
      <c r="DW137" s="224"/>
      <c r="DX137" s="224"/>
      <c r="DY137" s="224"/>
      <c r="DZ137" s="224"/>
      <c r="EA137" s="224"/>
      <c r="EB137" s="224"/>
      <c r="EC137" s="225"/>
      <c r="ED137" s="225"/>
      <c r="EE137" s="352" t="s">
        <v>574</v>
      </c>
      <c r="EF137" s="353"/>
      <c r="EG137" s="223"/>
      <c r="EH137" s="223"/>
      <c r="EI137" s="223"/>
      <c r="EJ137" s="223"/>
      <c r="EK137" s="263"/>
      <c r="EL137" s="224"/>
      <c r="EM137" s="224"/>
      <c r="EN137" s="224"/>
      <c r="EO137" s="224"/>
      <c r="EP137" s="224"/>
      <c r="EQ137" s="224"/>
      <c r="ER137" s="224"/>
      <c r="ES137" s="224"/>
      <c r="ET137" s="224"/>
      <c r="EU137" s="224"/>
      <c r="EV137" s="224"/>
      <c r="EW137" s="224"/>
      <c r="EX137" s="224"/>
      <c r="EY137" s="225"/>
      <c r="EZ137" s="225"/>
      <c r="FA137" s="223"/>
      <c r="FB137" s="223"/>
      <c r="FC137" s="223"/>
      <c r="FD137" s="223"/>
      <c r="FE137" s="263"/>
      <c r="FF137" s="224"/>
      <c r="FG137" s="224"/>
      <c r="FH137" s="224"/>
      <c r="FI137" s="224"/>
      <c r="FJ137" s="138">
        <f>FJ138+FJ174</f>
        <v>7365.3739999999998</v>
      </c>
      <c r="FK137" s="138">
        <f t="shared" ref="FK137:FU137" si="601">FK138+FK174</f>
        <v>7365.3739999999998</v>
      </c>
      <c r="FL137" s="138">
        <f t="shared" si="601"/>
        <v>0</v>
      </c>
      <c r="FM137" s="138">
        <f t="shared" si="601"/>
        <v>0</v>
      </c>
      <c r="FN137" s="138">
        <f t="shared" si="601"/>
        <v>0</v>
      </c>
      <c r="FO137" s="138">
        <f t="shared" si="601"/>
        <v>0</v>
      </c>
      <c r="FP137" s="138">
        <f t="shared" si="601"/>
        <v>0</v>
      </c>
      <c r="FQ137" s="138">
        <f t="shared" si="601"/>
        <v>0</v>
      </c>
      <c r="FR137" s="138">
        <f t="shared" si="601"/>
        <v>0</v>
      </c>
      <c r="FS137" s="138">
        <f t="shared" si="601"/>
        <v>0</v>
      </c>
      <c r="FT137" s="138">
        <f t="shared" si="601"/>
        <v>0</v>
      </c>
      <c r="FU137" s="138">
        <f t="shared" si="601"/>
        <v>7365.3739999999998</v>
      </c>
      <c r="FV137" s="223"/>
      <c r="FW137" s="223"/>
      <c r="FX137" s="226"/>
    </row>
    <row r="138" spans="1:180" s="136" customFormat="1" ht="21.5" customHeight="1">
      <c r="A138" s="203" t="s">
        <v>320</v>
      </c>
      <c r="B138" s="203" t="s">
        <v>393</v>
      </c>
      <c r="C138" s="203"/>
      <c r="D138" s="203"/>
      <c r="E138" s="203"/>
      <c r="F138" s="203"/>
      <c r="G138" s="203"/>
      <c r="H138" s="158">
        <f>H139+H140</f>
        <v>0</v>
      </c>
      <c r="I138" s="158">
        <f>I139+I140</f>
        <v>0</v>
      </c>
      <c r="J138" s="158"/>
      <c r="K138" s="158"/>
      <c r="L138" s="158">
        <f>L139+L140</f>
        <v>2926</v>
      </c>
      <c r="M138" s="158">
        <f>M139+M140</f>
        <v>2926</v>
      </c>
      <c r="N138" s="138">
        <f>N139+N140</f>
        <v>0</v>
      </c>
      <c r="O138" s="138">
        <f>O139+O140</f>
        <v>0</v>
      </c>
      <c r="P138" s="203"/>
      <c r="Q138" s="158">
        <f>Q139+Q140</f>
        <v>0</v>
      </c>
      <c r="R138" s="158">
        <f>R139+R140</f>
        <v>0</v>
      </c>
      <c r="S138" s="158"/>
      <c r="T138" s="158"/>
      <c r="U138" s="158">
        <f>U139+U140</f>
        <v>2926</v>
      </c>
      <c r="V138" s="158">
        <f>V139+V140</f>
        <v>2926</v>
      </c>
      <c r="W138" s="138">
        <f>W139+W140</f>
        <v>0</v>
      </c>
      <c r="X138" s="138">
        <f>X139+X140</f>
        <v>0</v>
      </c>
      <c r="Y138" s="203" t="s">
        <v>320</v>
      </c>
      <c r="Z138" s="203" t="s">
        <v>394</v>
      </c>
      <c r="AA138" s="203"/>
      <c r="AB138" s="203"/>
      <c r="AC138" s="203"/>
      <c r="AD138" s="203"/>
      <c r="AE138" s="203"/>
      <c r="AF138" s="158">
        <f>AF139+AF140</f>
        <v>0</v>
      </c>
      <c r="AG138" s="158">
        <f>AG139+AG140</f>
        <v>0</v>
      </c>
      <c r="AH138" s="158"/>
      <c r="AI138" s="158"/>
      <c r="AJ138" s="158">
        <f>AJ139+AJ140</f>
        <v>14744</v>
      </c>
      <c r="AK138" s="158">
        <f>AK139+AK140</f>
        <v>14744</v>
      </c>
      <c r="AL138" s="159">
        <f t="shared" si="473"/>
        <v>-6119</v>
      </c>
      <c r="AM138" s="158">
        <f t="shared" ref="AM138:AR138" si="602">AM139+AM140</f>
        <v>8625</v>
      </c>
      <c r="AN138" s="158">
        <f t="shared" si="602"/>
        <v>3205</v>
      </c>
      <c r="AO138" s="158">
        <f t="shared" si="602"/>
        <v>4105</v>
      </c>
      <c r="AP138" s="158">
        <f t="shared" si="602"/>
        <v>1315</v>
      </c>
      <c r="AQ138" s="158">
        <f t="shared" si="602"/>
        <v>0</v>
      </c>
      <c r="AR138" s="158">
        <f t="shared" si="602"/>
        <v>0</v>
      </c>
      <c r="AS138" s="138">
        <f>AS139+AS140</f>
        <v>0</v>
      </c>
      <c r="AT138" s="138">
        <f>AT139+AT140</f>
        <v>0</v>
      </c>
      <c r="AU138" s="203" t="s">
        <v>320</v>
      </c>
      <c r="AV138" s="203" t="s">
        <v>394</v>
      </c>
      <c r="AW138" s="203"/>
      <c r="AX138" s="203"/>
      <c r="AY138" s="203"/>
      <c r="AZ138" s="203"/>
      <c r="BA138" s="203"/>
      <c r="BB138" s="158">
        <f>BB139+BB140</f>
        <v>0</v>
      </c>
      <c r="BC138" s="158">
        <f>BC139+BC140</f>
        <v>0</v>
      </c>
      <c r="BD138" s="158"/>
      <c r="BE138" s="158"/>
      <c r="BF138" s="158">
        <f>BF139+BF140</f>
        <v>5744</v>
      </c>
      <c r="BG138" s="158">
        <f>BG139+BG140</f>
        <v>5744</v>
      </c>
      <c r="BH138" s="159">
        <f t="shared" si="475"/>
        <v>-1278</v>
      </c>
      <c r="BI138" s="158">
        <f t="shared" ref="BI138:BN138" si="603">BI139+BI140</f>
        <v>4466</v>
      </c>
      <c r="BJ138" s="158">
        <f t="shared" si="603"/>
        <v>2926</v>
      </c>
      <c r="BK138" s="158">
        <f t="shared" si="603"/>
        <v>1540</v>
      </c>
      <c r="BL138" s="158">
        <f t="shared" si="603"/>
        <v>0</v>
      </c>
      <c r="BM138" s="158">
        <f t="shared" si="603"/>
        <v>0</v>
      </c>
      <c r="BN138" s="158">
        <f t="shared" si="603"/>
        <v>0</v>
      </c>
      <c r="BO138" s="138">
        <f>BO139+BO140</f>
        <v>0</v>
      </c>
      <c r="BP138" s="138">
        <f>BP139+BP140</f>
        <v>0</v>
      </c>
      <c r="BQ138" s="203" t="s">
        <v>320</v>
      </c>
      <c r="BR138" s="203" t="s">
        <v>394</v>
      </c>
      <c r="BS138" s="203"/>
      <c r="BT138" s="203"/>
      <c r="BU138" s="203"/>
      <c r="BV138" s="203"/>
      <c r="BW138" s="203"/>
      <c r="BX138" s="158">
        <f>BX139+BX140</f>
        <v>0</v>
      </c>
      <c r="BY138" s="158">
        <f>BY139+BY140</f>
        <v>0</v>
      </c>
      <c r="BZ138" s="158"/>
      <c r="CA138" s="158"/>
      <c r="CB138" s="158">
        <f>CB139+CB140</f>
        <v>5744</v>
      </c>
      <c r="CC138" s="158">
        <f>CC139+CC140</f>
        <v>5744</v>
      </c>
      <c r="CD138" s="159">
        <f t="shared" si="526"/>
        <v>-1278</v>
      </c>
      <c r="CE138" s="158">
        <f t="shared" ref="CE138:CJ138" si="604">CE139+CE140</f>
        <v>4466</v>
      </c>
      <c r="CF138" s="158">
        <f t="shared" si="604"/>
        <v>2926</v>
      </c>
      <c r="CG138" s="158">
        <f t="shared" si="604"/>
        <v>1540</v>
      </c>
      <c r="CH138" s="158">
        <f t="shared" si="604"/>
        <v>0</v>
      </c>
      <c r="CI138" s="158">
        <f t="shared" si="604"/>
        <v>0</v>
      </c>
      <c r="CJ138" s="158">
        <f t="shared" si="604"/>
        <v>0</v>
      </c>
      <c r="CK138" s="138">
        <f>CK139+CK140</f>
        <v>0</v>
      </c>
      <c r="CL138" s="138">
        <f>CL139+CL140</f>
        <v>0</v>
      </c>
      <c r="CM138" s="203" t="s">
        <v>320</v>
      </c>
      <c r="CN138" s="203" t="s">
        <v>394</v>
      </c>
      <c r="CO138" s="203"/>
      <c r="CP138" s="203"/>
      <c r="CQ138" s="203"/>
      <c r="CR138" s="203"/>
      <c r="CS138" s="203"/>
      <c r="CT138" s="158">
        <f>CT139+CT140</f>
        <v>0</v>
      </c>
      <c r="CU138" s="158">
        <f>CU139+CU140</f>
        <v>0</v>
      </c>
      <c r="CV138" s="158"/>
      <c r="CW138" s="158"/>
      <c r="CX138" s="158">
        <f>CX139+CX140</f>
        <v>5744</v>
      </c>
      <c r="CY138" s="158">
        <f>CY139+CY140</f>
        <v>5744</v>
      </c>
      <c r="CZ138" s="159">
        <f t="shared" ref="CZ138:CZ145" si="605">DA138-CY138</f>
        <v>-1278</v>
      </c>
      <c r="DA138" s="158">
        <f t="shared" ref="DA138:DF138" si="606">DA139+DA140</f>
        <v>4466</v>
      </c>
      <c r="DB138" s="158">
        <f t="shared" si="606"/>
        <v>2926</v>
      </c>
      <c r="DC138" s="158">
        <f t="shared" si="606"/>
        <v>1540</v>
      </c>
      <c r="DD138" s="158">
        <f t="shared" si="606"/>
        <v>0</v>
      </c>
      <c r="DE138" s="158">
        <f t="shared" si="606"/>
        <v>0</v>
      </c>
      <c r="DF138" s="158">
        <f t="shared" si="606"/>
        <v>0</v>
      </c>
      <c r="DG138" s="138">
        <f>DG139+DG140</f>
        <v>0</v>
      </c>
      <c r="DH138" s="138">
        <f>DH139+DH140</f>
        <v>0</v>
      </c>
      <c r="DI138" s="203" t="s">
        <v>320</v>
      </c>
      <c r="DJ138" s="203" t="s">
        <v>394</v>
      </c>
      <c r="DK138" s="203"/>
      <c r="DL138" s="203"/>
      <c r="DM138" s="203"/>
      <c r="DN138" s="203"/>
      <c r="DO138" s="203"/>
      <c r="DP138" s="158">
        <f>DP139+DP140</f>
        <v>0</v>
      </c>
      <c r="DQ138" s="158">
        <f>DQ139+DQ140</f>
        <v>0</v>
      </c>
      <c r="DR138" s="158"/>
      <c r="DS138" s="158"/>
      <c r="DT138" s="158">
        <f>DT139+DT140</f>
        <v>17489</v>
      </c>
      <c r="DU138" s="158">
        <f>DU139+DU140</f>
        <v>17489</v>
      </c>
      <c r="DV138" s="159">
        <f t="shared" ref="DV138:DV145" si="607">DW138-DU138</f>
        <v>-13023</v>
      </c>
      <c r="DW138" s="158">
        <f t="shared" ref="DW138:EB138" si="608">DW139+DW140</f>
        <v>4466</v>
      </c>
      <c r="DX138" s="158">
        <f t="shared" si="608"/>
        <v>2926</v>
      </c>
      <c r="DY138" s="158">
        <f t="shared" si="608"/>
        <v>1540</v>
      </c>
      <c r="DZ138" s="158">
        <f t="shared" si="608"/>
        <v>0</v>
      </c>
      <c r="EA138" s="158">
        <f t="shared" si="608"/>
        <v>0</v>
      </c>
      <c r="EB138" s="158">
        <f t="shared" si="608"/>
        <v>0</v>
      </c>
      <c r="EC138" s="138">
        <f>EC139+EC140</f>
        <v>0</v>
      </c>
      <c r="ED138" s="138">
        <f>ED139+ED140</f>
        <v>0</v>
      </c>
      <c r="EE138" s="203" t="s">
        <v>65</v>
      </c>
      <c r="EF138" s="203" t="s">
        <v>394</v>
      </c>
      <c r="EG138" s="203"/>
      <c r="EH138" s="203"/>
      <c r="EI138" s="203"/>
      <c r="EJ138" s="203"/>
      <c r="EK138" s="203"/>
      <c r="EL138" s="158"/>
      <c r="EM138" s="158"/>
      <c r="EN138" s="158"/>
      <c r="EO138" s="158"/>
      <c r="EP138" s="158"/>
      <c r="EQ138" s="158"/>
      <c r="ER138" s="159"/>
      <c r="ES138" s="158"/>
      <c r="ET138" s="158"/>
      <c r="EU138" s="158"/>
      <c r="EV138" s="158"/>
      <c r="EW138" s="158"/>
      <c r="EX138" s="158"/>
      <c r="EY138" s="138"/>
      <c r="EZ138" s="138"/>
      <c r="FA138" s="203"/>
      <c r="FB138" s="203"/>
      <c r="FC138" s="203"/>
      <c r="FD138" s="203"/>
      <c r="FE138" s="203"/>
      <c r="FF138" s="158">
        <f>FF139+FF140</f>
        <v>0</v>
      </c>
      <c r="FG138" s="158">
        <f>FG139+FG140</f>
        <v>0</v>
      </c>
      <c r="FH138" s="158"/>
      <c r="FI138" s="158"/>
      <c r="FJ138" s="138">
        <f>FJ139+FJ140</f>
        <v>4096</v>
      </c>
      <c r="FK138" s="138">
        <f t="shared" ref="FK138:FV138" si="609">FK139+FK140</f>
        <v>4096</v>
      </c>
      <c r="FL138" s="138">
        <f t="shared" si="609"/>
        <v>0</v>
      </c>
      <c r="FM138" s="138">
        <f t="shared" si="609"/>
        <v>0</v>
      </c>
      <c r="FN138" s="138">
        <f t="shared" si="609"/>
        <v>0</v>
      </c>
      <c r="FO138" s="138">
        <f t="shared" si="609"/>
        <v>0</v>
      </c>
      <c r="FP138" s="138">
        <f t="shared" si="609"/>
        <v>0</v>
      </c>
      <c r="FQ138" s="138">
        <f t="shared" si="609"/>
        <v>0</v>
      </c>
      <c r="FR138" s="138">
        <f t="shared" si="609"/>
        <v>0</v>
      </c>
      <c r="FS138" s="138">
        <f t="shared" si="609"/>
        <v>0</v>
      </c>
      <c r="FT138" s="138">
        <f t="shared" si="609"/>
        <v>0</v>
      </c>
      <c r="FU138" s="138">
        <f t="shared" si="609"/>
        <v>4096</v>
      </c>
      <c r="FV138" s="138">
        <f t="shared" si="609"/>
        <v>0</v>
      </c>
      <c r="FW138" s="203"/>
      <c r="FX138" s="200"/>
    </row>
    <row r="139" spans="1:180" ht="22" customHeight="1">
      <c r="A139" s="203" t="s">
        <v>19</v>
      </c>
      <c r="B139" s="203" t="s">
        <v>45</v>
      </c>
      <c r="C139" s="203"/>
      <c r="D139" s="203"/>
      <c r="E139" s="203"/>
      <c r="F139" s="203"/>
      <c r="G139" s="203"/>
      <c r="H139" s="158"/>
      <c r="I139" s="158"/>
      <c r="J139" s="158"/>
      <c r="K139" s="158"/>
      <c r="L139" s="158">
        <v>0</v>
      </c>
      <c r="M139" s="158">
        <v>0</v>
      </c>
      <c r="N139" s="138">
        <v>0</v>
      </c>
      <c r="O139" s="138">
        <v>0</v>
      </c>
      <c r="P139" s="203"/>
      <c r="Q139" s="158"/>
      <c r="R139" s="158"/>
      <c r="S139" s="158"/>
      <c r="T139" s="158"/>
      <c r="U139" s="158">
        <v>0</v>
      </c>
      <c r="V139" s="158">
        <v>0</v>
      </c>
      <c r="W139" s="138">
        <v>0</v>
      </c>
      <c r="X139" s="138">
        <v>0</v>
      </c>
      <c r="Y139" s="203" t="s">
        <v>19</v>
      </c>
      <c r="Z139" s="203" t="s">
        <v>45</v>
      </c>
      <c r="AA139" s="203"/>
      <c r="AB139" s="203"/>
      <c r="AC139" s="203"/>
      <c r="AD139" s="203"/>
      <c r="AE139" s="203"/>
      <c r="AF139" s="158"/>
      <c r="AG139" s="158"/>
      <c r="AH139" s="158"/>
      <c r="AI139" s="158"/>
      <c r="AJ139" s="158">
        <v>0</v>
      </c>
      <c r="AK139" s="158">
        <v>0</v>
      </c>
      <c r="AL139" s="159">
        <f t="shared" si="473"/>
        <v>0</v>
      </c>
      <c r="AM139" s="159">
        <f t="shared" si="474"/>
        <v>0</v>
      </c>
      <c r="AN139" s="158"/>
      <c r="AO139" s="158"/>
      <c r="AP139" s="158"/>
      <c r="AQ139" s="158"/>
      <c r="AR139" s="158"/>
      <c r="AS139" s="138">
        <v>0</v>
      </c>
      <c r="AT139" s="138">
        <v>0</v>
      </c>
      <c r="AU139" s="203" t="s">
        <v>19</v>
      </c>
      <c r="AV139" s="203" t="s">
        <v>45</v>
      </c>
      <c r="AW139" s="203"/>
      <c r="AX139" s="203"/>
      <c r="AY139" s="203"/>
      <c r="AZ139" s="203"/>
      <c r="BA139" s="203"/>
      <c r="BB139" s="158"/>
      <c r="BC139" s="158"/>
      <c r="BD139" s="158"/>
      <c r="BE139" s="158"/>
      <c r="BF139" s="158">
        <v>0</v>
      </c>
      <c r="BG139" s="158">
        <v>0</v>
      </c>
      <c r="BH139" s="159">
        <f t="shared" si="475"/>
        <v>0</v>
      </c>
      <c r="BI139" s="159">
        <f t="shared" ref="BI139" si="610">BJ139+BK139+BL139+BM139+BN139</f>
        <v>0</v>
      </c>
      <c r="BJ139" s="158"/>
      <c r="BK139" s="158"/>
      <c r="BL139" s="158"/>
      <c r="BM139" s="158"/>
      <c r="BN139" s="158"/>
      <c r="BO139" s="138">
        <v>0</v>
      </c>
      <c r="BP139" s="138">
        <v>0</v>
      </c>
      <c r="BQ139" s="203" t="s">
        <v>19</v>
      </c>
      <c r="BR139" s="203" t="s">
        <v>45</v>
      </c>
      <c r="BS139" s="203"/>
      <c r="BT139" s="203"/>
      <c r="BU139" s="203"/>
      <c r="BV139" s="203"/>
      <c r="BW139" s="203"/>
      <c r="BX139" s="158"/>
      <c r="BY139" s="158"/>
      <c r="BZ139" s="158"/>
      <c r="CA139" s="158"/>
      <c r="CB139" s="158">
        <v>0</v>
      </c>
      <c r="CC139" s="158">
        <v>0</v>
      </c>
      <c r="CD139" s="159">
        <f t="shared" si="526"/>
        <v>0</v>
      </c>
      <c r="CE139" s="159">
        <f t="shared" ref="CE139" si="611">CF139+CG139+CH139+CI139+CJ139</f>
        <v>0</v>
      </c>
      <c r="CF139" s="158"/>
      <c r="CG139" s="158"/>
      <c r="CH139" s="158"/>
      <c r="CI139" s="158"/>
      <c r="CJ139" s="158"/>
      <c r="CK139" s="138">
        <v>0</v>
      </c>
      <c r="CL139" s="138">
        <v>0</v>
      </c>
      <c r="CM139" s="203" t="s">
        <v>19</v>
      </c>
      <c r="CN139" s="203" t="s">
        <v>45</v>
      </c>
      <c r="CO139" s="203"/>
      <c r="CP139" s="203"/>
      <c r="CQ139" s="203"/>
      <c r="CR139" s="203"/>
      <c r="CS139" s="203"/>
      <c r="CT139" s="158"/>
      <c r="CU139" s="158"/>
      <c r="CV139" s="158"/>
      <c r="CW139" s="158"/>
      <c r="CX139" s="158">
        <v>0</v>
      </c>
      <c r="CY139" s="158">
        <v>0</v>
      </c>
      <c r="CZ139" s="159">
        <f t="shared" si="605"/>
        <v>0</v>
      </c>
      <c r="DA139" s="159">
        <f t="shared" ref="DA139" si="612">DB139+DC139+DD139+DE139+DF139</f>
        <v>0</v>
      </c>
      <c r="DB139" s="158"/>
      <c r="DC139" s="158"/>
      <c r="DD139" s="158"/>
      <c r="DE139" s="158"/>
      <c r="DF139" s="158"/>
      <c r="DG139" s="138">
        <v>0</v>
      </c>
      <c r="DH139" s="138">
        <v>0</v>
      </c>
      <c r="DI139" s="203" t="s">
        <v>19</v>
      </c>
      <c r="DJ139" s="203" t="s">
        <v>45</v>
      </c>
      <c r="DK139" s="203"/>
      <c r="DL139" s="203"/>
      <c r="DM139" s="203"/>
      <c r="DN139" s="203"/>
      <c r="DO139" s="203"/>
      <c r="DP139" s="158"/>
      <c r="DQ139" s="158"/>
      <c r="DR139" s="158"/>
      <c r="DS139" s="158"/>
      <c r="DT139" s="158">
        <v>0</v>
      </c>
      <c r="DU139" s="158">
        <v>0</v>
      </c>
      <c r="DV139" s="159">
        <f t="shared" si="607"/>
        <v>0</v>
      </c>
      <c r="DW139" s="159">
        <f t="shared" ref="DW139" si="613">DX139+DY139+DZ139+EA139+EB139</f>
        <v>0</v>
      </c>
      <c r="DX139" s="158"/>
      <c r="DY139" s="158"/>
      <c r="DZ139" s="158"/>
      <c r="EA139" s="158"/>
      <c r="EB139" s="158"/>
      <c r="EC139" s="138">
        <v>0</v>
      </c>
      <c r="ED139" s="138">
        <v>0</v>
      </c>
      <c r="EE139" s="203" t="s">
        <v>19</v>
      </c>
      <c r="EF139" s="203" t="s">
        <v>45</v>
      </c>
      <c r="EG139" s="203"/>
      <c r="EH139" s="203"/>
      <c r="EI139" s="203"/>
      <c r="EJ139" s="203"/>
      <c r="EK139" s="203"/>
      <c r="EL139" s="158"/>
      <c r="EM139" s="158"/>
      <c r="EN139" s="158"/>
      <c r="EO139" s="158"/>
      <c r="EP139" s="158"/>
      <c r="EQ139" s="158"/>
      <c r="ER139" s="159"/>
      <c r="ES139" s="159"/>
      <c r="ET139" s="158"/>
      <c r="EU139" s="158"/>
      <c r="EV139" s="158"/>
      <c r="EW139" s="158"/>
      <c r="EX139" s="158"/>
      <c r="EY139" s="138"/>
      <c r="EZ139" s="138"/>
      <c r="FA139" s="203"/>
      <c r="FB139" s="203"/>
      <c r="FC139" s="203"/>
      <c r="FD139" s="203"/>
      <c r="FE139" s="203"/>
      <c r="FF139" s="158"/>
      <c r="FG139" s="158"/>
      <c r="FH139" s="158"/>
      <c r="FI139" s="158"/>
      <c r="FJ139" s="138">
        <v>0</v>
      </c>
      <c r="FK139" s="138">
        <v>0</v>
      </c>
      <c r="FL139" s="196">
        <f t="shared" si="599"/>
        <v>0</v>
      </c>
      <c r="FM139" s="196">
        <f t="shared" ref="FM139" si="614">FN139+FO139+FP139+FQ139+FR139</f>
        <v>0</v>
      </c>
      <c r="FN139" s="138"/>
      <c r="FO139" s="138"/>
      <c r="FP139" s="138"/>
      <c r="FQ139" s="138"/>
      <c r="FR139" s="138"/>
      <c r="FS139" s="138">
        <v>0</v>
      </c>
      <c r="FT139" s="138">
        <v>0</v>
      </c>
      <c r="FU139" s="244"/>
      <c r="FV139" s="244"/>
      <c r="FW139" s="203"/>
      <c r="FX139" s="200"/>
    </row>
    <row r="140" spans="1:180">
      <c r="A140" s="203" t="s">
        <v>20</v>
      </c>
      <c r="B140" s="203" t="s">
        <v>321</v>
      </c>
      <c r="C140" s="203"/>
      <c r="D140" s="203"/>
      <c r="E140" s="203"/>
      <c r="F140" s="203"/>
      <c r="G140" s="203"/>
      <c r="H140" s="158"/>
      <c r="I140" s="158"/>
      <c r="J140" s="158">
        <f t="shared" ref="J140:K140" si="615">J141</f>
        <v>0</v>
      </c>
      <c r="K140" s="158">
        <f t="shared" si="615"/>
        <v>0</v>
      </c>
      <c r="L140" s="158">
        <f>L141</f>
        <v>2926</v>
      </c>
      <c r="M140" s="158">
        <f t="shared" ref="M140:O140" si="616">M141</f>
        <v>2926</v>
      </c>
      <c r="N140" s="138">
        <f t="shared" si="616"/>
        <v>0</v>
      </c>
      <c r="O140" s="138">
        <f t="shared" si="616"/>
        <v>0</v>
      </c>
      <c r="P140" s="203"/>
      <c r="Q140" s="158"/>
      <c r="R140" s="158"/>
      <c r="S140" s="158">
        <f t="shared" ref="S140:T140" si="617">S141</f>
        <v>0</v>
      </c>
      <c r="T140" s="158">
        <f t="shared" si="617"/>
        <v>0</v>
      </c>
      <c r="U140" s="158">
        <f>U141</f>
        <v>2926</v>
      </c>
      <c r="V140" s="158">
        <f t="shared" ref="V140:X140" si="618">V141</f>
        <v>2926</v>
      </c>
      <c r="W140" s="138">
        <f t="shared" si="618"/>
        <v>0</v>
      </c>
      <c r="X140" s="138">
        <f t="shared" si="618"/>
        <v>0</v>
      </c>
      <c r="Y140" s="203" t="s">
        <v>20</v>
      </c>
      <c r="Z140" s="203" t="s">
        <v>321</v>
      </c>
      <c r="AA140" s="203"/>
      <c r="AB140" s="203"/>
      <c r="AC140" s="203"/>
      <c r="AD140" s="203"/>
      <c r="AE140" s="203"/>
      <c r="AF140" s="158"/>
      <c r="AG140" s="158"/>
      <c r="AH140" s="158">
        <f t="shared" ref="AH140:AI140" si="619">AH141</f>
        <v>0</v>
      </c>
      <c r="AI140" s="158">
        <f t="shared" si="619"/>
        <v>0</v>
      </c>
      <c r="AJ140" s="158">
        <f>AJ141</f>
        <v>14744</v>
      </c>
      <c r="AK140" s="158">
        <f t="shared" ref="AK140:AT140" si="620">AK141</f>
        <v>14744</v>
      </c>
      <c r="AL140" s="159">
        <f t="shared" si="473"/>
        <v>-6119</v>
      </c>
      <c r="AM140" s="158">
        <f t="shared" si="620"/>
        <v>8625</v>
      </c>
      <c r="AN140" s="158">
        <f t="shared" si="620"/>
        <v>3205</v>
      </c>
      <c r="AO140" s="158">
        <f t="shared" si="620"/>
        <v>4105</v>
      </c>
      <c r="AP140" s="158">
        <f t="shared" si="620"/>
        <v>1315</v>
      </c>
      <c r="AQ140" s="158">
        <f t="shared" si="620"/>
        <v>0</v>
      </c>
      <c r="AR140" s="158">
        <f t="shared" si="620"/>
        <v>0</v>
      </c>
      <c r="AS140" s="138">
        <f t="shared" si="620"/>
        <v>0</v>
      </c>
      <c r="AT140" s="138">
        <f t="shared" si="620"/>
        <v>0</v>
      </c>
      <c r="AU140" s="203" t="s">
        <v>20</v>
      </c>
      <c r="AV140" s="203" t="s">
        <v>321</v>
      </c>
      <c r="AW140" s="203"/>
      <c r="AX140" s="203"/>
      <c r="AY140" s="203"/>
      <c r="AZ140" s="203"/>
      <c r="BA140" s="203"/>
      <c r="BB140" s="158"/>
      <c r="BC140" s="158"/>
      <c r="BD140" s="158">
        <f t="shared" ref="BD140:BE140" si="621">BD141</f>
        <v>0</v>
      </c>
      <c r="BE140" s="158">
        <f t="shared" si="621"/>
        <v>0</v>
      </c>
      <c r="BF140" s="158">
        <f>BF141</f>
        <v>5744</v>
      </c>
      <c r="BG140" s="158">
        <f t="shared" ref="BG140:BP140" si="622">BG141</f>
        <v>5744</v>
      </c>
      <c r="BH140" s="159">
        <f t="shared" si="475"/>
        <v>-1278</v>
      </c>
      <c r="BI140" s="158">
        <f t="shared" si="622"/>
        <v>4466</v>
      </c>
      <c r="BJ140" s="158">
        <f t="shared" si="622"/>
        <v>2926</v>
      </c>
      <c r="BK140" s="158">
        <f t="shared" si="622"/>
        <v>1540</v>
      </c>
      <c r="BL140" s="158">
        <f t="shared" si="622"/>
        <v>0</v>
      </c>
      <c r="BM140" s="158">
        <f t="shared" si="622"/>
        <v>0</v>
      </c>
      <c r="BN140" s="158">
        <f t="shared" si="622"/>
        <v>0</v>
      </c>
      <c r="BO140" s="138">
        <f t="shared" si="622"/>
        <v>0</v>
      </c>
      <c r="BP140" s="138">
        <f t="shared" si="622"/>
        <v>0</v>
      </c>
      <c r="BQ140" s="203" t="s">
        <v>20</v>
      </c>
      <c r="BR140" s="203" t="s">
        <v>321</v>
      </c>
      <c r="BS140" s="203"/>
      <c r="BT140" s="203"/>
      <c r="BU140" s="203"/>
      <c r="BV140" s="203"/>
      <c r="BW140" s="203"/>
      <c r="BX140" s="158"/>
      <c r="BY140" s="158"/>
      <c r="BZ140" s="158">
        <f t="shared" ref="BZ140:CA140" si="623">BZ141</f>
        <v>0</v>
      </c>
      <c r="CA140" s="158">
        <f t="shared" si="623"/>
        <v>0</v>
      </c>
      <c r="CB140" s="158">
        <f>CB141</f>
        <v>5744</v>
      </c>
      <c r="CC140" s="158">
        <f t="shared" ref="CC140:CL140" si="624">CC141</f>
        <v>5744</v>
      </c>
      <c r="CD140" s="159">
        <f t="shared" si="526"/>
        <v>-1278</v>
      </c>
      <c r="CE140" s="158">
        <f t="shared" si="624"/>
        <v>4466</v>
      </c>
      <c r="CF140" s="158">
        <f t="shared" si="624"/>
        <v>2926</v>
      </c>
      <c r="CG140" s="158">
        <f t="shared" si="624"/>
        <v>1540</v>
      </c>
      <c r="CH140" s="158">
        <f t="shared" si="624"/>
        <v>0</v>
      </c>
      <c r="CI140" s="158">
        <f t="shared" si="624"/>
        <v>0</v>
      </c>
      <c r="CJ140" s="158">
        <f t="shared" si="624"/>
        <v>0</v>
      </c>
      <c r="CK140" s="138">
        <f t="shared" si="624"/>
        <v>0</v>
      </c>
      <c r="CL140" s="138">
        <f t="shared" si="624"/>
        <v>0</v>
      </c>
      <c r="CM140" s="203" t="s">
        <v>20</v>
      </c>
      <c r="CN140" s="203" t="s">
        <v>321</v>
      </c>
      <c r="CO140" s="203"/>
      <c r="CP140" s="203"/>
      <c r="CQ140" s="203"/>
      <c r="CR140" s="203"/>
      <c r="CS140" s="203"/>
      <c r="CT140" s="158"/>
      <c r="CU140" s="158"/>
      <c r="CV140" s="158">
        <f t="shared" ref="CV140:CW140" si="625">CV141</f>
        <v>0</v>
      </c>
      <c r="CW140" s="158">
        <f t="shared" si="625"/>
        <v>0</v>
      </c>
      <c r="CX140" s="158">
        <f>CX141</f>
        <v>5744</v>
      </c>
      <c r="CY140" s="158">
        <f t="shared" ref="CY140:DH140" si="626">CY141</f>
        <v>5744</v>
      </c>
      <c r="CZ140" s="159">
        <f t="shared" si="605"/>
        <v>-1278</v>
      </c>
      <c r="DA140" s="158">
        <f t="shared" si="626"/>
        <v>4466</v>
      </c>
      <c r="DB140" s="158">
        <f t="shared" si="626"/>
        <v>2926</v>
      </c>
      <c r="DC140" s="158">
        <f t="shared" si="626"/>
        <v>1540</v>
      </c>
      <c r="DD140" s="158">
        <f t="shared" si="626"/>
        <v>0</v>
      </c>
      <c r="DE140" s="158">
        <f t="shared" si="626"/>
        <v>0</v>
      </c>
      <c r="DF140" s="158">
        <f t="shared" si="626"/>
        <v>0</v>
      </c>
      <c r="DG140" s="138">
        <f t="shared" si="626"/>
        <v>0</v>
      </c>
      <c r="DH140" s="138">
        <f t="shared" si="626"/>
        <v>0</v>
      </c>
      <c r="DI140" s="203" t="s">
        <v>20</v>
      </c>
      <c r="DJ140" s="203" t="s">
        <v>321</v>
      </c>
      <c r="DK140" s="203"/>
      <c r="DL140" s="203"/>
      <c r="DM140" s="203"/>
      <c r="DN140" s="203"/>
      <c r="DO140" s="203"/>
      <c r="DP140" s="158"/>
      <c r="DQ140" s="158"/>
      <c r="DR140" s="158">
        <f t="shared" ref="DR140:DS140" si="627">DR141</f>
        <v>0</v>
      </c>
      <c r="DS140" s="158">
        <f t="shared" si="627"/>
        <v>0</v>
      </c>
      <c r="DT140" s="158">
        <f>DT141</f>
        <v>17489</v>
      </c>
      <c r="DU140" s="158">
        <f t="shared" ref="DU140:ED140" si="628">DU141</f>
        <v>17489</v>
      </c>
      <c r="DV140" s="159">
        <f t="shared" si="607"/>
        <v>-13023</v>
      </c>
      <c r="DW140" s="158">
        <f t="shared" si="628"/>
        <v>4466</v>
      </c>
      <c r="DX140" s="158">
        <f t="shared" si="628"/>
        <v>2926</v>
      </c>
      <c r="DY140" s="158">
        <f t="shared" si="628"/>
        <v>1540</v>
      </c>
      <c r="DZ140" s="158">
        <f t="shared" si="628"/>
        <v>0</v>
      </c>
      <c r="EA140" s="158">
        <f t="shared" si="628"/>
        <v>0</v>
      </c>
      <c r="EB140" s="158">
        <f t="shared" si="628"/>
        <v>0</v>
      </c>
      <c r="EC140" s="138">
        <f t="shared" si="628"/>
        <v>0</v>
      </c>
      <c r="ED140" s="138">
        <f t="shared" si="628"/>
        <v>0</v>
      </c>
      <c r="EE140" s="203" t="s">
        <v>20</v>
      </c>
      <c r="EF140" s="203" t="s">
        <v>321</v>
      </c>
      <c r="EG140" s="203"/>
      <c r="EH140" s="203"/>
      <c r="EI140" s="203"/>
      <c r="EJ140" s="203"/>
      <c r="EK140" s="203"/>
      <c r="EL140" s="158"/>
      <c r="EM140" s="158"/>
      <c r="EN140" s="158"/>
      <c r="EO140" s="158"/>
      <c r="EP140" s="158"/>
      <c r="EQ140" s="158"/>
      <c r="ER140" s="159"/>
      <c r="ES140" s="158"/>
      <c r="ET140" s="158"/>
      <c r="EU140" s="158"/>
      <c r="EV140" s="158"/>
      <c r="EW140" s="158"/>
      <c r="EX140" s="158"/>
      <c r="EY140" s="138"/>
      <c r="EZ140" s="138"/>
      <c r="FA140" s="203"/>
      <c r="FB140" s="203"/>
      <c r="FC140" s="203"/>
      <c r="FD140" s="203"/>
      <c r="FE140" s="203"/>
      <c r="FF140" s="158"/>
      <c r="FG140" s="158"/>
      <c r="FH140" s="158">
        <f t="shared" ref="FH140:FI140" si="629">FH141</f>
        <v>0</v>
      </c>
      <c r="FI140" s="158">
        <f t="shared" si="629"/>
        <v>0</v>
      </c>
      <c r="FJ140" s="138">
        <f>FJ141</f>
        <v>4096</v>
      </c>
      <c r="FK140" s="138">
        <f t="shared" ref="FK140:FV140" si="630">FK141</f>
        <v>4096</v>
      </c>
      <c r="FL140" s="138">
        <f t="shared" si="630"/>
        <v>0</v>
      </c>
      <c r="FM140" s="138">
        <f t="shared" si="630"/>
        <v>0</v>
      </c>
      <c r="FN140" s="138">
        <f t="shared" si="630"/>
        <v>0</v>
      </c>
      <c r="FO140" s="138">
        <f t="shared" si="630"/>
        <v>0</v>
      </c>
      <c r="FP140" s="138">
        <f t="shared" si="630"/>
        <v>0</v>
      </c>
      <c r="FQ140" s="138">
        <f t="shared" si="630"/>
        <v>0</v>
      </c>
      <c r="FR140" s="138">
        <f t="shared" si="630"/>
        <v>0</v>
      </c>
      <c r="FS140" s="138">
        <f t="shared" si="630"/>
        <v>0</v>
      </c>
      <c r="FT140" s="138">
        <f t="shared" si="630"/>
        <v>0</v>
      </c>
      <c r="FU140" s="138">
        <f t="shared" si="630"/>
        <v>4096</v>
      </c>
      <c r="FV140" s="138">
        <f t="shared" si="630"/>
        <v>0</v>
      </c>
      <c r="FW140" s="203"/>
      <c r="FX140" s="200"/>
    </row>
    <row r="141" spans="1:180" ht="33.75" customHeight="1">
      <c r="A141" s="151">
        <v>1</v>
      </c>
      <c r="B141" s="152" t="s">
        <v>283</v>
      </c>
      <c r="C141" s="203"/>
      <c r="D141" s="203"/>
      <c r="E141" s="203"/>
      <c r="F141" s="203"/>
      <c r="G141" s="203"/>
      <c r="H141" s="158"/>
      <c r="I141" s="158"/>
      <c r="J141" s="158">
        <f t="shared" ref="J141:L141" si="631">SUM(J142:J144)</f>
        <v>0</v>
      </c>
      <c r="K141" s="158">
        <f t="shared" si="631"/>
        <v>0</v>
      </c>
      <c r="L141" s="158">
        <f t="shared" si="631"/>
        <v>2926</v>
      </c>
      <c r="M141" s="158">
        <f>SUM(M142:M144)</f>
        <v>2926</v>
      </c>
      <c r="N141" s="138">
        <f t="shared" ref="N141:O141" si="632">SUM(N142:N142)</f>
        <v>0</v>
      </c>
      <c r="O141" s="138">
        <f t="shared" si="632"/>
        <v>0</v>
      </c>
      <c r="P141" s="203"/>
      <c r="Q141" s="158"/>
      <c r="R141" s="158"/>
      <c r="S141" s="158">
        <f t="shared" ref="S141:U141" si="633">SUM(S142:S144)</f>
        <v>0</v>
      </c>
      <c r="T141" s="158">
        <f t="shared" si="633"/>
        <v>0</v>
      </c>
      <c r="U141" s="158">
        <f t="shared" si="633"/>
        <v>2926</v>
      </c>
      <c r="V141" s="158">
        <f>SUM(V142:V144)</f>
        <v>2926</v>
      </c>
      <c r="W141" s="138">
        <f t="shared" ref="W141:X141" si="634">SUM(W142:W142)</f>
        <v>0</v>
      </c>
      <c r="X141" s="138">
        <f t="shared" si="634"/>
        <v>0</v>
      </c>
      <c r="Y141" s="151">
        <v>1</v>
      </c>
      <c r="Z141" s="152" t="s">
        <v>283</v>
      </c>
      <c r="AA141" s="203"/>
      <c r="AB141" s="203"/>
      <c r="AC141" s="203"/>
      <c r="AD141" s="203"/>
      <c r="AE141" s="203"/>
      <c r="AF141" s="158"/>
      <c r="AG141" s="158"/>
      <c r="AH141" s="158">
        <f t="shared" ref="AH141:AI141" si="635">SUM(AH142:AH144)</f>
        <v>0</v>
      </c>
      <c r="AI141" s="158">
        <f t="shared" si="635"/>
        <v>0</v>
      </c>
      <c r="AJ141" s="158">
        <f>SUM(AJ142:AJ149)</f>
        <v>14744</v>
      </c>
      <c r="AK141" s="158">
        <f>SUM(AK142:AK149)</f>
        <v>14744</v>
      </c>
      <c r="AL141" s="159">
        <f t="shared" si="473"/>
        <v>-6119</v>
      </c>
      <c r="AM141" s="158">
        <f t="shared" ref="AM141:AT141" si="636">SUM(AM142:AM149)</f>
        <v>8625</v>
      </c>
      <c r="AN141" s="158">
        <f t="shared" si="636"/>
        <v>3205</v>
      </c>
      <c r="AO141" s="158">
        <f t="shared" si="636"/>
        <v>4105</v>
      </c>
      <c r="AP141" s="158">
        <f t="shared" si="636"/>
        <v>1315</v>
      </c>
      <c r="AQ141" s="158">
        <f t="shared" si="636"/>
        <v>0</v>
      </c>
      <c r="AR141" s="158">
        <f t="shared" si="636"/>
        <v>0</v>
      </c>
      <c r="AS141" s="158">
        <f t="shared" si="636"/>
        <v>0</v>
      </c>
      <c r="AT141" s="158">
        <f t="shared" si="636"/>
        <v>0</v>
      </c>
      <c r="AU141" s="151">
        <v>1</v>
      </c>
      <c r="AV141" s="152" t="s">
        <v>283</v>
      </c>
      <c r="AW141" s="203"/>
      <c r="AX141" s="203"/>
      <c r="AY141" s="203"/>
      <c r="AZ141" s="203"/>
      <c r="BA141" s="203"/>
      <c r="BB141" s="158"/>
      <c r="BC141" s="158"/>
      <c r="BD141" s="158">
        <f t="shared" ref="BD141:BE141" si="637">SUM(BD142:BD144)</f>
        <v>0</v>
      </c>
      <c r="BE141" s="158">
        <f t="shared" si="637"/>
        <v>0</v>
      </c>
      <c r="BF141" s="158">
        <f>SUM(BF142:BF149)</f>
        <v>5744</v>
      </c>
      <c r="BG141" s="158">
        <f>SUM(BG142:BG149)</f>
        <v>5744</v>
      </c>
      <c r="BH141" s="159">
        <f t="shared" si="475"/>
        <v>-1278</v>
      </c>
      <c r="BI141" s="158">
        <f t="shared" ref="BI141:BP141" si="638">SUM(BI142:BI149)</f>
        <v>4466</v>
      </c>
      <c r="BJ141" s="158">
        <f t="shared" si="638"/>
        <v>2926</v>
      </c>
      <c r="BK141" s="158">
        <f t="shared" si="638"/>
        <v>1540</v>
      </c>
      <c r="BL141" s="158">
        <f t="shared" si="638"/>
        <v>0</v>
      </c>
      <c r="BM141" s="158">
        <f t="shared" si="638"/>
        <v>0</v>
      </c>
      <c r="BN141" s="158">
        <f t="shared" si="638"/>
        <v>0</v>
      </c>
      <c r="BO141" s="158">
        <f t="shared" si="638"/>
        <v>0</v>
      </c>
      <c r="BP141" s="158">
        <f t="shared" si="638"/>
        <v>0</v>
      </c>
      <c r="BQ141" s="151">
        <v>1</v>
      </c>
      <c r="BR141" s="152" t="s">
        <v>283</v>
      </c>
      <c r="BS141" s="203"/>
      <c r="BT141" s="203"/>
      <c r="BU141" s="203"/>
      <c r="BV141" s="203"/>
      <c r="BW141" s="203"/>
      <c r="BX141" s="158"/>
      <c r="BY141" s="158"/>
      <c r="BZ141" s="158">
        <f t="shared" ref="BZ141:CA141" si="639">SUM(BZ142:BZ144)</f>
        <v>0</v>
      </c>
      <c r="CA141" s="158">
        <f t="shared" si="639"/>
        <v>0</v>
      </c>
      <c r="CB141" s="158">
        <f>SUM(CB142:CB149)</f>
        <v>5744</v>
      </c>
      <c r="CC141" s="158">
        <f>SUM(CC142:CC149)</f>
        <v>5744</v>
      </c>
      <c r="CD141" s="159">
        <f t="shared" si="526"/>
        <v>-1278</v>
      </c>
      <c r="CE141" s="158">
        <f t="shared" ref="CE141:CL141" si="640">SUM(CE142:CE149)</f>
        <v>4466</v>
      </c>
      <c r="CF141" s="158">
        <f t="shared" si="640"/>
        <v>2926</v>
      </c>
      <c r="CG141" s="158">
        <f t="shared" si="640"/>
        <v>1540</v>
      </c>
      <c r="CH141" s="158">
        <f t="shared" si="640"/>
        <v>0</v>
      </c>
      <c r="CI141" s="158">
        <f t="shared" si="640"/>
        <v>0</v>
      </c>
      <c r="CJ141" s="158">
        <f t="shared" si="640"/>
        <v>0</v>
      </c>
      <c r="CK141" s="158">
        <f t="shared" si="640"/>
        <v>0</v>
      </c>
      <c r="CL141" s="158">
        <f t="shared" si="640"/>
        <v>0</v>
      </c>
      <c r="CM141" s="151">
        <v>1</v>
      </c>
      <c r="CN141" s="152" t="s">
        <v>283</v>
      </c>
      <c r="CO141" s="203"/>
      <c r="CP141" s="203"/>
      <c r="CQ141" s="203"/>
      <c r="CR141" s="203"/>
      <c r="CS141" s="203"/>
      <c r="CT141" s="158"/>
      <c r="CU141" s="158"/>
      <c r="CV141" s="158">
        <f t="shared" ref="CV141:CW141" si="641">SUM(CV142:CV144)</f>
        <v>0</v>
      </c>
      <c r="CW141" s="158">
        <f t="shared" si="641"/>
        <v>0</v>
      </c>
      <c r="CX141" s="158">
        <f>SUM(CX142:CX149)</f>
        <v>5744</v>
      </c>
      <c r="CY141" s="158">
        <f>SUM(CY142:CY149)</f>
        <v>5744</v>
      </c>
      <c r="CZ141" s="159">
        <f t="shared" si="605"/>
        <v>-1278</v>
      </c>
      <c r="DA141" s="158">
        <f t="shared" ref="DA141:DH141" si="642">SUM(DA142:DA149)</f>
        <v>4466</v>
      </c>
      <c r="DB141" s="158">
        <f t="shared" si="642"/>
        <v>2926</v>
      </c>
      <c r="DC141" s="158">
        <f t="shared" si="642"/>
        <v>1540</v>
      </c>
      <c r="DD141" s="158">
        <f t="shared" si="642"/>
        <v>0</v>
      </c>
      <c r="DE141" s="158">
        <f t="shared" si="642"/>
        <v>0</v>
      </c>
      <c r="DF141" s="158">
        <f t="shared" si="642"/>
        <v>0</v>
      </c>
      <c r="DG141" s="158">
        <f t="shared" si="642"/>
        <v>0</v>
      </c>
      <c r="DH141" s="158">
        <f t="shared" si="642"/>
        <v>0</v>
      </c>
      <c r="DI141" s="151">
        <v>1</v>
      </c>
      <c r="DJ141" s="152" t="s">
        <v>283</v>
      </c>
      <c r="DK141" s="203"/>
      <c r="DL141" s="203"/>
      <c r="DM141" s="203"/>
      <c r="DN141" s="203"/>
      <c r="DO141" s="203"/>
      <c r="DP141" s="158"/>
      <c r="DQ141" s="158"/>
      <c r="DR141" s="158">
        <f t="shared" ref="DR141:DS141" si="643">SUM(DR142:DR144)</f>
        <v>0</v>
      </c>
      <c r="DS141" s="158">
        <f t="shared" si="643"/>
        <v>0</v>
      </c>
      <c r="DT141" s="158">
        <f>SUM(DT142:DT152)</f>
        <v>17489</v>
      </c>
      <c r="DU141" s="158">
        <f>SUM(DU142:DU152)</f>
        <v>17489</v>
      </c>
      <c r="DV141" s="159">
        <f t="shared" si="607"/>
        <v>-13023</v>
      </c>
      <c r="DW141" s="158">
        <f t="shared" ref="DW141:ED141" si="644">SUM(DW142:DW149)</f>
        <v>4466</v>
      </c>
      <c r="DX141" s="158">
        <f t="shared" si="644"/>
        <v>2926</v>
      </c>
      <c r="DY141" s="158">
        <f t="shared" si="644"/>
        <v>1540</v>
      </c>
      <c r="DZ141" s="158">
        <f t="shared" si="644"/>
        <v>0</v>
      </c>
      <c r="EA141" s="158">
        <f t="shared" si="644"/>
        <v>0</v>
      </c>
      <c r="EB141" s="158">
        <f t="shared" si="644"/>
        <v>0</v>
      </c>
      <c r="EC141" s="158">
        <f t="shared" si="644"/>
        <v>0</v>
      </c>
      <c r="ED141" s="158">
        <f t="shared" si="644"/>
        <v>0</v>
      </c>
      <c r="EE141" s="151">
        <v>1</v>
      </c>
      <c r="EF141" s="152" t="s">
        <v>283</v>
      </c>
      <c r="EG141" s="203"/>
      <c r="EH141" s="203"/>
      <c r="EI141" s="203"/>
      <c r="EJ141" s="203"/>
      <c r="EK141" s="203"/>
      <c r="EL141" s="158"/>
      <c r="EM141" s="158"/>
      <c r="EN141" s="158"/>
      <c r="EO141" s="158"/>
      <c r="EP141" s="158"/>
      <c r="EQ141" s="158"/>
      <c r="ER141" s="159"/>
      <c r="ES141" s="158"/>
      <c r="ET141" s="158"/>
      <c r="EU141" s="158"/>
      <c r="EV141" s="158"/>
      <c r="EW141" s="158"/>
      <c r="EX141" s="158"/>
      <c r="EY141" s="158"/>
      <c r="EZ141" s="158"/>
      <c r="FA141" s="203"/>
      <c r="FB141" s="203"/>
      <c r="FC141" s="203"/>
      <c r="FD141" s="203"/>
      <c r="FE141" s="203"/>
      <c r="FF141" s="158"/>
      <c r="FG141" s="158"/>
      <c r="FH141" s="158">
        <f t="shared" ref="FH141:FI141" si="645">SUM(FH142:FH144)</f>
        <v>0</v>
      </c>
      <c r="FI141" s="158">
        <f t="shared" si="645"/>
        <v>0</v>
      </c>
      <c r="FJ141" s="138">
        <f>FJ153+FJ154</f>
        <v>4096</v>
      </c>
      <c r="FK141" s="138">
        <f t="shared" ref="FK141:FV141" si="646">FK153+FK154</f>
        <v>4096</v>
      </c>
      <c r="FL141" s="138">
        <f t="shared" si="646"/>
        <v>0</v>
      </c>
      <c r="FM141" s="138">
        <f t="shared" si="646"/>
        <v>0</v>
      </c>
      <c r="FN141" s="138">
        <f t="shared" si="646"/>
        <v>0</v>
      </c>
      <c r="FO141" s="138">
        <f t="shared" si="646"/>
        <v>0</v>
      </c>
      <c r="FP141" s="138">
        <f t="shared" si="646"/>
        <v>0</v>
      </c>
      <c r="FQ141" s="138">
        <f t="shared" si="646"/>
        <v>0</v>
      </c>
      <c r="FR141" s="138">
        <f t="shared" si="646"/>
        <v>0</v>
      </c>
      <c r="FS141" s="138">
        <f t="shared" si="646"/>
        <v>0</v>
      </c>
      <c r="FT141" s="138">
        <f t="shared" si="646"/>
        <v>0</v>
      </c>
      <c r="FU141" s="138">
        <f t="shared" si="646"/>
        <v>4096</v>
      </c>
      <c r="FV141" s="138">
        <f t="shared" si="646"/>
        <v>0</v>
      </c>
      <c r="FW141" s="203"/>
      <c r="FX141" s="200"/>
    </row>
    <row r="142" spans="1:180" s="154" customFormat="1" ht="56.25" hidden="1" customHeight="1">
      <c r="A142" s="130" t="s">
        <v>15</v>
      </c>
      <c r="B142" s="133" t="s">
        <v>331</v>
      </c>
      <c r="C142" s="153"/>
      <c r="D142" s="153" t="s">
        <v>322</v>
      </c>
      <c r="E142" s="153" t="s">
        <v>240</v>
      </c>
      <c r="F142" s="192">
        <v>2021</v>
      </c>
      <c r="G142" s="153" t="s">
        <v>502</v>
      </c>
      <c r="H142" s="159">
        <f>I142</f>
        <v>926</v>
      </c>
      <c r="I142" s="159">
        <v>926</v>
      </c>
      <c r="J142" s="159"/>
      <c r="K142" s="159"/>
      <c r="L142" s="159">
        <f t="shared" ref="L142" si="647">M142</f>
        <v>926</v>
      </c>
      <c r="M142" s="159">
        <v>926</v>
      </c>
      <c r="N142" s="196">
        <v>0</v>
      </c>
      <c r="O142" s="196">
        <v>0</v>
      </c>
      <c r="P142" s="153" t="s">
        <v>502</v>
      </c>
      <c r="Q142" s="159">
        <f>R142</f>
        <v>926</v>
      </c>
      <c r="R142" s="159">
        <v>926</v>
      </c>
      <c r="S142" s="159"/>
      <c r="T142" s="159"/>
      <c r="U142" s="159">
        <f t="shared" ref="U142" si="648">V142</f>
        <v>926</v>
      </c>
      <c r="V142" s="159">
        <v>926</v>
      </c>
      <c r="W142" s="196">
        <v>0</v>
      </c>
      <c r="X142" s="196">
        <v>0</v>
      </c>
      <c r="Y142" s="130" t="s">
        <v>15</v>
      </c>
      <c r="Z142" s="133" t="s">
        <v>331</v>
      </c>
      <c r="AA142" s="132">
        <v>7910752</v>
      </c>
      <c r="AB142" s="153" t="s">
        <v>322</v>
      </c>
      <c r="AC142" s="153" t="s">
        <v>240</v>
      </c>
      <c r="AD142" s="192">
        <v>2021</v>
      </c>
      <c r="AE142" s="153" t="s">
        <v>502</v>
      </c>
      <c r="AF142" s="159">
        <f>AG142</f>
        <v>926</v>
      </c>
      <c r="AG142" s="159">
        <v>926</v>
      </c>
      <c r="AH142" s="159"/>
      <c r="AI142" s="159"/>
      <c r="AJ142" s="159">
        <f t="shared" ref="AJ142" si="649">AK142</f>
        <v>926</v>
      </c>
      <c r="AK142" s="159">
        <v>926</v>
      </c>
      <c r="AL142" s="159">
        <f t="shared" si="473"/>
        <v>0</v>
      </c>
      <c r="AM142" s="159">
        <f t="shared" si="474"/>
        <v>926</v>
      </c>
      <c r="AN142" s="159">
        <v>926</v>
      </c>
      <c r="AO142" s="159"/>
      <c r="AP142" s="159"/>
      <c r="AQ142" s="159"/>
      <c r="AR142" s="159"/>
      <c r="AS142" s="196">
        <v>0</v>
      </c>
      <c r="AT142" s="196">
        <v>0</v>
      </c>
      <c r="AU142" s="130" t="s">
        <v>15</v>
      </c>
      <c r="AV142" s="133" t="s">
        <v>331</v>
      </c>
      <c r="AW142" s="132">
        <v>7910752</v>
      </c>
      <c r="AX142" s="153" t="s">
        <v>322</v>
      </c>
      <c r="AY142" s="153" t="s">
        <v>240</v>
      </c>
      <c r="AZ142" s="192">
        <v>2021</v>
      </c>
      <c r="BA142" s="153" t="s">
        <v>502</v>
      </c>
      <c r="BB142" s="159">
        <f>BC142</f>
        <v>926</v>
      </c>
      <c r="BC142" s="159">
        <v>926</v>
      </c>
      <c r="BD142" s="159"/>
      <c r="BE142" s="159"/>
      <c r="BF142" s="159">
        <f t="shared" ref="BF142" si="650">BG142</f>
        <v>926</v>
      </c>
      <c r="BG142" s="159">
        <v>926</v>
      </c>
      <c r="BH142" s="159">
        <f t="shared" si="475"/>
        <v>0</v>
      </c>
      <c r="BI142" s="159">
        <f t="shared" ref="BI142:BI149" si="651">BJ142+BK142+BL142+BM142+BN142</f>
        <v>926</v>
      </c>
      <c r="BJ142" s="159">
        <v>926</v>
      </c>
      <c r="BK142" s="159"/>
      <c r="BL142" s="159"/>
      <c r="BM142" s="159"/>
      <c r="BN142" s="159"/>
      <c r="BO142" s="196">
        <v>0</v>
      </c>
      <c r="BP142" s="196">
        <v>0</v>
      </c>
      <c r="BQ142" s="130" t="s">
        <v>15</v>
      </c>
      <c r="BR142" s="133" t="s">
        <v>331</v>
      </c>
      <c r="BS142" s="132">
        <v>7910752</v>
      </c>
      <c r="BT142" s="153" t="s">
        <v>322</v>
      </c>
      <c r="BU142" s="153" t="s">
        <v>240</v>
      </c>
      <c r="BV142" s="192">
        <v>2021</v>
      </c>
      <c r="BW142" s="153" t="s">
        <v>502</v>
      </c>
      <c r="BX142" s="159">
        <f>BY142</f>
        <v>926</v>
      </c>
      <c r="BY142" s="159">
        <v>926</v>
      </c>
      <c r="BZ142" s="159"/>
      <c r="CA142" s="159"/>
      <c r="CB142" s="159">
        <f t="shared" ref="CB142" si="652">CC142</f>
        <v>926</v>
      </c>
      <c r="CC142" s="159">
        <v>926</v>
      </c>
      <c r="CD142" s="159">
        <f t="shared" si="526"/>
        <v>0</v>
      </c>
      <c r="CE142" s="159">
        <f t="shared" ref="CE142:CE145" si="653">CF142+CG142+CH142+CI142+CJ142</f>
        <v>926</v>
      </c>
      <c r="CF142" s="159">
        <v>926</v>
      </c>
      <c r="CG142" s="159"/>
      <c r="CH142" s="159"/>
      <c r="CI142" s="159"/>
      <c r="CJ142" s="159"/>
      <c r="CK142" s="196">
        <v>0</v>
      </c>
      <c r="CL142" s="196">
        <v>0</v>
      </c>
      <c r="CM142" s="130" t="s">
        <v>15</v>
      </c>
      <c r="CN142" s="133" t="s">
        <v>331</v>
      </c>
      <c r="CO142" s="132">
        <v>7910752</v>
      </c>
      <c r="CP142" s="153" t="s">
        <v>322</v>
      </c>
      <c r="CQ142" s="153" t="s">
        <v>240</v>
      </c>
      <c r="CR142" s="192">
        <v>2021</v>
      </c>
      <c r="CS142" s="153" t="s">
        <v>502</v>
      </c>
      <c r="CT142" s="159">
        <f>CU142</f>
        <v>926</v>
      </c>
      <c r="CU142" s="159">
        <v>926</v>
      </c>
      <c r="CV142" s="159"/>
      <c r="CW142" s="159"/>
      <c r="CX142" s="159">
        <f t="shared" ref="CX142" si="654">CY142</f>
        <v>926</v>
      </c>
      <c r="CY142" s="159">
        <v>926</v>
      </c>
      <c r="CZ142" s="159">
        <f t="shared" si="605"/>
        <v>0</v>
      </c>
      <c r="DA142" s="159">
        <f t="shared" ref="DA142:DA145" si="655">DB142+DC142+DD142+DE142+DF142</f>
        <v>926</v>
      </c>
      <c r="DB142" s="159">
        <v>926</v>
      </c>
      <c r="DC142" s="159"/>
      <c r="DD142" s="159"/>
      <c r="DE142" s="159"/>
      <c r="DF142" s="159"/>
      <c r="DG142" s="196">
        <v>0</v>
      </c>
      <c r="DH142" s="196">
        <v>0</v>
      </c>
      <c r="DI142" s="130" t="s">
        <v>15</v>
      </c>
      <c r="DJ142" s="133" t="s">
        <v>331</v>
      </c>
      <c r="DK142" s="132">
        <v>7910752</v>
      </c>
      <c r="DL142" s="153" t="s">
        <v>322</v>
      </c>
      <c r="DM142" s="153" t="s">
        <v>240</v>
      </c>
      <c r="DN142" s="192">
        <v>2021</v>
      </c>
      <c r="DO142" s="153" t="s">
        <v>502</v>
      </c>
      <c r="DP142" s="159">
        <f>DQ142</f>
        <v>926</v>
      </c>
      <c r="DQ142" s="159">
        <v>926</v>
      </c>
      <c r="DR142" s="159"/>
      <c r="DS142" s="159"/>
      <c r="DT142" s="159">
        <f t="shared" ref="DT142" si="656">DU142</f>
        <v>926</v>
      </c>
      <c r="DU142" s="159">
        <v>926</v>
      </c>
      <c r="DV142" s="159">
        <f t="shared" si="607"/>
        <v>0</v>
      </c>
      <c r="DW142" s="159">
        <f t="shared" ref="DW142:DW145" si="657">DX142+DY142+DZ142+EA142+EB142</f>
        <v>926</v>
      </c>
      <c r="DX142" s="159">
        <v>926</v>
      </c>
      <c r="DY142" s="159"/>
      <c r="DZ142" s="159"/>
      <c r="EA142" s="159"/>
      <c r="EB142" s="159"/>
      <c r="EC142" s="196">
        <v>0</v>
      </c>
      <c r="ED142" s="196">
        <v>0</v>
      </c>
      <c r="EE142" s="130" t="s">
        <v>15</v>
      </c>
      <c r="EF142" s="133" t="s">
        <v>331</v>
      </c>
      <c r="EG142" s="132">
        <v>7910752</v>
      </c>
      <c r="EH142" s="153" t="s">
        <v>322</v>
      </c>
      <c r="EI142" s="153" t="s">
        <v>240</v>
      </c>
      <c r="EJ142" s="192">
        <v>2021</v>
      </c>
      <c r="EK142" s="153" t="s">
        <v>502</v>
      </c>
      <c r="EL142" s="159"/>
      <c r="EM142" s="159"/>
      <c r="EN142" s="159"/>
      <c r="EO142" s="159"/>
      <c r="EP142" s="159"/>
      <c r="EQ142" s="159"/>
      <c r="ER142" s="159"/>
      <c r="ES142" s="159"/>
      <c r="ET142" s="159"/>
      <c r="EU142" s="159"/>
      <c r="EV142" s="159"/>
      <c r="EW142" s="159"/>
      <c r="EX142" s="159"/>
      <c r="EY142" s="196"/>
      <c r="EZ142" s="196"/>
      <c r="FA142" s="132">
        <v>7910752</v>
      </c>
      <c r="FB142" s="153" t="s">
        <v>322</v>
      </c>
      <c r="FC142" s="153" t="s">
        <v>240</v>
      </c>
      <c r="FD142" s="192">
        <v>2021</v>
      </c>
      <c r="FE142" s="153" t="s">
        <v>502</v>
      </c>
      <c r="FF142" s="159">
        <f>FG142</f>
        <v>926</v>
      </c>
      <c r="FG142" s="159">
        <v>926</v>
      </c>
      <c r="FH142" s="159"/>
      <c r="FI142" s="159"/>
      <c r="FJ142" s="196">
        <f t="shared" ref="FJ142" si="658">FK142</f>
        <v>926</v>
      </c>
      <c r="FK142" s="196">
        <v>926</v>
      </c>
      <c r="FL142" s="196">
        <f t="shared" si="599"/>
        <v>0</v>
      </c>
      <c r="FM142" s="196">
        <f t="shared" ref="FM142:FM145" si="659">FN142+FO142+FP142+FQ142+FR142</f>
        <v>926</v>
      </c>
      <c r="FN142" s="196">
        <v>926</v>
      </c>
      <c r="FO142" s="196"/>
      <c r="FP142" s="196"/>
      <c r="FQ142" s="196"/>
      <c r="FR142" s="196"/>
      <c r="FS142" s="196">
        <v>0</v>
      </c>
      <c r="FT142" s="196">
        <v>0</v>
      </c>
      <c r="FU142" s="139"/>
      <c r="FV142" s="139"/>
      <c r="FW142" s="153"/>
      <c r="FX142" s="200"/>
    </row>
    <row r="143" spans="1:180" s="154" customFormat="1" ht="56.25" hidden="1" customHeight="1">
      <c r="A143" s="130" t="s">
        <v>15</v>
      </c>
      <c r="B143" s="133" t="s">
        <v>350</v>
      </c>
      <c r="C143" s="153"/>
      <c r="D143" s="153" t="s">
        <v>333</v>
      </c>
      <c r="E143" s="153" t="s">
        <v>239</v>
      </c>
      <c r="F143" s="192">
        <v>2021</v>
      </c>
      <c r="G143" s="153" t="s">
        <v>503</v>
      </c>
      <c r="H143" s="159">
        <v>3831.879504</v>
      </c>
      <c r="I143" s="159">
        <v>1710</v>
      </c>
      <c r="J143" s="159"/>
      <c r="K143" s="159"/>
      <c r="L143" s="159">
        <v>1710</v>
      </c>
      <c r="M143" s="159">
        <v>1710</v>
      </c>
      <c r="N143" s="196"/>
      <c r="O143" s="196"/>
      <c r="P143" s="153" t="s">
        <v>503</v>
      </c>
      <c r="Q143" s="159">
        <v>3831.879504</v>
      </c>
      <c r="R143" s="159">
        <v>1710</v>
      </c>
      <c r="S143" s="159"/>
      <c r="T143" s="159"/>
      <c r="U143" s="159">
        <v>1710</v>
      </c>
      <c r="V143" s="159">
        <v>1710</v>
      </c>
      <c r="W143" s="196"/>
      <c r="X143" s="196"/>
      <c r="Y143" s="130" t="s">
        <v>15</v>
      </c>
      <c r="Z143" s="133" t="s">
        <v>350</v>
      </c>
      <c r="AA143" s="132">
        <v>7917298</v>
      </c>
      <c r="AB143" s="153" t="s">
        <v>333</v>
      </c>
      <c r="AC143" s="153" t="s">
        <v>239</v>
      </c>
      <c r="AD143" s="192">
        <v>2021</v>
      </c>
      <c r="AE143" s="153" t="s">
        <v>503</v>
      </c>
      <c r="AF143" s="159">
        <v>3831.879504</v>
      </c>
      <c r="AG143" s="159">
        <v>1710</v>
      </c>
      <c r="AH143" s="159"/>
      <c r="AI143" s="159"/>
      <c r="AJ143" s="159">
        <v>1710</v>
      </c>
      <c r="AK143" s="159">
        <v>1710</v>
      </c>
      <c r="AL143" s="159">
        <f t="shared" si="473"/>
        <v>0</v>
      </c>
      <c r="AM143" s="159">
        <f t="shared" si="474"/>
        <v>1710</v>
      </c>
      <c r="AN143" s="159">
        <v>1710</v>
      </c>
      <c r="AO143" s="159"/>
      <c r="AP143" s="159"/>
      <c r="AQ143" s="159"/>
      <c r="AR143" s="159"/>
      <c r="AS143" s="196"/>
      <c r="AT143" s="196"/>
      <c r="AU143" s="130" t="s">
        <v>15</v>
      </c>
      <c r="AV143" s="133" t="s">
        <v>350</v>
      </c>
      <c r="AW143" s="132">
        <v>7917298</v>
      </c>
      <c r="AX143" s="153" t="s">
        <v>333</v>
      </c>
      <c r="AY143" s="153" t="s">
        <v>239</v>
      </c>
      <c r="AZ143" s="192">
        <v>2021</v>
      </c>
      <c r="BA143" s="153" t="s">
        <v>503</v>
      </c>
      <c r="BB143" s="159">
        <v>3831.879504</v>
      </c>
      <c r="BC143" s="159">
        <v>1710</v>
      </c>
      <c r="BD143" s="159"/>
      <c r="BE143" s="159"/>
      <c r="BF143" s="159">
        <f>BG143</f>
        <v>476.55726400000003</v>
      </c>
      <c r="BG143" s="159">
        <f>1710-1233.442736</f>
        <v>476.55726400000003</v>
      </c>
      <c r="BH143" s="159">
        <f t="shared" si="475"/>
        <v>1233.442736</v>
      </c>
      <c r="BI143" s="159">
        <f t="shared" si="651"/>
        <v>1710</v>
      </c>
      <c r="BJ143" s="159">
        <v>1710</v>
      </c>
      <c r="BK143" s="159"/>
      <c r="BL143" s="159"/>
      <c r="BM143" s="159"/>
      <c r="BN143" s="159"/>
      <c r="BO143" s="196"/>
      <c r="BP143" s="196"/>
      <c r="BQ143" s="130" t="s">
        <v>15</v>
      </c>
      <c r="BR143" s="133" t="s">
        <v>350</v>
      </c>
      <c r="BS143" s="132">
        <v>7917298</v>
      </c>
      <c r="BT143" s="153" t="s">
        <v>333</v>
      </c>
      <c r="BU143" s="153" t="s">
        <v>239</v>
      </c>
      <c r="BV143" s="192">
        <v>2021</v>
      </c>
      <c r="BW143" s="153" t="s">
        <v>503</v>
      </c>
      <c r="BX143" s="159">
        <v>3831.879504</v>
      </c>
      <c r="BY143" s="159">
        <v>1710</v>
      </c>
      <c r="BZ143" s="159"/>
      <c r="CA143" s="159"/>
      <c r="CB143" s="159">
        <f>CC143</f>
        <v>476.55726400000003</v>
      </c>
      <c r="CC143" s="159">
        <f>1710-1233.442736</f>
        <v>476.55726400000003</v>
      </c>
      <c r="CD143" s="159">
        <f t="shared" si="526"/>
        <v>1233.442736</v>
      </c>
      <c r="CE143" s="159">
        <f t="shared" si="653"/>
        <v>1710</v>
      </c>
      <c r="CF143" s="159">
        <v>1710</v>
      </c>
      <c r="CG143" s="159"/>
      <c r="CH143" s="159"/>
      <c r="CI143" s="159"/>
      <c r="CJ143" s="159"/>
      <c r="CK143" s="196"/>
      <c r="CL143" s="196"/>
      <c r="CM143" s="130" t="s">
        <v>15</v>
      </c>
      <c r="CN143" s="133" t="s">
        <v>350</v>
      </c>
      <c r="CO143" s="132">
        <v>7917298</v>
      </c>
      <c r="CP143" s="153" t="s">
        <v>333</v>
      </c>
      <c r="CQ143" s="153" t="s">
        <v>239</v>
      </c>
      <c r="CR143" s="192">
        <v>2021</v>
      </c>
      <c r="CS143" s="153" t="s">
        <v>503</v>
      </c>
      <c r="CT143" s="159">
        <v>3831.879504</v>
      </c>
      <c r="CU143" s="159">
        <v>1710</v>
      </c>
      <c r="CV143" s="159"/>
      <c r="CW143" s="159"/>
      <c r="CX143" s="159">
        <f>CY143</f>
        <v>476.55726400000003</v>
      </c>
      <c r="CY143" s="159">
        <f>1710-1233.442736</f>
        <v>476.55726400000003</v>
      </c>
      <c r="CZ143" s="159">
        <f t="shared" si="605"/>
        <v>1233.442736</v>
      </c>
      <c r="DA143" s="159">
        <f t="shared" si="655"/>
        <v>1710</v>
      </c>
      <c r="DB143" s="159">
        <v>1710</v>
      </c>
      <c r="DC143" s="159"/>
      <c r="DD143" s="159"/>
      <c r="DE143" s="159"/>
      <c r="DF143" s="159"/>
      <c r="DG143" s="196"/>
      <c r="DH143" s="196"/>
      <c r="DI143" s="130" t="s">
        <v>15</v>
      </c>
      <c r="DJ143" s="133" t="s">
        <v>350</v>
      </c>
      <c r="DK143" s="132">
        <v>7917298</v>
      </c>
      <c r="DL143" s="153" t="s">
        <v>333</v>
      </c>
      <c r="DM143" s="153" t="s">
        <v>239</v>
      </c>
      <c r="DN143" s="192">
        <v>2021</v>
      </c>
      <c r="DO143" s="153" t="s">
        <v>503</v>
      </c>
      <c r="DP143" s="159">
        <v>3831.879504</v>
      </c>
      <c r="DQ143" s="159">
        <v>1710</v>
      </c>
      <c r="DR143" s="159"/>
      <c r="DS143" s="159"/>
      <c r="DT143" s="159">
        <f>DU143</f>
        <v>476.55726400000003</v>
      </c>
      <c r="DU143" s="159">
        <f>1710-1233.442736</f>
        <v>476.55726400000003</v>
      </c>
      <c r="DV143" s="159">
        <f t="shared" si="607"/>
        <v>1233.442736</v>
      </c>
      <c r="DW143" s="159">
        <f t="shared" si="657"/>
        <v>1710</v>
      </c>
      <c r="DX143" s="159">
        <v>1710</v>
      </c>
      <c r="DY143" s="159"/>
      <c r="DZ143" s="159"/>
      <c r="EA143" s="159"/>
      <c r="EB143" s="159"/>
      <c r="EC143" s="196"/>
      <c r="ED143" s="196"/>
      <c r="EE143" s="130" t="s">
        <v>15</v>
      </c>
      <c r="EF143" s="133" t="s">
        <v>350</v>
      </c>
      <c r="EG143" s="132">
        <v>7917298</v>
      </c>
      <c r="EH143" s="153" t="s">
        <v>333</v>
      </c>
      <c r="EI143" s="153" t="s">
        <v>239</v>
      </c>
      <c r="EJ143" s="192">
        <v>2021</v>
      </c>
      <c r="EK143" s="153" t="s">
        <v>503</v>
      </c>
      <c r="EL143" s="159"/>
      <c r="EM143" s="159"/>
      <c r="EN143" s="159"/>
      <c r="EO143" s="159"/>
      <c r="EP143" s="159"/>
      <c r="EQ143" s="159"/>
      <c r="ER143" s="159"/>
      <c r="ES143" s="159"/>
      <c r="ET143" s="159"/>
      <c r="EU143" s="159"/>
      <c r="EV143" s="159"/>
      <c r="EW143" s="159"/>
      <c r="EX143" s="159"/>
      <c r="EY143" s="196"/>
      <c r="EZ143" s="196"/>
      <c r="FA143" s="132">
        <v>7917298</v>
      </c>
      <c r="FB143" s="153" t="s">
        <v>333</v>
      </c>
      <c r="FC143" s="153" t="s">
        <v>239</v>
      </c>
      <c r="FD143" s="192">
        <v>2021</v>
      </c>
      <c r="FE143" s="153" t="s">
        <v>503</v>
      </c>
      <c r="FF143" s="159">
        <v>3831.879504</v>
      </c>
      <c r="FG143" s="159">
        <v>1710</v>
      </c>
      <c r="FH143" s="159"/>
      <c r="FI143" s="159"/>
      <c r="FJ143" s="196">
        <f>FK143</f>
        <v>476.55726400000003</v>
      </c>
      <c r="FK143" s="196">
        <f>1710-1233.442736</f>
        <v>476.55726400000003</v>
      </c>
      <c r="FL143" s="196">
        <f t="shared" si="599"/>
        <v>1233.442736</v>
      </c>
      <c r="FM143" s="196">
        <f t="shared" si="659"/>
        <v>1710</v>
      </c>
      <c r="FN143" s="196">
        <v>1710</v>
      </c>
      <c r="FO143" s="196"/>
      <c r="FP143" s="196"/>
      <c r="FQ143" s="196"/>
      <c r="FR143" s="196"/>
      <c r="FS143" s="196"/>
      <c r="FT143" s="196"/>
      <c r="FU143" s="139"/>
      <c r="FV143" s="139"/>
      <c r="FW143" s="247"/>
      <c r="FX143" s="200"/>
    </row>
    <row r="144" spans="1:180" s="154" customFormat="1" ht="56.25" hidden="1" customHeight="1">
      <c r="A144" s="130" t="s">
        <v>15</v>
      </c>
      <c r="B144" s="133" t="s">
        <v>342</v>
      </c>
      <c r="C144" s="153"/>
      <c r="D144" s="153" t="s">
        <v>333</v>
      </c>
      <c r="E144" s="153" t="s">
        <v>239</v>
      </c>
      <c r="F144" s="192">
        <v>2021</v>
      </c>
      <c r="G144" s="153" t="s">
        <v>504</v>
      </c>
      <c r="H144" s="159">
        <v>290</v>
      </c>
      <c r="I144" s="159">
        <v>290</v>
      </c>
      <c r="J144" s="159"/>
      <c r="K144" s="159"/>
      <c r="L144" s="159">
        <v>290</v>
      </c>
      <c r="M144" s="159">
        <v>290</v>
      </c>
      <c r="N144" s="196"/>
      <c r="O144" s="196"/>
      <c r="P144" s="153" t="s">
        <v>504</v>
      </c>
      <c r="Q144" s="159">
        <v>290</v>
      </c>
      <c r="R144" s="159">
        <v>290</v>
      </c>
      <c r="S144" s="159"/>
      <c r="T144" s="159"/>
      <c r="U144" s="159">
        <v>290</v>
      </c>
      <c r="V144" s="159">
        <v>290</v>
      </c>
      <c r="W144" s="196"/>
      <c r="X144" s="196"/>
      <c r="Y144" s="130" t="s">
        <v>15</v>
      </c>
      <c r="Z144" s="133" t="s">
        <v>342</v>
      </c>
      <c r="AA144" s="132">
        <v>7916752</v>
      </c>
      <c r="AB144" s="153" t="s">
        <v>333</v>
      </c>
      <c r="AC144" s="153" t="s">
        <v>239</v>
      </c>
      <c r="AD144" s="192">
        <v>2021</v>
      </c>
      <c r="AE144" s="153" t="s">
        <v>504</v>
      </c>
      <c r="AF144" s="159">
        <v>290</v>
      </c>
      <c r="AG144" s="159">
        <v>290</v>
      </c>
      <c r="AH144" s="159"/>
      <c r="AI144" s="159"/>
      <c r="AJ144" s="159">
        <v>290</v>
      </c>
      <c r="AK144" s="159">
        <v>290</v>
      </c>
      <c r="AL144" s="159">
        <f t="shared" si="473"/>
        <v>0</v>
      </c>
      <c r="AM144" s="159">
        <f t="shared" si="474"/>
        <v>290</v>
      </c>
      <c r="AN144" s="159">
        <v>290</v>
      </c>
      <c r="AO144" s="159"/>
      <c r="AP144" s="159"/>
      <c r="AQ144" s="159"/>
      <c r="AR144" s="159"/>
      <c r="AS144" s="196"/>
      <c r="AT144" s="196"/>
      <c r="AU144" s="130" t="s">
        <v>15</v>
      </c>
      <c r="AV144" s="133" t="s">
        <v>342</v>
      </c>
      <c r="AW144" s="132">
        <v>7916752</v>
      </c>
      <c r="AX144" s="153" t="s">
        <v>333</v>
      </c>
      <c r="AY144" s="153" t="s">
        <v>239</v>
      </c>
      <c r="AZ144" s="192">
        <v>2021</v>
      </c>
      <c r="BA144" s="153" t="s">
        <v>504</v>
      </c>
      <c r="BB144" s="159">
        <v>290</v>
      </c>
      <c r="BC144" s="159">
        <v>290</v>
      </c>
      <c r="BD144" s="159"/>
      <c r="BE144" s="159"/>
      <c r="BF144" s="159">
        <f t="shared" ref="BF144:BF147" si="660">BG144</f>
        <v>290</v>
      </c>
      <c r="BG144" s="159">
        <v>290</v>
      </c>
      <c r="BH144" s="159">
        <f t="shared" si="475"/>
        <v>0</v>
      </c>
      <c r="BI144" s="159">
        <f t="shared" si="651"/>
        <v>290</v>
      </c>
      <c r="BJ144" s="159">
        <v>290</v>
      </c>
      <c r="BK144" s="159"/>
      <c r="BL144" s="159"/>
      <c r="BM144" s="159"/>
      <c r="BN144" s="159"/>
      <c r="BO144" s="196"/>
      <c r="BP144" s="196"/>
      <c r="BQ144" s="130" t="s">
        <v>15</v>
      </c>
      <c r="BR144" s="133" t="s">
        <v>342</v>
      </c>
      <c r="BS144" s="132">
        <v>7916752</v>
      </c>
      <c r="BT144" s="153" t="s">
        <v>333</v>
      </c>
      <c r="BU144" s="153" t="s">
        <v>239</v>
      </c>
      <c r="BV144" s="192">
        <v>2021</v>
      </c>
      <c r="BW144" s="153" t="s">
        <v>504</v>
      </c>
      <c r="BX144" s="159">
        <v>290</v>
      </c>
      <c r="BY144" s="159">
        <v>290</v>
      </c>
      <c r="BZ144" s="159"/>
      <c r="CA144" s="159"/>
      <c r="CB144" s="159">
        <f t="shared" ref="CB144:CB147" si="661">CC144</f>
        <v>290</v>
      </c>
      <c r="CC144" s="159">
        <v>290</v>
      </c>
      <c r="CD144" s="159">
        <f t="shared" si="526"/>
        <v>0</v>
      </c>
      <c r="CE144" s="159">
        <f t="shared" si="653"/>
        <v>290</v>
      </c>
      <c r="CF144" s="159">
        <v>290</v>
      </c>
      <c r="CG144" s="159"/>
      <c r="CH144" s="159"/>
      <c r="CI144" s="159"/>
      <c r="CJ144" s="159"/>
      <c r="CK144" s="196"/>
      <c r="CL144" s="196"/>
      <c r="CM144" s="130" t="s">
        <v>15</v>
      </c>
      <c r="CN144" s="133" t="s">
        <v>342</v>
      </c>
      <c r="CO144" s="132">
        <v>7916752</v>
      </c>
      <c r="CP144" s="153" t="s">
        <v>333</v>
      </c>
      <c r="CQ144" s="153" t="s">
        <v>239</v>
      </c>
      <c r="CR144" s="192">
        <v>2021</v>
      </c>
      <c r="CS144" s="153" t="s">
        <v>504</v>
      </c>
      <c r="CT144" s="159">
        <v>290</v>
      </c>
      <c r="CU144" s="159">
        <v>290</v>
      </c>
      <c r="CV144" s="159"/>
      <c r="CW144" s="159"/>
      <c r="CX144" s="159">
        <f t="shared" ref="CX144:CX147" si="662">CY144</f>
        <v>290</v>
      </c>
      <c r="CY144" s="159">
        <v>290</v>
      </c>
      <c r="CZ144" s="159">
        <f t="shared" si="605"/>
        <v>0</v>
      </c>
      <c r="DA144" s="159">
        <f t="shared" si="655"/>
        <v>290</v>
      </c>
      <c r="DB144" s="159">
        <v>290</v>
      </c>
      <c r="DC144" s="159"/>
      <c r="DD144" s="159"/>
      <c r="DE144" s="159"/>
      <c r="DF144" s="159"/>
      <c r="DG144" s="196"/>
      <c r="DH144" s="196"/>
      <c r="DI144" s="130" t="s">
        <v>15</v>
      </c>
      <c r="DJ144" s="133" t="s">
        <v>342</v>
      </c>
      <c r="DK144" s="132">
        <v>7916752</v>
      </c>
      <c r="DL144" s="153" t="s">
        <v>333</v>
      </c>
      <c r="DM144" s="153" t="s">
        <v>239</v>
      </c>
      <c r="DN144" s="192">
        <v>2021</v>
      </c>
      <c r="DO144" s="153" t="s">
        <v>504</v>
      </c>
      <c r="DP144" s="159">
        <v>290</v>
      </c>
      <c r="DQ144" s="159">
        <v>290</v>
      </c>
      <c r="DR144" s="159"/>
      <c r="DS144" s="159"/>
      <c r="DT144" s="159">
        <f t="shared" ref="DT144:DT147" si="663">DU144</f>
        <v>290</v>
      </c>
      <c r="DU144" s="159">
        <v>290</v>
      </c>
      <c r="DV144" s="159">
        <f t="shared" si="607"/>
        <v>0</v>
      </c>
      <c r="DW144" s="159">
        <f t="shared" si="657"/>
        <v>290</v>
      </c>
      <c r="DX144" s="159">
        <v>290</v>
      </c>
      <c r="DY144" s="159"/>
      <c r="DZ144" s="159"/>
      <c r="EA144" s="159"/>
      <c r="EB144" s="159"/>
      <c r="EC144" s="196"/>
      <c r="ED144" s="196"/>
      <c r="EE144" s="130" t="s">
        <v>15</v>
      </c>
      <c r="EF144" s="133" t="s">
        <v>342</v>
      </c>
      <c r="EG144" s="132">
        <v>7916752</v>
      </c>
      <c r="EH144" s="153" t="s">
        <v>333</v>
      </c>
      <c r="EI144" s="153" t="s">
        <v>239</v>
      </c>
      <c r="EJ144" s="192">
        <v>2021</v>
      </c>
      <c r="EK144" s="153" t="s">
        <v>504</v>
      </c>
      <c r="EL144" s="159"/>
      <c r="EM144" s="159"/>
      <c r="EN144" s="159"/>
      <c r="EO144" s="159"/>
      <c r="EP144" s="159"/>
      <c r="EQ144" s="159"/>
      <c r="ER144" s="159"/>
      <c r="ES144" s="159"/>
      <c r="ET144" s="159"/>
      <c r="EU144" s="159"/>
      <c r="EV144" s="159"/>
      <c r="EW144" s="159"/>
      <c r="EX144" s="159"/>
      <c r="EY144" s="196"/>
      <c r="EZ144" s="196"/>
      <c r="FA144" s="132">
        <v>7916752</v>
      </c>
      <c r="FB144" s="153" t="s">
        <v>333</v>
      </c>
      <c r="FC144" s="153" t="s">
        <v>239</v>
      </c>
      <c r="FD144" s="192">
        <v>2021</v>
      </c>
      <c r="FE144" s="153" t="s">
        <v>504</v>
      </c>
      <c r="FF144" s="159">
        <v>290</v>
      </c>
      <c r="FG144" s="159">
        <v>290</v>
      </c>
      <c r="FH144" s="159"/>
      <c r="FI144" s="159"/>
      <c r="FJ144" s="196">
        <f t="shared" ref="FJ144:FJ147" si="664">FK144</f>
        <v>290</v>
      </c>
      <c r="FK144" s="196">
        <v>290</v>
      </c>
      <c r="FL144" s="196">
        <f t="shared" si="599"/>
        <v>0</v>
      </c>
      <c r="FM144" s="196">
        <f t="shared" si="659"/>
        <v>290</v>
      </c>
      <c r="FN144" s="196">
        <v>290</v>
      </c>
      <c r="FO144" s="196"/>
      <c r="FP144" s="196"/>
      <c r="FQ144" s="196"/>
      <c r="FR144" s="196"/>
      <c r="FS144" s="196"/>
      <c r="FT144" s="196"/>
      <c r="FU144" s="139"/>
      <c r="FV144" s="139"/>
      <c r="FW144" s="153"/>
      <c r="FX144" s="200"/>
    </row>
    <row r="145" spans="1:180" s="154" customFormat="1" ht="61.5" hidden="1" customHeight="1">
      <c r="A145" s="130" t="s">
        <v>15</v>
      </c>
      <c r="B145" s="133"/>
      <c r="C145" s="153"/>
      <c r="D145" s="153"/>
      <c r="E145" s="153"/>
      <c r="F145" s="192"/>
      <c r="G145" s="153"/>
      <c r="H145" s="159"/>
      <c r="I145" s="159"/>
      <c r="J145" s="159"/>
      <c r="K145" s="159"/>
      <c r="L145" s="159"/>
      <c r="M145" s="159"/>
      <c r="N145" s="196"/>
      <c r="O145" s="196"/>
      <c r="P145" s="153"/>
      <c r="Q145" s="159"/>
      <c r="R145" s="159"/>
      <c r="S145" s="159"/>
      <c r="T145" s="159"/>
      <c r="U145" s="159"/>
      <c r="V145" s="159"/>
      <c r="W145" s="196"/>
      <c r="X145" s="196"/>
      <c r="Y145" s="130" t="s">
        <v>15</v>
      </c>
      <c r="Z145" s="133" t="s">
        <v>291</v>
      </c>
      <c r="AA145" s="132">
        <v>7913664</v>
      </c>
      <c r="AB145" s="132" t="s">
        <v>318</v>
      </c>
      <c r="AC145" s="139" t="s">
        <v>326</v>
      </c>
      <c r="AD145" s="139" t="s">
        <v>389</v>
      </c>
      <c r="AE145" s="139" t="s">
        <v>475</v>
      </c>
      <c r="AF145" s="159">
        <f>AG145</f>
        <v>2818</v>
      </c>
      <c r="AG145" s="159">
        <v>2818</v>
      </c>
      <c r="AH145" s="159"/>
      <c r="AI145" s="159"/>
      <c r="AJ145" s="159">
        <v>2818</v>
      </c>
      <c r="AK145" s="159">
        <v>2818</v>
      </c>
      <c r="AL145" s="159">
        <f t="shared" si="473"/>
        <v>-1635</v>
      </c>
      <c r="AM145" s="159">
        <f t="shared" si="474"/>
        <v>1183</v>
      </c>
      <c r="AN145" s="159"/>
      <c r="AO145" s="159">
        <v>1183</v>
      </c>
      <c r="AP145" s="159"/>
      <c r="AQ145" s="159"/>
      <c r="AR145" s="159"/>
      <c r="AS145" s="196"/>
      <c r="AT145" s="196"/>
      <c r="AU145" s="130" t="s">
        <v>15</v>
      </c>
      <c r="AV145" s="133" t="s">
        <v>291</v>
      </c>
      <c r="AW145" s="132">
        <v>7913664</v>
      </c>
      <c r="AX145" s="132" t="s">
        <v>318</v>
      </c>
      <c r="AY145" s="139" t="s">
        <v>326</v>
      </c>
      <c r="AZ145" s="139" t="s">
        <v>389</v>
      </c>
      <c r="BA145" s="139" t="s">
        <v>475</v>
      </c>
      <c r="BB145" s="159">
        <f>BC145</f>
        <v>2818</v>
      </c>
      <c r="BC145" s="159">
        <v>2818</v>
      </c>
      <c r="BD145" s="159"/>
      <c r="BE145" s="159"/>
      <c r="BF145" s="159">
        <f t="shared" si="660"/>
        <v>2818</v>
      </c>
      <c r="BG145" s="159">
        <v>2818</v>
      </c>
      <c r="BH145" s="159">
        <f t="shared" si="475"/>
        <v>-1635</v>
      </c>
      <c r="BI145" s="159">
        <f t="shared" si="651"/>
        <v>1183</v>
      </c>
      <c r="BJ145" s="159"/>
      <c r="BK145" s="159">
        <v>1183</v>
      </c>
      <c r="BL145" s="159"/>
      <c r="BM145" s="159"/>
      <c r="BN145" s="159"/>
      <c r="BO145" s="196"/>
      <c r="BP145" s="196"/>
      <c r="BQ145" s="130" t="s">
        <v>15</v>
      </c>
      <c r="BR145" s="133" t="s">
        <v>291</v>
      </c>
      <c r="BS145" s="132">
        <v>7913664</v>
      </c>
      <c r="BT145" s="132" t="s">
        <v>318</v>
      </c>
      <c r="BU145" s="139" t="s">
        <v>326</v>
      </c>
      <c r="BV145" s="139" t="s">
        <v>389</v>
      </c>
      <c r="BW145" s="139" t="s">
        <v>475</v>
      </c>
      <c r="BX145" s="159">
        <f>BY145</f>
        <v>2818</v>
      </c>
      <c r="BY145" s="159">
        <v>2818</v>
      </c>
      <c r="BZ145" s="159"/>
      <c r="CA145" s="159"/>
      <c r="CB145" s="159">
        <f t="shared" si="661"/>
        <v>2818</v>
      </c>
      <c r="CC145" s="159">
        <v>2818</v>
      </c>
      <c r="CD145" s="159">
        <f t="shared" si="526"/>
        <v>-1635</v>
      </c>
      <c r="CE145" s="159">
        <f t="shared" si="653"/>
        <v>1183</v>
      </c>
      <c r="CF145" s="159"/>
      <c r="CG145" s="159">
        <v>1183</v>
      </c>
      <c r="CH145" s="159"/>
      <c r="CI145" s="159"/>
      <c r="CJ145" s="159"/>
      <c r="CK145" s="196"/>
      <c r="CL145" s="196"/>
      <c r="CM145" s="130" t="s">
        <v>15</v>
      </c>
      <c r="CN145" s="133" t="s">
        <v>291</v>
      </c>
      <c r="CO145" s="132">
        <v>7913664</v>
      </c>
      <c r="CP145" s="132" t="s">
        <v>318</v>
      </c>
      <c r="CQ145" s="139" t="s">
        <v>326</v>
      </c>
      <c r="CR145" s="139" t="s">
        <v>389</v>
      </c>
      <c r="CS145" s="139" t="s">
        <v>475</v>
      </c>
      <c r="CT145" s="159">
        <f>CU145</f>
        <v>2818</v>
      </c>
      <c r="CU145" s="159">
        <v>2818</v>
      </c>
      <c r="CV145" s="159"/>
      <c r="CW145" s="159"/>
      <c r="CX145" s="159">
        <f t="shared" si="662"/>
        <v>2818</v>
      </c>
      <c r="CY145" s="159">
        <v>2818</v>
      </c>
      <c r="CZ145" s="159">
        <f t="shared" si="605"/>
        <v>-1635</v>
      </c>
      <c r="DA145" s="159">
        <f t="shared" si="655"/>
        <v>1183</v>
      </c>
      <c r="DB145" s="159"/>
      <c r="DC145" s="159">
        <v>1183</v>
      </c>
      <c r="DD145" s="159"/>
      <c r="DE145" s="159"/>
      <c r="DF145" s="159"/>
      <c r="DG145" s="196"/>
      <c r="DH145" s="196"/>
      <c r="DI145" s="130" t="s">
        <v>15</v>
      </c>
      <c r="DJ145" s="133" t="s">
        <v>291</v>
      </c>
      <c r="DK145" s="132">
        <v>7913664</v>
      </c>
      <c r="DL145" s="132" t="s">
        <v>318</v>
      </c>
      <c r="DM145" s="139" t="s">
        <v>326</v>
      </c>
      <c r="DN145" s="139" t="s">
        <v>389</v>
      </c>
      <c r="DO145" s="139" t="s">
        <v>475</v>
      </c>
      <c r="DP145" s="159">
        <f>DQ145</f>
        <v>2818</v>
      </c>
      <c r="DQ145" s="159">
        <v>2818</v>
      </c>
      <c r="DR145" s="159"/>
      <c r="DS145" s="159"/>
      <c r="DT145" s="159">
        <f t="shared" si="663"/>
        <v>2818</v>
      </c>
      <c r="DU145" s="159">
        <v>2818</v>
      </c>
      <c r="DV145" s="159">
        <f t="shared" si="607"/>
        <v>-1635</v>
      </c>
      <c r="DW145" s="159">
        <f t="shared" si="657"/>
        <v>1183</v>
      </c>
      <c r="DX145" s="159"/>
      <c r="DY145" s="159">
        <v>1183</v>
      </c>
      <c r="DZ145" s="159"/>
      <c r="EA145" s="159"/>
      <c r="EB145" s="159"/>
      <c r="EC145" s="196"/>
      <c r="ED145" s="196"/>
      <c r="EE145" s="130" t="s">
        <v>15</v>
      </c>
      <c r="EF145" s="133" t="s">
        <v>291</v>
      </c>
      <c r="EG145" s="132">
        <v>7913664</v>
      </c>
      <c r="EH145" s="132" t="s">
        <v>318</v>
      </c>
      <c r="EI145" s="139" t="s">
        <v>326</v>
      </c>
      <c r="EJ145" s="139" t="s">
        <v>389</v>
      </c>
      <c r="EK145" s="139" t="s">
        <v>475</v>
      </c>
      <c r="EL145" s="159"/>
      <c r="EM145" s="159"/>
      <c r="EN145" s="159"/>
      <c r="EO145" s="159"/>
      <c r="EP145" s="159"/>
      <c r="EQ145" s="159"/>
      <c r="ER145" s="159"/>
      <c r="ES145" s="159"/>
      <c r="ET145" s="159"/>
      <c r="EU145" s="159"/>
      <c r="EV145" s="159"/>
      <c r="EW145" s="159"/>
      <c r="EX145" s="159"/>
      <c r="EY145" s="196"/>
      <c r="EZ145" s="196"/>
      <c r="FA145" s="132">
        <v>7913664</v>
      </c>
      <c r="FB145" s="132" t="s">
        <v>318</v>
      </c>
      <c r="FC145" s="139" t="s">
        <v>326</v>
      </c>
      <c r="FD145" s="139" t="s">
        <v>389</v>
      </c>
      <c r="FE145" s="139" t="s">
        <v>475</v>
      </c>
      <c r="FF145" s="159">
        <f>FG145</f>
        <v>2818</v>
      </c>
      <c r="FG145" s="159">
        <v>2818</v>
      </c>
      <c r="FH145" s="159"/>
      <c r="FI145" s="159"/>
      <c r="FJ145" s="196">
        <f t="shared" si="664"/>
        <v>2818</v>
      </c>
      <c r="FK145" s="196">
        <v>2818</v>
      </c>
      <c r="FL145" s="196">
        <f t="shared" si="599"/>
        <v>-1635</v>
      </c>
      <c r="FM145" s="196">
        <f t="shared" si="659"/>
        <v>1183</v>
      </c>
      <c r="FN145" s="196"/>
      <c r="FO145" s="196">
        <v>1183</v>
      </c>
      <c r="FP145" s="196"/>
      <c r="FQ145" s="196"/>
      <c r="FR145" s="196"/>
      <c r="FS145" s="196"/>
      <c r="FT145" s="196"/>
      <c r="FU145" s="139"/>
      <c r="FV145" s="139"/>
      <c r="FW145" s="132"/>
      <c r="FX145" s="200"/>
    </row>
    <row r="146" spans="1:180" s="190" customFormat="1" ht="60.75" hidden="1" customHeight="1">
      <c r="A146" s="130"/>
      <c r="B146" s="133"/>
      <c r="C146" s="132"/>
      <c r="D146" s="132"/>
      <c r="E146" s="139"/>
      <c r="F146" s="201"/>
      <c r="G146" s="139"/>
      <c r="H146" s="159"/>
      <c r="I146" s="159"/>
      <c r="J146" s="159"/>
      <c r="K146" s="159"/>
      <c r="L146" s="159"/>
      <c r="M146" s="159"/>
      <c r="N146" s="196"/>
      <c r="O146" s="196"/>
      <c r="P146" s="139"/>
      <c r="Q146" s="159"/>
      <c r="R146" s="159"/>
      <c r="S146" s="159"/>
      <c r="T146" s="159"/>
      <c r="U146" s="159"/>
      <c r="V146" s="159"/>
      <c r="W146" s="196"/>
      <c r="X146" s="196"/>
      <c r="Y146" s="130" t="s">
        <v>15</v>
      </c>
      <c r="Z146" s="133" t="s">
        <v>292</v>
      </c>
      <c r="AA146" s="132">
        <v>7916553</v>
      </c>
      <c r="AB146" s="132" t="s">
        <v>318</v>
      </c>
      <c r="AC146" s="139" t="s">
        <v>235</v>
      </c>
      <c r="AD146" s="139" t="s">
        <v>389</v>
      </c>
      <c r="AE146" s="139" t="s">
        <v>476</v>
      </c>
      <c r="AF146" s="159">
        <f>AG146</f>
        <v>5160</v>
      </c>
      <c r="AG146" s="159">
        <v>5160</v>
      </c>
      <c r="AH146" s="159"/>
      <c r="AI146" s="159"/>
      <c r="AJ146" s="159">
        <f>AK146</f>
        <v>767</v>
      </c>
      <c r="AK146" s="159">
        <v>767</v>
      </c>
      <c r="AL146" s="159">
        <f t="shared" si="473"/>
        <v>2527</v>
      </c>
      <c r="AM146" s="159">
        <f t="shared" si="474"/>
        <v>3294</v>
      </c>
      <c r="AN146" s="159">
        <v>279</v>
      </c>
      <c r="AO146" s="159">
        <v>1700</v>
      </c>
      <c r="AP146" s="159">
        <v>1315</v>
      </c>
      <c r="AQ146" s="159"/>
      <c r="AR146" s="159"/>
      <c r="AS146" s="196"/>
      <c r="AT146" s="196"/>
      <c r="AU146" s="130" t="s">
        <v>15</v>
      </c>
      <c r="AV146" s="133" t="s">
        <v>292</v>
      </c>
      <c r="AW146" s="132">
        <v>7916553</v>
      </c>
      <c r="AX146" s="132" t="s">
        <v>318</v>
      </c>
      <c r="AY146" s="139" t="s">
        <v>235</v>
      </c>
      <c r="AZ146" s="139" t="s">
        <v>389</v>
      </c>
      <c r="BA146" s="139" t="s">
        <v>476</v>
      </c>
      <c r="BB146" s="159">
        <f>BC146</f>
        <v>5160</v>
      </c>
      <c r="BC146" s="159">
        <v>5160</v>
      </c>
      <c r="BD146" s="159"/>
      <c r="BE146" s="159"/>
      <c r="BF146" s="159">
        <f t="shared" si="660"/>
        <v>0</v>
      </c>
      <c r="BG146" s="159">
        <v>0</v>
      </c>
      <c r="BH146" s="159"/>
      <c r="BI146" s="159"/>
      <c r="BJ146" s="159"/>
      <c r="BK146" s="159"/>
      <c r="BL146" s="159"/>
      <c r="BM146" s="159"/>
      <c r="BN146" s="159"/>
      <c r="BO146" s="196"/>
      <c r="BP146" s="196"/>
      <c r="BQ146" s="130" t="s">
        <v>15</v>
      </c>
      <c r="BR146" s="133" t="s">
        <v>292</v>
      </c>
      <c r="BS146" s="132">
        <v>7916553</v>
      </c>
      <c r="BT146" s="132" t="s">
        <v>318</v>
      </c>
      <c r="BU146" s="139" t="s">
        <v>235</v>
      </c>
      <c r="BV146" s="139" t="s">
        <v>389</v>
      </c>
      <c r="BW146" s="139" t="s">
        <v>476</v>
      </c>
      <c r="BX146" s="159">
        <f>BY146</f>
        <v>5160</v>
      </c>
      <c r="BY146" s="159">
        <v>5160</v>
      </c>
      <c r="BZ146" s="159"/>
      <c r="CA146" s="159"/>
      <c r="CB146" s="159">
        <f t="shared" si="661"/>
        <v>0</v>
      </c>
      <c r="CC146" s="159">
        <v>0</v>
      </c>
      <c r="CD146" s="159"/>
      <c r="CE146" s="159"/>
      <c r="CF146" s="159"/>
      <c r="CG146" s="159"/>
      <c r="CH146" s="159"/>
      <c r="CI146" s="159"/>
      <c r="CJ146" s="159"/>
      <c r="CK146" s="196"/>
      <c r="CL146" s="196"/>
      <c r="CM146" s="130" t="s">
        <v>15</v>
      </c>
      <c r="CN146" s="133" t="s">
        <v>292</v>
      </c>
      <c r="CO146" s="132">
        <v>7916553</v>
      </c>
      <c r="CP146" s="132" t="s">
        <v>318</v>
      </c>
      <c r="CQ146" s="139" t="s">
        <v>235</v>
      </c>
      <c r="CR146" s="139" t="s">
        <v>389</v>
      </c>
      <c r="CS146" s="139" t="s">
        <v>476</v>
      </c>
      <c r="CT146" s="159">
        <f>CU146</f>
        <v>5160</v>
      </c>
      <c r="CU146" s="159">
        <v>5160</v>
      </c>
      <c r="CV146" s="159"/>
      <c r="CW146" s="159"/>
      <c r="CX146" s="159">
        <f t="shared" si="662"/>
        <v>0</v>
      </c>
      <c r="CY146" s="159">
        <v>0</v>
      </c>
      <c r="CZ146" s="159"/>
      <c r="DA146" s="159"/>
      <c r="DB146" s="159"/>
      <c r="DC146" s="159"/>
      <c r="DD146" s="159"/>
      <c r="DE146" s="159"/>
      <c r="DF146" s="159"/>
      <c r="DG146" s="196"/>
      <c r="DH146" s="196"/>
      <c r="DI146" s="130" t="s">
        <v>15</v>
      </c>
      <c r="DJ146" s="133" t="s">
        <v>292</v>
      </c>
      <c r="DK146" s="132">
        <v>7916553</v>
      </c>
      <c r="DL146" s="132" t="s">
        <v>318</v>
      </c>
      <c r="DM146" s="139" t="s">
        <v>235</v>
      </c>
      <c r="DN146" s="139" t="s">
        <v>389</v>
      </c>
      <c r="DO146" s="139" t="s">
        <v>476</v>
      </c>
      <c r="DP146" s="159">
        <f>DQ146</f>
        <v>5160</v>
      </c>
      <c r="DQ146" s="159">
        <v>5160</v>
      </c>
      <c r="DR146" s="159"/>
      <c r="DS146" s="159"/>
      <c r="DT146" s="159">
        <f t="shared" si="663"/>
        <v>0</v>
      </c>
      <c r="DU146" s="159">
        <v>0</v>
      </c>
      <c r="DV146" s="159"/>
      <c r="DW146" s="159"/>
      <c r="DX146" s="159"/>
      <c r="DY146" s="159"/>
      <c r="DZ146" s="159"/>
      <c r="EA146" s="159"/>
      <c r="EB146" s="159"/>
      <c r="EC146" s="196"/>
      <c r="ED146" s="196"/>
      <c r="EE146" s="130" t="s">
        <v>15</v>
      </c>
      <c r="EF146" s="133" t="s">
        <v>292</v>
      </c>
      <c r="EG146" s="132">
        <v>7916553</v>
      </c>
      <c r="EH146" s="132" t="s">
        <v>318</v>
      </c>
      <c r="EI146" s="139" t="s">
        <v>235</v>
      </c>
      <c r="EJ146" s="139" t="s">
        <v>389</v>
      </c>
      <c r="EK146" s="139" t="s">
        <v>476</v>
      </c>
      <c r="EL146" s="159"/>
      <c r="EM146" s="159"/>
      <c r="EN146" s="159"/>
      <c r="EO146" s="159"/>
      <c r="EP146" s="159"/>
      <c r="EQ146" s="159"/>
      <c r="ER146" s="159"/>
      <c r="ES146" s="159"/>
      <c r="ET146" s="159"/>
      <c r="EU146" s="159"/>
      <c r="EV146" s="159"/>
      <c r="EW146" s="159"/>
      <c r="EX146" s="159"/>
      <c r="EY146" s="196"/>
      <c r="EZ146" s="196"/>
      <c r="FA146" s="132">
        <v>7916553</v>
      </c>
      <c r="FB146" s="132" t="s">
        <v>318</v>
      </c>
      <c r="FC146" s="139" t="s">
        <v>235</v>
      </c>
      <c r="FD146" s="139" t="s">
        <v>389</v>
      </c>
      <c r="FE146" s="139" t="s">
        <v>476</v>
      </c>
      <c r="FF146" s="159">
        <f>FG146</f>
        <v>5160</v>
      </c>
      <c r="FG146" s="159">
        <v>5160</v>
      </c>
      <c r="FH146" s="159"/>
      <c r="FI146" s="159"/>
      <c r="FJ146" s="196">
        <f t="shared" si="664"/>
        <v>0</v>
      </c>
      <c r="FK146" s="196">
        <v>0</v>
      </c>
      <c r="FL146" s="196"/>
      <c r="FM146" s="196"/>
      <c r="FN146" s="196"/>
      <c r="FO146" s="196"/>
      <c r="FP146" s="196"/>
      <c r="FQ146" s="196"/>
      <c r="FR146" s="196"/>
      <c r="FS146" s="196"/>
      <c r="FT146" s="196"/>
      <c r="FU146" s="139" t="s">
        <v>410</v>
      </c>
      <c r="FV146" s="139" t="s">
        <v>410</v>
      </c>
      <c r="FW146" s="132" t="s">
        <v>410</v>
      </c>
      <c r="FX146" s="200"/>
    </row>
    <row r="147" spans="1:180" s="154" customFormat="1" ht="61.5" hidden="1" customHeight="1">
      <c r="A147" s="130" t="s">
        <v>15</v>
      </c>
      <c r="B147" s="133"/>
      <c r="C147" s="153"/>
      <c r="D147" s="153"/>
      <c r="E147" s="153"/>
      <c r="F147" s="192"/>
      <c r="G147" s="153"/>
      <c r="H147" s="159"/>
      <c r="I147" s="159"/>
      <c r="J147" s="159"/>
      <c r="K147" s="159"/>
      <c r="L147" s="159"/>
      <c r="M147" s="159"/>
      <c r="N147" s="196"/>
      <c r="O147" s="196"/>
      <c r="P147" s="153"/>
      <c r="Q147" s="159"/>
      <c r="R147" s="159"/>
      <c r="S147" s="159"/>
      <c r="T147" s="159"/>
      <c r="U147" s="159"/>
      <c r="V147" s="159"/>
      <c r="W147" s="196"/>
      <c r="X147" s="196"/>
      <c r="Y147" s="130" t="s">
        <v>15</v>
      </c>
      <c r="Z147" s="133" t="s">
        <v>334</v>
      </c>
      <c r="AA147" s="132">
        <v>7913665</v>
      </c>
      <c r="AB147" s="153" t="s">
        <v>318</v>
      </c>
      <c r="AC147" s="153" t="s">
        <v>240</v>
      </c>
      <c r="AD147" s="192" t="s">
        <v>389</v>
      </c>
      <c r="AE147" s="153" t="s">
        <v>500</v>
      </c>
      <c r="AF147" s="159">
        <v>4340</v>
      </c>
      <c r="AG147" s="159">
        <v>4340</v>
      </c>
      <c r="AH147" s="159"/>
      <c r="AI147" s="159"/>
      <c r="AJ147" s="159">
        <f>AK147</f>
        <v>1730</v>
      </c>
      <c r="AK147" s="159">
        <v>1730</v>
      </c>
      <c r="AL147" s="159">
        <f t="shared" ref="AL147" si="665">AM147-AK147</f>
        <v>-865</v>
      </c>
      <c r="AM147" s="159">
        <f t="shared" ref="AM147" si="666">AN147+AO147+AP147+AQ147+AR147</f>
        <v>865</v>
      </c>
      <c r="AN147" s="159"/>
      <c r="AO147" s="159">
        <v>865</v>
      </c>
      <c r="AP147" s="159"/>
      <c r="AQ147" s="159"/>
      <c r="AR147" s="159"/>
      <c r="AS147" s="196"/>
      <c r="AT147" s="196"/>
      <c r="AU147" s="130" t="s">
        <v>15</v>
      </c>
      <c r="AV147" s="133" t="s">
        <v>334</v>
      </c>
      <c r="AW147" s="132">
        <v>7913665</v>
      </c>
      <c r="AX147" s="153" t="s">
        <v>318</v>
      </c>
      <c r="AY147" s="153" t="s">
        <v>240</v>
      </c>
      <c r="AZ147" s="192" t="s">
        <v>389</v>
      </c>
      <c r="BA147" s="153" t="s">
        <v>500</v>
      </c>
      <c r="BB147" s="159">
        <v>4340</v>
      </c>
      <c r="BC147" s="159">
        <v>4340</v>
      </c>
      <c r="BD147" s="159"/>
      <c r="BE147" s="159"/>
      <c r="BF147" s="159">
        <f t="shared" si="660"/>
        <v>0</v>
      </c>
      <c r="BG147" s="159">
        <v>0</v>
      </c>
      <c r="BH147" s="159"/>
      <c r="BI147" s="159"/>
      <c r="BJ147" s="159"/>
      <c r="BK147" s="159"/>
      <c r="BL147" s="159"/>
      <c r="BM147" s="159"/>
      <c r="BN147" s="159"/>
      <c r="BO147" s="196"/>
      <c r="BP147" s="196"/>
      <c r="BQ147" s="130" t="s">
        <v>15</v>
      </c>
      <c r="BR147" s="133" t="s">
        <v>334</v>
      </c>
      <c r="BS147" s="132">
        <v>7913665</v>
      </c>
      <c r="BT147" s="153" t="s">
        <v>318</v>
      </c>
      <c r="BU147" s="153" t="s">
        <v>240</v>
      </c>
      <c r="BV147" s="192" t="s">
        <v>389</v>
      </c>
      <c r="BW147" s="153" t="s">
        <v>500</v>
      </c>
      <c r="BX147" s="159">
        <v>4340</v>
      </c>
      <c r="BY147" s="159">
        <v>4340</v>
      </c>
      <c r="BZ147" s="159"/>
      <c r="CA147" s="159"/>
      <c r="CB147" s="159">
        <f t="shared" si="661"/>
        <v>0</v>
      </c>
      <c r="CC147" s="159">
        <v>0</v>
      </c>
      <c r="CD147" s="159"/>
      <c r="CE147" s="159"/>
      <c r="CF147" s="159"/>
      <c r="CG147" s="159"/>
      <c r="CH147" s="159"/>
      <c r="CI147" s="159"/>
      <c r="CJ147" s="159"/>
      <c r="CK147" s="196"/>
      <c r="CL147" s="196"/>
      <c r="CM147" s="130" t="s">
        <v>15</v>
      </c>
      <c r="CN147" s="133" t="s">
        <v>334</v>
      </c>
      <c r="CO147" s="132">
        <v>7913665</v>
      </c>
      <c r="CP147" s="153" t="s">
        <v>318</v>
      </c>
      <c r="CQ147" s="153" t="s">
        <v>240</v>
      </c>
      <c r="CR147" s="192" t="s">
        <v>389</v>
      </c>
      <c r="CS147" s="153" t="s">
        <v>500</v>
      </c>
      <c r="CT147" s="159">
        <v>4340</v>
      </c>
      <c r="CU147" s="159">
        <v>4340</v>
      </c>
      <c r="CV147" s="159"/>
      <c r="CW147" s="159"/>
      <c r="CX147" s="159">
        <f t="shared" si="662"/>
        <v>0</v>
      </c>
      <c r="CY147" s="159">
        <v>0</v>
      </c>
      <c r="CZ147" s="159"/>
      <c r="DA147" s="159"/>
      <c r="DB147" s="159"/>
      <c r="DC147" s="159"/>
      <c r="DD147" s="159"/>
      <c r="DE147" s="159"/>
      <c r="DF147" s="159"/>
      <c r="DG147" s="196"/>
      <c r="DH147" s="196"/>
      <c r="DI147" s="130" t="s">
        <v>15</v>
      </c>
      <c r="DJ147" s="133" t="s">
        <v>334</v>
      </c>
      <c r="DK147" s="132">
        <v>7913665</v>
      </c>
      <c r="DL147" s="153" t="s">
        <v>318</v>
      </c>
      <c r="DM147" s="153" t="s">
        <v>240</v>
      </c>
      <c r="DN147" s="192" t="s">
        <v>389</v>
      </c>
      <c r="DO147" s="153" t="s">
        <v>500</v>
      </c>
      <c r="DP147" s="159">
        <v>4340</v>
      </c>
      <c r="DQ147" s="159">
        <v>4340</v>
      </c>
      <c r="DR147" s="159"/>
      <c r="DS147" s="159"/>
      <c r="DT147" s="159">
        <f t="shared" si="663"/>
        <v>0</v>
      </c>
      <c r="DU147" s="159">
        <v>0</v>
      </c>
      <c r="DV147" s="159"/>
      <c r="DW147" s="159"/>
      <c r="DX147" s="159"/>
      <c r="DY147" s="159"/>
      <c r="DZ147" s="159"/>
      <c r="EA147" s="159"/>
      <c r="EB147" s="159"/>
      <c r="EC147" s="196"/>
      <c r="ED147" s="196"/>
      <c r="EE147" s="130" t="s">
        <v>15</v>
      </c>
      <c r="EF147" s="133" t="s">
        <v>334</v>
      </c>
      <c r="EG147" s="132">
        <v>7913665</v>
      </c>
      <c r="EH147" s="153" t="s">
        <v>318</v>
      </c>
      <c r="EI147" s="153" t="s">
        <v>240</v>
      </c>
      <c r="EJ147" s="192" t="s">
        <v>389</v>
      </c>
      <c r="EK147" s="153" t="s">
        <v>500</v>
      </c>
      <c r="EL147" s="159"/>
      <c r="EM147" s="159"/>
      <c r="EN147" s="159"/>
      <c r="EO147" s="159"/>
      <c r="EP147" s="159"/>
      <c r="EQ147" s="159"/>
      <c r="ER147" s="159"/>
      <c r="ES147" s="159"/>
      <c r="ET147" s="159"/>
      <c r="EU147" s="159"/>
      <c r="EV147" s="159"/>
      <c r="EW147" s="159"/>
      <c r="EX147" s="159"/>
      <c r="EY147" s="196"/>
      <c r="EZ147" s="196"/>
      <c r="FA147" s="132">
        <v>7913665</v>
      </c>
      <c r="FB147" s="153" t="s">
        <v>318</v>
      </c>
      <c r="FC147" s="153" t="s">
        <v>240</v>
      </c>
      <c r="FD147" s="192" t="s">
        <v>389</v>
      </c>
      <c r="FE147" s="153" t="s">
        <v>500</v>
      </c>
      <c r="FF147" s="159">
        <v>4340</v>
      </c>
      <c r="FG147" s="159">
        <v>4340</v>
      </c>
      <c r="FH147" s="159"/>
      <c r="FI147" s="159"/>
      <c r="FJ147" s="196">
        <f t="shared" si="664"/>
        <v>0</v>
      </c>
      <c r="FK147" s="196">
        <v>0</v>
      </c>
      <c r="FL147" s="196"/>
      <c r="FM147" s="196"/>
      <c r="FN147" s="196"/>
      <c r="FO147" s="196"/>
      <c r="FP147" s="196"/>
      <c r="FQ147" s="196"/>
      <c r="FR147" s="196"/>
      <c r="FS147" s="196"/>
      <c r="FT147" s="196"/>
      <c r="FU147" s="139" t="s">
        <v>410</v>
      </c>
      <c r="FV147" s="139" t="s">
        <v>410</v>
      </c>
      <c r="FW147" s="132" t="s">
        <v>410</v>
      </c>
      <c r="FX147" s="200"/>
    </row>
    <row r="148" spans="1:180" s="190" customFormat="1" ht="57.75" hidden="1" customHeight="1">
      <c r="A148" s="208" t="s">
        <v>15</v>
      </c>
      <c r="B148" s="209"/>
      <c r="C148" s="172"/>
      <c r="D148" s="172"/>
      <c r="E148" s="172"/>
      <c r="F148" s="208"/>
      <c r="G148" s="172"/>
      <c r="H148" s="210"/>
      <c r="I148" s="210"/>
      <c r="J148" s="210"/>
      <c r="K148" s="210"/>
      <c r="L148" s="210"/>
      <c r="M148" s="210"/>
      <c r="N148" s="211"/>
      <c r="O148" s="211"/>
      <c r="P148" s="172"/>
      <c r="Q148" s="210"/>
      <c r="R148" s="210"/>
      <c r="S148" s="210"/>
      <c r="T148" s="210"/>
      <c r="U148" s="210"/>
      <c r="V148" s="210"/>
      <c r="W148" s="211"/>
      <c r="X148" s="211"/>
      <c r="Y148" s="208" t="s">
        <v>15</v>
      </c>
      <c r="Z148" s="209" t="s">
        <v>301</v>
      </c>
      <c r="AA148" s="172">
        <v>7910488</v>
      </c>
      <c r="AB148" s="172" t="s">
        <v>318</v>
      </c>
      <c r="AC148" s="172" t="s">
        <v>240</v>
      </c>
      <c r="AD148" s="172" t="s">
        <v>388</v>
      </c>
      <c r="AE148" s="172" t="s">
        <v>467</v>
      </c>
      <c r="AF148" s="210">
        <v>4842</v>
      </c>
      <c r="AG148" s="210">
        <v>4842</v>
      </c>
      <c r="AH148" s="210"/>
      <c r="AI148" s="210"/>
      <c r="AJ148" s="210">
        <f>AK148</f>
        <v>3503</v>
      </c>
      <c r="AK148" s="210">
        <f>503+3000</f>
        <v>3503</v>
      </c>
      <c r="AL148" s="210">
        <f t="shared" ref="AL148:AL149" si="667">AM148-AK148</f>
        <v>-3146</v>
      </c>
      <c r="AM148" s="210">
        <f t="shared" ref="AM148:AM149" si="668">AN148+AO148+AP148+AQ148+AR148</f>
        <v>357</v>
      </c>
      <c r="AN148" s="210"/>
      <c r="AO148" s="210">
        <v>357</v>
      </c>
      <c r="AP148" s="210"/>
      <c r="AQ148" s="210"/>
      <c r="AR148" s="210"/>
      <c r="AS148" s="211"/>
      <c r="AT148" s="211"/>
      <c r="AU148" s="208" t="s">
        <v>15</v>
      </c>
      <c r="AV148" s="209" t="s">
        <v>301</v>
      </c>
      <c r="AW148" s="172">
        <v>7910488</v>
      </c>
      <c r="AX148" s="172" t="s">
        <v>318</v>
      </c>
      <c r="AY148" s="172" t="s">
        <v>240</v>
      </c>
      <c r="AZ148" s="172" t="s">
        <v>397</v>
      </c>
      <c r="BA148" s="172" t="s">
        <v>467</v>
      </c>
      <c r="BB148" s="210">
        <v>4842</v>
      </c>
      <c r="BC148" s="210">
        <v>4842</v>
      </c>
      <c r="BD148" s="210"/>
      <c r="BE148" s="210"/>
      <c r="BF148" s="210">
        <f>BG148</f>
        <v>1233.442736</v>
      </c>
      <c r="BG148" s="210">
        <v>1233.442736</v>
      </c>
      <c r="BH148" s="210">
        <f t="shared" si="475"/>
        <v>-876.44273599999997</v>
      </c>
      <c r="BI148" s="210">
        <f t="shared" si="651"/>
        <v>357</v>
      </c>
      <c r="BJ148" s="210"/>
      <c r="BK148" s="210">
        <v>357</v>
      </c>
      <c r="BL148" s="210"/>
      <c r="BM148" s="210"/>
      <c r="BN148" s="210"/>
      <c r="BO148" s="211"/>
      <c r="BP148" s="211"/>
      <c r="BQ148" s="208" t="s">
        <v>15</v>
      </c>
      <c r="BR148" s="209" t="s">
        <v>421</v>
      </c>
      <c r="BS148" s="172">
        <v>7910488</v>
      </c>
      <c r="BT148" s="172" t="s">
        <v>318</v>
      </c>
      <c r="BU148" s="172" t="s">
        <v>240</v>
      </c>
      <c r="BV148" s="172" t="s">
        <v>397</v>
      </c>
      <c r="BW148" s="172" t="s">
        <v>467</v>
      </c>
      <c r="BX148" s="210">
        <v>4842</v>
      </c>
      <c r="BY148" s="210">
        <v>4842</v>
      </c>
      <c r="BZ148" s="210"/>
      <c r="CA148" s="210"/>
      <c r="CB148" s="210">
        <f>CC148</f>
        <v>1233.442736</v>
      </c>
      <c r="CC148" s="210">
        <v>1233.442736</v>
      </c>
      <c r="CD148" s="210">
        <f t="shared" ref="CD148:CD164" si="669">CE148-CC148</f>
        <v>-876.44273599999997</v>
      </c>
      <c r="CE148" s="210">
        <f t="shared" ref="CE148:CE149" si="670">CF148+CG148+CH148+CI148+CJ148</f>
        <v>357</v>
      </c>
      <c r="CF148" s="210"/>
      <c r="CG148" s="210">
        <v>357</v>
      </c>
      <c r="CH148" s="210"/>
      <c r="CI148" s="210"/>
      <c r="CJ148" s="210"/>
      <c r="CK148" s="211"/>
      <c r="CL148" s="211"/>
      <c r="CM148" s="208" t="s">
        <v>15</v>
      </c>
      <c r="CN148" s="209" t="s">
        <v>421</v>
      </c>
      <c r="CO148" s="172">
        <v>7910488</v>
      </c>
      <c r="CP148" s="172" t="s">
        <v>318</v>
      </c>
      <c r="CQ148" s="172" t="s">
        <v>240</v>
      </c>
      <c r="CR148" s="172" t="s">
        <v>397</v>
      </c>
      <c r="CS148" s="172" t="s">
        <v>467</v>
      </c>
      <c r="CT148" s="210">
        <v>4842</v>
      </c>
      <c r="CU148" s="210">
        <v>4842</v>
      </c>
      <c r="CV148" s="210"/>
      <c r="CW148" s="210"/>
      <c r="CX148" s="210">
        <f>CY148</f>
        <v>1233.442736</v>
      </c>
      <c r="CY148" s="210">
        <v>1233.442736</v>
      </c>
      <c r="CZ148" s="210">
        <f t="shared" ref="CZ148:CZ164" si="671">DA148-CY148</f>
        <v>-876.44273599999997</v>
      </c>
      <c r="DA148" s="210">
        <f t="shared" ref="DA148" si="672">DB148+DC148+DD148+DE148+DF148</f>
        <v>357</v>
      </c>
      <c r="DB148" s="210"/>
      <c r="DC148" s="210">
        <v>357</v>
      </c>
      <c r="DD148" s="210"/>
      <c r="DE148" s="210"/>
      <c r="DF148" s="210"/>
      <c r="DG148" s="211"/>
      <c r="DH148" s="211"/>
      <c r="DI148" s="208" t="s">
        <v>15</v>
      </c>
      <c r="DJ148" s="209" t="s">
        <v>421</v>
      </c>
      <c r="DK148" s="172">
        <v>7910488</v>
      </c>
      <c r="DL148" s="172" t="s">
        <v>318</v>
      </c>
      <c r="DM148" s="172" t="s">
        <v>240</v>
      </c>
      <c r="DN148" s="172" t="s">
        <v>397</v>
      </c>
      <c r="DO148" s="172" t="s">
        <v>467</v>
      </c>
      <c r="DP148" s="210">
        <v>4842</v>
      </c>
      <c r="DQ148" s="210">
        <v>4842</v>
      </c>
      <c r="DR148" s="210"/>
      <c r="DS148" s="210"/>
      <c r="DT148" s="210">
        <f>DU148</f>
        <v>1233.442736</v>
      </c>
      <c r="DU148" s="210">
        <v>1233.442736</v>
      </c>
      <c r="DV148" s="210">
        <f t="shared" ref="DV148:DV164" si="673">DW148-DU148</f>
        <v>-876.44273599999997</v>
      </c>
      <c r="DW148" s="210">
        <f t="shared" ref="DW148" si="674">DX148+DY148+DZ148+EA148+EB148</f>
        <v>357</v>
      </c>
      <c r="DX148" s="210"/>
      <c r="DY148" s="210">
        <v>357</v>
      </c>
      <c r="DZ148" s="210"/>
      <c r="EA148" s="210"/>
      <c r="EB148" s="210"/>
      <c r="EC148" s="211"/>
      <c r="ED148" s="211"/>
      <c r="EE148" s="208" t="s">
        <v>15</v>
      </c>
      <c r="EF148" s="209" t="s">
        <v>421</v>
      </c>
      <c r="EG148" s="172">
        <v>7910488</v>
      </c>
      <c r="EH148" s="172" t="s">
        <v>318</v>
      </c>
      <c r="EI148" s="172" t="s">
        <v>240</v>
      </c>
      <c r="EJ148" s="172" t="s">
        <v>397</v>
      </c>
      <c r="EK148" s="172" t="s">
        <v>467</v>
      </c>
      <c r="EL148" s="210"/>
      <c r="EM148" s="210"/>
      <c r="EN148" s="210"/>
      <c r="EO148" s="210"/>
      <c r="EP148" s="210"/>
      <c r="EQ148" s="210"/>
      <c r="ER148" s="210"/>
      <c r="ES148" s="210"/>
      <c r="ET148" s="210"/>
      <c r="EU148" s="210"/>
      <c r="EV148" s="210"/>
      <c r="EW148" s="210"/>
      <c r="EX148" s="210"/>
      <c r="EY148" s="211"/>
      <c r="EZ148" s="211"/>
      <c r="FA148" s="172">
        <v>7910488</v>
      </c>
      <c r="FB148" s="172" t="s">
        <v>318</v>
      </c>
      <c r="FC148" s="172" t="s">
        <v>240</v>
      </c>
      <c r="FD148" s="172" t="s">
        <v>397</v>
      </c>
      <c r="FE148" s="172" t="s">
        <v>467</v>
      </c>
      <c r="FF148" s="210">
        <v>4842</v>
      </c>
      <c r="FG148" s="210">
        <v>4842</v>
      </c>
      <c r="FH148" s="210"/>
      <c r="FI148" s="210"/>
      <c r="FJ148" s="211">
        <f>FK148</f>
        <v>1233.442736</v>
      </c>
      <c r="FK148" s="211">
        <v>1233.442736</v>
      </c>
      <c r="FL148" s="211">
        <f t="shared" ref="FL148" si="675">FM148-FK148</f>
        <v>-876.44273599999997</v>
      </c>
      <c r="FM148" s="211">
        <f t="shared" ref="FM148" si="676">FN148+FO148+FP148+FQ148+FR148</f>
        <v>357</v>
      </c>
      <c r="FN148" s="211"/>
      <c r="FO148" s="211">
        <v>357</v>
      </c>
      <c r="FP148" s="211"/>
      <c r="FQ148" s="211"/>
      <c r="FR148" s="211"/>
      <c r="FS148" s="211"/>
      <c r="FT148" s="211"/>
      <c r="FU148" s="220"/>
      <c r="FV148" s="220"/>
      <c r="FW148" s="172"/>
      <c r="FX148" s="212"/>
    </row>
    <row r="149" spans="1:180" s="190" customFormat="1" ht="57.75" hidden="1" customHeight="1">
      <c r="A149" s="130" t="s">
        <v>15</v>
      </c>
      <c r="B149" s="134"/>
      <c r="C149" s="132"/>
      <c r="D149" s="132"/>
      <c r="E149" s="132"/>
      <c r="F149" s="130"/>
      <c r="G149" s="132"/>
      <c r="H149" s="159"/>
      <c r="I149" s="159"/>
      <c r="J149" s="159"/>
      <c r="K149" s="159"/>
      <c r="L149" s="159"/>
      <c r="M149" s="159"/>
      <c r="N149" s="196"/>
      <c r="O149" s="196"/>
      <c r="P149" s="132"/>
      <c r="Q149" s="159"/>
      <c r="R149" s="159"/>
      <c r="S149" s="159"/>
      <c r="T149" s="159"/>
      <c r="U149" s="159"/>
      <c r="V149" s="159"/>
      <c r="W149" s="196"/>
      <c r="X149" s="196"/>
      <c r="Y149" s="130" t="s">
        <v>15</v>
      </c>
      <c r="Z149" s="134" t="s">
        <v>302</v>
      </c>
      <c r="AA149" s="132">
        <v>7913666</v>
      </c>
      <c r="AB149" s="132" t="s">
        <v>318</v>
      </c>
      <c r="AC149" s="132" t="s">
        <v>240</v>
      </c>
      <c r="AD149" s="132" t="s">
        <v>392</v>
      </c>
      <c r="AE149" s="132" t="s">
        <v>468</v>
      </c>
      <c r="AF149" s="159">
        <v>6851</v>
      </c>
      <c r="AG149" s="159">
        <v>6851</v>
      </c>
      <c r="AH149" s="159"/>
      <c r="AI149" s="159"/>
      <c r="AJ149" s="159">
        <f>AK149</f>
        <v>3000</v>
      </c>
      <c r="AK149" s="159">
        <v>3000</v>
      </c>
      <c r="AL149" s="159">
        <f t="shared" si="667"/>
        <v>-3000</v>
      </c>
      <c r="AM149" s="159">
        <f t="shared" si="668"/>
        <v>0</v>
      </c>
      <c r="AN149" s="159"/>
      <c r="AO149" s="159"/>
      <c r="AP149" s="159"/>
      <c r="AQ149" s="159"/>
      <c r="AR149" s="159"/>
      <c r="AS149" s="196"/>
      <c r="AT149" s="196"/>
      <c r="AU149" s="130" t="s">
        <v>15</v>
      </c>
      <c r="AV149" s="134" t="s">
        <v>302</v>
      </c>
      <c r="AW149" s="132">
        <v>7913666</v>
      </c>
      <c r="AX149" s="132" t="s">
        <v>318</v>
      </c>
      <c r="AY149" s="132" t="s">
        <v>240</v>
      </c>
      <c r="AZ149" s="132" t="s">
        <v>388</v>
      </c>
      <c r="BA149" s="132" t="s">
        <v>411</v>
      </c>
      <c r="BB149" s="159">
        <f>BC149</f>
        <v>7947.1080000000002</v>
      </c>
      <c r="BC149" s="159">
        <v>7947.1080000000002</v>
      </c>
      <c r="BD149" s="159"/>
      <c r="BE149" s="159"/>
      <c r="BF149" s="159">
        <f>BG149</f>
        <v>0</v>
      </c>
      <c r="BG149" s="159"/>
      <c r="BH149" s="159">
        <f t="shared" si="475"/>
        <v>0</v>
      </c>
      <c r="BI149" s="159">
        <f t="shared" si="651"/>
        <v>0</v>
      </c>
      <c r="BJ149" s="159"/>
      <c r="BK149" s="159"/>
      <c r="BL149" s="159"/>
      <c r="BM149" s="159"/>
      <c r="BN149" s="159"/>
      <c r="BO149" s="196"/>
      <c r="BP149" s="196"/>
      <c r="BQ149" s="130" t="s">
        <v>15</v>
      </c>
      <c r="BR149" s="134" t="s">
        <v>302</v>
      </c>
      <c r="BS149" s="132">
        <v>7913666</v>
      </c>
      <c r="BT149" s="132" t="s">
        <v>318</v>
      </c>
      <c r="BU149" s="132" t="s">
        <v>240</v>
      </c>
      <c r="BV149" s="132" t="s">
        <v>388</v>
      </c>
      <c r="BW149" s="132" t="s">
        <v>411</v>
      </c>
      <c r="BX149" s="159">
        <f>BY149</f>
        <v>7947.1080000000002</v>
      </c>
      <c r="BY149" s="159">
        <v>7947.1080000000002</v>
      </c>
      <c r="BZ149" s="159"/>
      <c r="CA149" s="159"/>
      <c r="CB149" s="159">
        <f>CC149</f>
        <v>0</v>
      </c>
      <c r="CC149" s="159"/>
      <c r="CD149" s="159">
        <f t="shared" si="669"/>
        <v>0</v>
      </c>
      <c r="CE149" s="159">
        <f t="shared" si="670"/>
        <v>0</v>
      </c>
      <c r="CF149" s="159"/>
      <c r="CG149" s="159"/>
      <c r="CH149" s="159"/>
      <c r="CI149" s="159"/>
      <c r="CJ149" s="159"/>
      <c r="CK149" s="196"/>
      <c r="CL149" s="196"/>
      <c r="CM149" s="130" t="s">
        <v>15</v>
      </c>
      <c r="CN149" s="134"/>
      <c r="CO149" s="132"/>
      <c r="CP149" s="132"/>
      <c r="CQ149" s="132"/>
      <c r="CR149" s="132"/>
      <c r="CS149" s="132"/>
      <c r="CT149" s="159"/>
      <c r="CU149" s="159"/>
      <c r="CV149" s="159"/>
      <c r="CW149" s="159"/>
      <c r="CX149" s="159"/>
      <c r="CY149" s="159"/>
      <c r="CZ149" s="159"/>
      <c r="DA149" s="159"/>
      <c r="DB149" s="159"/>
      <c r="DC149" s="159"/>
      <c r="DD149" s="159"/>
      <c r="DE149" s="159"/>
      <c r="DF149" s="159"/>
      <c r="DG149" s="196"/>
      <c r="DH149" s="196"/>
      <c r="DI149" s="130" t="s">
        <v>15</v>
      </c>
      <c r="DJ149" s="131" t="s">
        <v>401</v>
      </c>
      <c r="DK149" s="132"/>
      <c r="DL149" s="132" t="s">
        <v>318</v>
      </c>
      <c r="DM149" s="132" t="s">
        <v>239</v>
      </c>
      <c r="DN149" s="132" t="s">
        <v>388</v>
      </c>
      <c r="DO149" s="172" t="s">
        <v>487</v>
      </c>
      <c r="DP149" s="159">
        <v>4927.8420809999998</v>
      </c>
      <c r="DQ149" s="159">
        <v>4927.8419999999996</v>
      </c>
      <c r="DR149" s="159"/>
      <c r="DS149" s="159"/>
      <c r="DT149" s="159">
        <f t="shared" ref="DT149" si="677">DU149</f>
        <v>2861.8441109999999</v>
      </c>
      <c r="DU149" s="159">
        <f>3188-326.155889</f>
        <v>2861.8441109999999</v>
      </c>
      <c r="DV149" s="159"/>
      <c r="DW149" s="159"/>
      <c r="DX149" s="159"/>
      <c r="DY149" s="159"/>
      <c r="DZ149" s="159"/>
      <c r="EA149" s="159"/>
      <c r="EB149" s="159"/>
      <c r="EC149" s="196"/>
      <c r="ED149" s="196"/>
      <c r="EE149" s="130" t="s">
        <v>15</v>
      </c>
      <c r="EF149" s="131" t="s">
        <v>401</v>
      </c>
      <c r="EG149" s="132"/>
      <c r="EH149" s="132" t="s">
        <v>318</v>
      </c>
      <c r="EI149" s="132" t="s">
        <v>239</v>
      </c>
      <c r="EJ149" s="132" t="s">
        <v>388</v>
      </c>
      <c r="EK149" s="172" t="s">
        <v>487</v>
      </c>
      <c r="EL149" s="159"/>
      <c r="EM149" s="159"/>
      <c r="EN149" s="159"/>
      <c r="EO149" s="159"/>
      <c r="EP149" s="159"/>
      <c r="EQ149" s="159"/>
      <c r="ER149" s="159"/>
      <c r="ES149" s="159"/>
      <c r="ET149" s="159"/>
      <c r="EU149" s="159"/>
      <c r="EV149" s="159"/>
      <c r="EW149" s="159"/>
      <c r="EX149" s="159"/>
      <c r="EY149" s="196"/>
      <c r="EZ149" s="196"/>
      <c r="FA149" s="132"/>
      <c r="FB149" s="132" t="s">
        <v>318</v>
      </c>
      <c r="FC149" s="132" t="s">
        <v>239</v>
      </c>
      <c r="FD149" s="132" t="s">
        <v>388</v>
      </c>
      <c r="FE149" s="172" t="s">
        <v>487</v>
      </c>
      <c r="FF149" s="159">
        <v>4927.8420809999998</v>
      </c>
      <c r="FG149" s="159">
        <v>4927.8419999999996</v>
      </c>
      <c r="FH149" s="159"/>
      <c r="FI149" s="159"/>
      <c r="FJ149" s="196">
        <f t="shared" ref="FJ149" si="678">FK149</f>
        <v>2861.8441109999999</v>
      </c>
      <c r="FK149" s="196">
        <f>3188-326.155889</f>
        <v>2861.8441109999999</v>
      </c>
      <c r="FL149" s="196"/>
      <c r="FM149" s="196"/>
      <c r="FN149" s="196"/>
      <c r="FO149" s="196"/>
      <c r="FP149" s="196"/>
      <c r="FQ149" s="196"/>
      <c r="FR149" s="196"/>
      <c r="FS149" s="196"/>
      <c r="FT149" s="196"/>
      <c r="FU149" s="139"/>
      <c r="FV149" s="139"/>
      <c r="FW149" s="132"/>
      <c r="FX149" s="200"/>
    </row>
    <row r="150" spans="1:180" s="190" customFormat="1" ht="57.75" hidden="1" customHeight="1">
      <c r="A150" s="130"/>
      <c r="B150" s="134"/>
      <c r="C150" s="132"/>
      <c r="D150" s="132"/>
      <c r="E150" s="132"/>
      <c r="F150" s="130"/>
      <c r="G150" s="132"/>
      <c r="H150" s="159"/>
      <c r="I150" s="159"/>
      <c r="J150" s="159"/>
      <c r="K150" s="159"/>
      <c r="L150" s="159"/>
      <c r="M150" s="159"/>
      <c r="N150" s="196"/>
      <c r="O150" s="196"/>
      <c r="P150" s="132"/>
      <c r="Q150" s="159"/>
      <c r="R150" s="159"/>
      <c r="S150" s="159"/>
      <c r="T150" s="159"/>
      <c r="U150" s="159"/>
      <c r="V150" s="159"/>
      <c r="W150" s="196"/>
      <c r="X150" s="196"/>
      <c r="Y150" s="130"/>
      <c r="Z150" s="134"/>
      <c r="AA150" s="132"/>
      <c r="AB150" s="132"/>
      <c r="AC150" s="132"/>
      <c r="AD150" s="132"/>
      <c r="AE150" s="132"/>
      <c r="AF150" s="159"/>
      <c r="AG150" s="159"/>
      <c r="AH150" s="159"/>
      <c r="AI150" s="159"/>
      <c r="AJ150" s="159"/>
      <c r="AK150" s="159"/>
      <c r="AL150" s="159"/>
      <c r="AM150" s="159"/>
      <c r="AN150" s="159"/>
      <c r="AO150" s="159"/>
      <c r="AP150" s="159"/>
      <c r="AQ150" s="159"/>
      <c r="AR150" s="159"/>
      <c r="AS150" s="196"/>
      <c r="AT150" s="196"/>
      <c r="AU150" s="130"/>
      <c r="AV150" s="134"/>
      <c r="AW150" s="132"/>
      <c r="AX150" s="132"/>
      <c r="AY150" s="132"/>
      <c r="AZ150" s="132"/>
      <c r="BA150" s="132"/>
      <c r="BB150" s="159"/>
      <c r="BC150" s="159"/>
      <c r="BD150" s="159"/>
      <c r="BE150" s="159"/>
      <c r="BF150" s="159"/>
      <c r="BG150" s="159"/>
      <c r="BH150" s="159"/>
      <c r="BI150" s="159"/>
      <c r="BJ150" s="159"/>
      <c r="BK150" s="159"/>
      <c r="BL150" s="159"/>
      <c r="BM150" s="159"/>
      <c r="BN150" s="159"/>
      <c r="BO150" s="196"/>
      <c r="BP150" s="196"/>
      <c r="BQ150" s="130"/>
      <c r="BR150" s="134"/>
      <c r="BS150" s="132"/>
      <c r="BT150" s="132"/>
      <c r="BU150" s="132"/>
      <c r="BV150" s="132"/>
      <c r="BW150" s="132"/>
      <c r="BX150" s="159"/>
      <c r="BY150" s="159"/>
      <c r="BZ150" s="159"/>
      <c r="CA150" s="159"/>
      <c r="CB150" s="159"/>
      <c r="CC150" s="159"/>
      <c r="CD150" s="159"/>
      <c r="CE150" s="159"/>
      <c r="CF150" s="159"/>
      <c r="CG150" s="159"/>
      <c r="CH150" s="159"/>
      <c r="CI150" s="159"/>
      <c r="CJ150" s="159"/>
      <c r="CK150" s="196"/>
      <c r="CL150" s="196"/>
      <c r="CM150" s="130"/>
      <c r="CN150" s="134"/>
      <c r="CO150" s="132"/>
      <c r="CP150" s="132"/>
      <c r="CQ150" s="132"/>
      <c r="CR150" s="132"/>
      <c r="CS150" s="132"/>
      <c r="CT150" s="159"/>
      <c r="CU150" s="159"/>
      <c r="CV150" s="159"/>
      <c r="CW150" s="159"/>
      <c r="CX150" s="159"/>
      <c r="CY150" s="159"/>
      <c r="CZ150" s="159"/>
      <c r="DA150" s="159"/>
      <c r="DB150" s="159"/>
      <c r="DC150" s="159"/>
      <c r="DD150" s="159"/>
      <c r="DE150" s="159"/>
      <c r="DF150" s="159"/>
      <c r="DG150" s="196"/>
      <c r="DH150" s="196"/>
      <c r="DI150" s="130" t="s">
        <v>15</v>
      </c>
      <c r="DJ150" s="134" t="s">
        <v>422</v>
      </c>
      <c r="DK150" s="132">
        <v>7913666</v>
      </c>
      <c r="DL150" s="132" t="s">
        <v>318</v>
      </c>
      <c r="DM150" s="132" t="s">
        <v>240</v>
      </c>
      <c r="DN150" s="132" t="s">
        <v>388</v>
      </c>
      <c r="DO150" s="172" t="s">
        <v>469</v>
      </c>
      <c r="DP150" s="159">
        <f>DQ150</f>
        <v>7947.1080000000002</v>
      </c>
      <c r="DQ150" s="159">
        <v>7947.1080000000002</v>
      </c>
      <c r="DR150" s="159"/>
      <c r="DS150" s="159"/>
      <c r="DT150" s="159">
        <f>DU150</f>
        <v>2626.1558890000001</v>
      </c>
      <c r="DU150" s="159">
        <f>2300+326.155889</f>
        <v>2626.1558890000001</v>
      </c>
      <c r="DV150" s="159">
        <f t="shared" ref="DV150" si="679">DW150-DU150</f>
        <v>-2626.1558890000001</v>
      </c>
      <c r="DW150" s="159">
        <f t="shared" ref="DW150" si="680">DX150+DY150+DZ150+EA150+EB150</f>
        <v>0</v>
      </c>
      <c r="DX150" s="159"/>
      <c r="DY150" s="159"/>
      <c r="DZ150" s="159"/>
      <c r="EA150" s="159"/>
      <c r="EB150" s="159"/>
      <c r="EC150" s="196"/>
      <c r="ED150" s="196"/>
      <c r="EE150" s="130" t="s">
        <v>15</v>
      </c>
      <c r="EF150" s="134" t="s">
        <v>422</v>
      </c>
      <c r="EG150" s="132">
        <v>7913666</v>
      </c>
      <c r="EH150" s="132" t="s">
        <v>318</v>
      </c>
      <c r="EI150" s="132" t="s">
        <v>240</v>
      </c>
      <c r="EJ150" s="132" t="s">
        <v>388</v>
      </c>
      <c r="EK150" s="172" t="s">
        <v>469</v>
      </c>
      <c r="EL150" s="159"/>
      <c r="EM150" s="159"/>
      <c r="EN150" s="159"/>
      <c r="EO150" s="159"/>
      <c r="EP150" s="159"/>
      <c r="EQ150" s="159"/>
      <c r="ER150" s="159"/>
      <c r="ES150" s="159"/>
      <c r="ET150" s="159"/>
      <c r="EU150" s="159"/>
      <c r="EV150" s="159"/>
      <c r="EW150" s="159"/>
      <c r="EX150" s="159"/>
      <c r="EY150" s="196"/>
      <c r="EZ150" s="196"/>
      <c r="FA150" s="132">
        <v>7913666</v>
      </c>
      <c r="FB150" s="132" t="s">
        <v>318</v>
      </c>
      <c r="FC150" s="132" t="s">
        <v>240</v>
      </c>
      <c r="FD150" s="132" t="s">
        <v>388</v>
      </c>
      <c r="FE150" s="172" t="s">
        <v>469</v>
      </c>
      <c r="FF150" s="159">
        <f>FG150</f>
        <v>7947.1080000000002</v>
      </c>
      <c r="FG150" s="159">
        <v>7947.1080000000002</v>
      </c>
      <c r="FH150" s="159"/>
      <c r="FI150" s="159"/>
      <c r="FJ150" s="196">
        <f>FK150</f>
        <v>2626.1558890000001</v>
      </c>
      <c r="FK150" s="196">
        <f>2300+326.155889</f>
        <v>2626.1558890000001</v>
      </c>
      <c r="FL150" s="196">
        <f t="shared" ref="FL150" si="681">FM150-FK150</f>
        <v>-2626.1558890000001</v>
      </c>
      <c r="FM150" s="196">
        <f t="shared" ref="FM150" si="682">FN150+FO150+FP150+FQ150+FR150</f>
        <v>0</v>
      </c>
      <c r="FN150" s="196"/>
      <c r="FO150" s="196"/>
      <c r="FP150" s="196"/>
      <c r="FQ150" s="196"/>
      <c r="FR150" s="196"/>
      <c r="FS150" s="196"/>
      <c r="FT150" s="196"/>
      <c r="FU150" s="139"/>
      <c r="FV150" s="139"/>
      <c r="FW150" s="132"/>
      <c r="FX150" s="200"/>
    </row>
    <row r="151" spans="1:180" s="190" customFormat="1" ht="57.75" hidden="1" customHeight="1">
      <c r="A151" s="130"/>
      <c r="B151" s="134"/>
      <c r="C151" s="132"/>
      <c r="D151" s="132"/>
      <c r="E151" s="132"/>
      <c r="F151" s="130"/>
      <c r="G151" s="132"/>
      <c r="H151" s="159"/>
      <c r="I151" s="159"/>
      <c r="J151" s="159"/>
      <c r="K151" s="159"/>
      <c r="L151" s="159"/>
      <c r="M151" s="159"/>
      <c r="N151" s="196"/>
      <c r="O151" s="196"/>
      <c r="P151" s="132"/>
      <c r="Q151" s="159"/>
      <c r="R151" s="159"/>
      <c r="S151" s="159"/>
      <c r="T151" s="159"/>
      <c r="U151" s="159"/>
      <c r="V151" s="159"/>
      <c r="W151" s="196"/>
      <c r="X151" s="196"/>
      <c r="Y151" s="130"/>
      <c r="Z151" s="134"/>
      <c r="AA151" s="132"/>
      <c r="AB151" s="132"/>
      <c r="AC151" s="132"/>
      <c r="AD151" s="132"/>
      <c r="AE151" s="132"/>
      <c r="AF151" s="159"/>
      <c r="AG151" s="159"/>
      <c r="AH151" s="159"/>
      <c r="AI151" s="159"/>
      <c r="AJ151" s="159"/>
      <c r="AK151" s="159"/>
      <c r="AL151" s="159"/>
      <c r="AM151" s="159"/>
      <c r="AN151" s="159"/>
      <c r="AO151" s="159"/>
      <c r="AP151" s="159"/>
      <c r="AQ151" s="159"/>
      <c r="AR151" s="159"/>
      <c r="AS151" s="196"/>
      <c r="AT151" s="196"/>
      <c r="AU151" s="130"/>
      <c r="AV151" s="134"/>
      <c r="AW151" s="132"/>
      <c r="AX151" s="132"/>
      <c r="AY151" s="132"/>
      <c r="AZ151" s="132"/>
      <c r="BA151" s="132"/>
      <c r="BB151" s="159"/>
      <c r="BC151" s="159"/>
      <c r="BD151" s="159"/>
      <c r="BE151" s="159"/>
      <c r="BF151" s="159"/>
      <c r="BG151" s="159"/>
      <c r="BH151" s="159"/>
      <c r="BI151" s="159"/>
      <c r="BJ151" s="159"/>
      <c r="BK151" s="159"/>
      <c r="BL151" s="159"/>
      <c r="BM151" s="159"/>
      <c r="BN151" s="159"/>
      <c r="BO151" s="196"/>
      <c r="BP151" s="196"/>
      <c r="BQ151" s="130"/>
      <c r="BR151" s="134"/>
      <c r="BS151" s="132"/>
      <c r="BT151" s="132"/>
      <c r="BU151" s="132"/>
      <c r="BV151" s="132"/>
      <c r="BW151" s="132"/>
      <c r="BX151" s="159"/>
      <c r="BY151" s="159"/>
      <c r="BZ151" s="159"/>
      <c r="CA151" s="159"/>
      <c r="CB151" s="159"/>
      <c r="CC151" s="159"/>
      <c r="CD151" s="159"/>
      <c r="CE151" s="159"/>
      <c r="CF151" s="159"/>
      <c r="CG151" s="159"/>
      <c r="CH151" s="159"/>
      <c r="CI151" s="159"/>
      <c r="CJ151" s="159"/>
      <c r="CK151" s="196"/>
      <c r="CL151" s="196"/>
      <c r="CM151" s="130"/>
      <c r="CN151" s="134"/>
      <c r="CO151" s="132"/>
      <c r="CP151" s="132"/>
      <c r="CQ151" s="132"/>
      <c r="CR151" s="132"/>
      <c r="CS151" s="132"/>
      <c r="CT151" s="159"/>
      <c r="CU151" s="159"/>
      <c r="CV151" s="159"/>
      <c r="CW151" s="159"/>
      <c r="CX151" s="159"/>
      <c r="CY151" s="159"/>
      <c r="CZ151" s="159"/>
      <c r="DA151" s="159"/>
      <c r="DB151" s="159"/>
      <c r="DC151" s="159"/>
      <c r="DD151" s="159"/>
      <c r="DE151" s="159"/>
      <c r="DF151" s="159"/>
      <c r="DG151" s="196"/>
      <c r="DH151" s="196"/>
      <c r="DI151" s="130" t="s">
        <v>15</v>
      </c>
      <c r="DJ151" s="134" t="s">
        <v>528</v>
      </c>
      <c r="DK151" s="132"/>
      <c r="DL151" s="132" t="s">
        <v>318</v>
      </c>
      <c r="DM151" s="132" t="s">
        <v>529</v>
      </c>
      <c r="DN151" s="132" t="s">
        <v>405</v>
      </c>
      <c r="DO151" s="172" t="s">
        <v>530</v>
      </c>
      <c r="DP151" s="159">
        <v>30000</v>
      </c>
      <c r="DQ151" s="159">
        <v>9400</v>
      </c>
      <c r="DR151" s="159"/>
      <c r="DS151" s="159"/>
      <c r="DT151" s="159">
        <v>5050.72</v>
      </c>
      <c r="DU151" s="159">
        <v>5050.72</v>
      </c>
      <c r="DV151" s="159"/>
      <c r="DW151" s="159"/>
      <c r="DX151" s="159"/>
      <c r="DY151" s="159"/>
      <c r="DZ151" s="159"/>
      <c r="EA151" s="159"/>
      <c r="EB151" s="159"/>
      <c r="EC151" s="196"/>
      <c r="ED151" s="196"/>
      <c r="EE151" s="130" t="s">
        <v>15</v>
      </c>
      <c r="EF151" s="134" t="s">
        <v>528</v>
      </c>
      <c r="EG151" s="132"/>
      <c r="EH151" s="132" t="s">
        <v>318</v>
      </c>
      <c r="EI151" s="132" t="s">
        <v>529</v>
      </c>
      <c r="EJ151" s="132" t="s">
        <v>405</v>
      </c>
      <c r="EK151" s="172" t="s">
        <v>530</v>
      </c>
      <c r="EL151" s="159"/>
      <c r="EM151" s="159"/>
      <c r="EN151" s="159"/>
      <c r="EO151" s="159"/>
      <c r="EP151" s="159"/>
      <c r="EQ151" s="159"/>
      <c r="ER151" s="159"/>
      <c r="ES151" s="159"/>
      <c r="ET151" s="159"/>
      <c r="EU151" s="159"/>
      <c r="EV151" s="159"/>
      <c r="EW151" s="159"/>
      <c r="EX151" s="159"/>
      <c r="EY151" s="196"/>
      <c r="EZ151" s="196"/>
      <c r="FA151" s="132"/>
      <c r="FB151" s="132" t="s">
        <v>318</v>
      </c>
      <c r="FC151" s="132" t="s">
        <v>529</v>
      </c>
      <c r="FD151" s="132" t="s">
        <v>405</v>
      </c>
      <c r="FE151" s="172" t="s">
        <v>530</v>
      </c>
      <c r="FF151" s="159">
        <v>30000</v>
      </c>
      <c r="FG151" s="159">
        <v>9400</v>
      </c>
      <c r="FH151" s="159"/>
      <c r="FI151" s="159"/>
      <c r="FJ151" s="196">
        <v>5050.72</v>
      </c>
      <c r="FK151" s="196">
        <v>5050.72</v>
      </c>
      <c r="FL151" s="196"/>
      <c r="FM151" s="196"/>
      <c r="FN151" s="196"/>
      <c r="FO151" s="196"/>
      <c r="FP151" s="196"/>
      <c r="FQ151" s="196"/>
      <c r="FR151" s="196"/>
      <c r="FS151" s="196"/>
      <c r="FT151" s="196"/>
      <c r="FU151" s="139"/>
      <c r="FV151" s="139"/>
      <c r="FW151" s="132"/>
      <c r="FX151" s="200"/>
    </row>
    <row r="152" spans="1:180" s="190" customFormat="1" ht="57.75" hidden="1" customHeight="1">
      <c r="A152" s="130"/>
      <c r="B152" s="134"/>
      <c r="C152" s="132"/>
      <c r="D152" s="132"/>
      <c r="E152" s="132"/>
      <c r="F152" s="130"/>
      <c r="G152" s="132"/>
      <c r="H152" s="159"/>
      <c r="I152" s="159"/>
      <c r="J152" s="159"/>
      <c r="K152" s="159"/>
      <c r="L152" s="159"/>
      <c r="M152" s="159"/>
      <c r="N152" s="196"/>
      <c r="O152" s="196"/>
      <c r="P152" s="132"/>
      <c r="Q152" s="159"/>
      <c r="R152" s="159"/>
      <c r="S152" s="159"/>
      <c r="T152" s="159"/>
      <c r="U152" s="159"/>
      <c r="V152" s="159"/>
      <c r="W152" s="196"/>
      <c r="X152" s="196"/>
      <c r="Y152" s="130"/>
      <c r="Z152" s="134"/>
      <c r="AA152" s="132"/>
      <c r="AB152" s="132"/>
      <c r="AC152" s="132"/>
      <c r="AD152" s="132"/>
      <c r="AE152" s="132"/>
      <c r="AF152" s="159"/>
      <c r="AG152" s="159"/>
      <c r="AH152" s="159"/>
      <c r="AI152" s="159"/>
      <c r="AJ152" s="159"/>
      <c r="AK152" s="159"/>
      <c r="AL152" s="159"/>
      <c r="AM152" s="159"/>
      <c r="AN152" s="159"/>
      <c r="AO152" s="159"/>
      <c r="AP152" s="159"/>
      <c r="AQ152" s="159"/>
      <c r="AR152" s="159"/>
      <c r="AS152" s="196"/>
      <c r="AT152" s="196"/>
      <c r="AU152" s="130"/>
      <c r="AV152" s="134"/>
      <c r="AW152" s="132"/>
      <c r="AX152" s="132"/>
      <c r="AY152" s="132"/>
      <c r="AZ152" s="132"/>
      <c r="BA152" s="132"/>
      <c r="BB152" s="159"/>
      <c r="BC152" s="159"/>
      <c r="BD152" s="159"/>
      <c r="BE152" s="159"/>
      <c r="BF152" s="159"/>
      <c r="BG152" s="159"/>
      <c r="BH152" s="159"/>
      <c r="BI152" s="159"/>
      <c r="BJ152" s="159"/>
      <c r="BK152" s="159"/>
      <c r="BL152" s="159"/>
      <c r="BM152" s="159"/>
      <c r="BN152" s="159"/>
      <c r="BO152" s="196"/>
      <c r="BP152" s="196"/>
      <c r="BQ152" s="130"/>
      <c r="BR152" s="134"/>
      <c r="BS152" s="132"/>
      <c r="BT152" s="132"/>
      <c r="BU152" s="132"/>
      <c r="BV152" s="132"/>
      <c r="BW152" s="132"/>
      <c r="BX152" s="159"/>
      <c r="BY152" s="159"/>
      <c r="BZ152" s="159"/>
      <c r="CA152" s="159"/>
      <c r="CB152" s="159"/>
      <c r="CC152" s="159"/>
      <c r="CD152" s="159"/>
      <c r="CE152" s="159"/>
      <c r="CF152" s="159"/>
      <c r="CG152" s="159"/>
      <c r="CH152" s="159"/>
      <c r="CI152" s="159"/>
      <c r="CJ152" s="159"/>
      <c r="CK152" s="196"/>
      <c r="CL152" s="196"/>
      <c r="CM152" s="130"/>
      <c r="CN152" s="134"/>
      <c r="CO152" s="132"/>
      <c r="CP152" s="132"/>
      <c r="CQ152" s="132"/>
      <c r="CR152" s="132"/>
      <c r="CS152" s="132"/>
      <c r="CT152" s="159"/>
      <c r="CU152" s="159"/>
      <c r="CV152" s="159"/>
      <c r="CW152" s="159"/>
      <c r="CX152" s="159"/>
      <c r="CY152" s="159"/>
      <c r="CZ152" s="159"/>
      <c r="DA152" s="159"/>
      <c r="DB152" s="159"/>
      <c r="DC152" s="159"/>
      <c r="DD152" s="159"/>
      <c r="DE152" s="159"/>
      <c r="DF152" s="159"/>
      <c r="DG152" s="196"/>
      <c r="DH152" s="196"/>
      <c r="DI152" s="130" t="s">
        <v>15</v>
      </c>
      <c r="DJ152" s="134" t="s">
        <v>531</v>
      </c>
      <c r="DK152" s="132"/>
      <c r="DL152" s="132" t="s">
        <v>318</v>
      </c>
      <c r="DM152" s="132" t="s">
        <v>240</v>
      </c>
      <c r="DN152" s="132"/>
      <c r="DO152" s="172" t="s">
        <v>532</v>
      </c>
      <c r="DP152" s="159">
        <v>10500</v>
      </c>
      <c r="DQ152" s="159">
        <v>2000</v>
      </c>
      <c r="DR152" s="159"/>
      <c r="DS152" s="159"/>
      <c r="DT152" s="159">
        <v>1206.28</v>
      </c>
      <c r="DU152" s="159">
        <v>1206.28</v>
      </c>
      <c r="DV152" s="159"/>
      <c r="DW152" s="159"/>
      <c r="DX152" s="159"/>
      <c r="DY152" s="159"/>
      <c r="DZ152" s="159"/>
      <c r="EA152" s="159"/>
      <c r="EB152" s="159"/>
      <c r="EC152" s="196"/>
      <c r="ED152" s="196"/>
      <c r="EE152" s="130" t="s">
        <v>15</v>
      </c>
      <c r="EF152" s="134" t="s">
        <v>531</v>
      </c>
      <c r="EG152" s="132"/>
      <c r="EH152" s="132" t="s">
        <v>318</v>
      </c>
      <c r="EI152" s="132" t="s">
        <v>240</v>
      </c>
      <c r="EJ152" s="132"/>
      <c r="EK152" s="172" t="s">
        <v>532</v>
      </c>
      <c r="EL152" s="159"/>
      <c r="EM152" s="159"/>
      <c r="EN152" s="159"/>
      <c r="EO152" s="159"/>
      <c r="EP152" s="159"/>
      <c r="EQ152" s="159"/>
      <c r="ER152" s="159"/>
      <c r="ES152" s="159"/>
      <c r="ET152" s="159"/>
      <c r="EU152" s="159"/>
      <c r="EV152" s="159"/>
      <c r="EW152" s="159"/>
      <c r="EX152" s="159"/>
      <c r="EY152" s="196"/>
      <c r="EZ152" s="196"/>
      <c r="FA152" s="132"/>
      <c r="FB152" s="132" t="s">
        <v>318</v>
      </c>
      <c r="FC152" s="132" t="s">
        <v>240</v>
      </c>
      <c r="FD152" s="132"/>
      <c r="FE152" s="172" t="s">
        <v>532</v>
      </c>
      <c r="FF152" s="159">
        <v>10500</v>
      </c>
      <c r="FG152" s="159">
        <v>2000</v>
      </c>
      <c r="FH152" s="159"/>
      <c r="FI152" s="159"/>
      <c r="FJ152" s="196">
        <v>1206.28</v>
      </c>
      <c r="FK152" s="196">
        <v>1206.28</v>
      </c>
      <c r="FL152" s="196"/>
      <c r="FM152" s="196"/>
      <c r="FN152" s="196"/>
      <c r="FO152" s="196"/>
      <c r="FP152" s="196"/>
      <c r="FQ152" s="196"/>
      <c r="FR152" s="196"/>
      <c r="FS152" s="196"/>
      <c r="FT152" s="196"/>
      <c r="FU152" s="139"/>
      <c r="FV152" s="139"/>
      <c r="FW152" s="132"/>
      <c r="FX152" s="200"/>
    </row>
    <row r="153" spans="1:180" s="190" customFormat="1" ht="57.75" customHeight="1">
      <c r="A153" s="130"/>
      <c r="B153" s="134"/>
      <c r="C153" s="132"/>
      <c r="D153" s="132"/>
      <c r="E153" s="132"/>
      <c r="F153" s="130"/>
      <c r="G153" s="132"/>
      <c r="H153" s="159"/>
      <c r="I153" s="159"/>
      <c r="J153" s="159"/>
      <c r="K153" s="159"/>
      <c r="L153" s="159"/>
      <c r="M153" s="159"/>
      <c r="N153" s="196"/>
      <c r="O153" s="196"/>
      <c r="P153" s="132"/>
      <c r="Q153" s="159"/>
      <c r="R153" s="159"/>
      <c r="S153" s="159"/>
      <c r="T153" s="159"/>
      <c r="U153" s="159"/>
      <c r="V153" s="159"/>
      <c r="W153" s="196"/>
      <c r="X153" s="196"/>
      <c r="Y153" s="130"/>
      <c r="Z153" s="134"/>
      <c r="AA153" s="132"/>
      <c r="AB153" s="132"/>
      <c r="AC153" s="132"/>
      <c r="AD153" s="132"/>
      <c r="AE153" s="132"/>
      <c r="AF153" s="159"/>
      <c r="AG153" s="159"/>
      <c r="AH153" s="159"/>
      <c r="AI153" s="159"/>
      <c r="AJ153" s="159"/>
      <c r="AK153" s="159"/>
      <c r="AL153" s="159"/>
      <c r="AM153" s="159"/>
      <c r="AN153" s="159"/>
      <c r="AO153" s="159"/>
      <c r="AP153" s="159"/>
      <c r="AQ153" s="159"/>
      <c r="AR153" s="159"/>
      <c r="AS153" s="196"/>
      <c r="AT153" s="196"/>
      <c r="AU153" s="130"/>
      <c r="AV153" s="134"/>
      <c r="AW153" s="132"/>
      <c r="AX153" s="132"/>
      <c r="AY153" s="132"/>
      <c r="AZ153" s="132"/>
      <c r="BA153" s="132"/>
      <c r="BB153" s="159"/>
      <c r="BC153" s="159"/>
      <c r="BD153" s="159"/>
      <c r="BE153" s="159"/>
      <c r="BF153" s="159"/>
      <c r="BG153" s="159"/>
      <c r="BH153" s="159"/>
      <c r="BI153" s="159"/>
      <c r="BJ153" s="159"/>
      <c r="BK153" s="159"/>
      <c r="BL153" s="159"/>
      <c r="BM153" s="159"/>
      <c r="BN153" s="159"/>
      <c r="BO153" s="196"/>
      <c r="BP153" s="196"/>
      <c r="BQ153" s="130"/>
      <c r="BR153" s="134"/>
      <c r="BS153" s="132"/>
      <c r="BT153" s="132"/>
      <c r="BU153" s="132"/>
      <c r="BV153" s="132"/>
      <c r="BW153" s="132"/>
      <c r="BX153" s="159"/>
      <c r="BY153" s="159"/>
      <c r="BZ153" s="159"/>
      <c r="CA153" s="159"/>
      <c r="CB153" s="159"/>
      <c r="CC153" s="159"/>
      <c r="CD153" s="159"/>
      <c r="CE153" s="159"/>
      <c r="CF153" s="159"/>
      <c r="CG153" s="159"/>
      <c r="CH153" s="159"/>
      <c r="CI153" s="159"/>
      <c r="CJ153" s="159"/>
      <c r="CK153" s="196"/>
      <c r="CL153" s="196"/>
      <c r="CM153" s="130"/>
      <c r="CN153" s="134"/>
      <c r="CO153" s="132"/>
      <c r="CP153" s="132"/>
      <c r="CQ153" s="132"/>
      <c r="CR153" s="132"/>
      <c r="CS153" s="132"/>
      <c r="CT153" s="159"/>
      <c r="CU153" s="159"/>
      <c r="CV153" s="159"/>
      <c r="CW153" s="159"/>
      <c r="CX153" s="159"/>
      <c r="CY153" s="159"/>
      <c r="CZ153" s="159"/>
      <c r="DA153" s="159"/>
      <c r="DB153" s="159"/>
      <c r="DC153" s="159"/>
      <c r="DD153" s="159"/>
      <c r="DE153" s="159"/>
      <c r="DF153" s="159"/>
      <c r="DG153" s="196"/>
      <c r="DH153" s="196"/>
      <c r="DI153" s="130" t="s">
        <v>15</v>
      </c>
      <c r="DJ153" s="134" t="s">
        <v>531</v>
      </c>
      <c r="DK153" s="132"/>
      <c r="DL153" s="132" t="s">
        <v>318</v>
      </c>
      <c r="DM153" s="132" t="s">
        <v>240</v>
      </c>
      <c r="DN153" s="132"/>
      <c r="DO153" s="172" t="s">
        <v>532</v>
      </c>
      <c r="DP153" s="159">
        <v>10500</v>
      </c>
      <c r="DQ153" s="159">
        <v>2000</v>
      </c>
      <c r="DR153" s="159"/>
      <c r="DS153" s="159"/>
      <c r="DT153" s="159">
        <v>1206.28</v>
      </c>
      <c r="DU153" s="159">
        <v>1206.28</v>
      </c>
      <c r="DV153" s="159"/>
      <c r="DW153" s="159"/>
      <c r="DX153" s="159"/>
      <c r="DY153" s="159"/>
      <c r="DZ153" s="159"/>
      <c r="EA153" s="159"/>
      <c r="EB153" s="159"/>
      <c r="EC153" s="196"/>
      <c r="ED153" s="196"/>
      <c r="EE153" s="130" t="s">
        <v>15</v>
      </c>
      <c r="EF153" s="134" t="s">
        <v>571</v>
      </c>
      <c r="EG153" s="132"/>
      <c r="EH153" s="132"/>
      <c r="EI153" s="132"/>
      <c r="EJ153" s="132"/>
      <c r="EK153" s="172"/>
      <c r="EL153" s="159"/>
      <c r="EM153" s="159"/>
      <c r="EN153" s="159"/>
      <c r="EO153" s="159"/>
      <c r="EP153" s="159"/>
      <c r="EQ153" s="159"/>
      <c r="ER153" s="159"/>
      <c r="ES153" s="159"/>
      <c r="ET153" s="159"/>
      <c r="EU153" s="159"/>
      <c r="EV153" s="159"/>
      <c r="EW153" s="159"/>
      <c r="EX153" s="159"/>
      <c r="EY153" s="196"/>
      <c r="EZ153" s="196"/>
      <c r="FA153" s="132"/>
      <c r="FB153" s="132" t="s">
        <v>565</v>
      </c>
      <c r="FC153" s="132" t="s">
        <v>281</v>
      </c>
      <c r="FD153" s="132" t="s">
        <v>566</v>
      </c>
      <c r="FE153" s="172"/>
      <c r="FF153" s="159"/>
      <c r="FG153" s="159"/>
      <c r="FH153" s="159"/>
      <c r="FI153" s="159"/>
      <c r="FJ153" s="196">
        <v>2000</v>
      </c>
      <c r="FK153" s="196">
        <v>2000</v>
      </c>
      <c r="FL153" s="196"/>
      <c r="FM153" s="196"/>
      <c r="FN153" s="196"/>
      <c r="FO153" s="196"/>
      <c r="FP153" s="196"/>
      <c r="FQ153" s="196"/>
      <c r="FR153" s="196"/>
      <c r="FS153" s="196"/>
      <c r="FT153" s="196"/>
      <c r="FU153" s="139">
        <f>FK153</f>
        <v>2000</v>
      </c>
      <c r="FV153" s="139">
        <v>0</v>
      </c>
      <c r="FW153" s="132" t="s">
        <v>513</v>
      </c>
      <c r="FX153" s="200"/>
    </row>
    <row r="154" spans="1:180" s="190" customFormat="1" ht="57.75" customHeight="1">
      <c r="A154" s="130"/>
      <c r="B154" s="134"/>
      <c r="C154" s="132"/>
      <c r="D154" s="132"/>
      <c r="E154" s="132"/>
      <c r="F154" s="130"/>
      <c r="G154" s="132"/>
      <c r="H154" s="159"/>
      <c r="I154" s="159"/>
      <c r="J154" s="159"/>
      <c r="K154" s="159"/>
      <c r="L154" s="159"/>
      <c r="M154" s="159"/>
      <c r="N154" s="196"/>
      <c r="O154" s="196"/>
      <c r="P154" s="132"/>
      <c r="Q154" s="159"/>
      <c r="R154" s="159"/>
      <c r="S154" s="159"/>
      <c r="T154" s="159"/>
      <c r="U154" s="159"/>
      <c r="V154" s="159"/>
      <c r="W154" s="196"/>
      <c r="X154" s="196"/>
      <c r="Y154" s="130"/>
      <c r="Z154" s="134"/>
      <c r="AA154" s="132"/>
      <c r="AB154" s="132"/>
      <c r="AC154" s="132"/>
      <c r="AD154" s="132"/>
      <c r="AE154" s="132"/>
      <c r="AF154" s="159"/>
      <c r="AG154" s="159"/>
      <c r="AH154" s="159"/>
      <c r="AI154" s="159"/>
      <c r="AJ154" s="159"/>
      <c r="AK154" s="159"/>
      <c r="AL154" s="159"/>
      <c r="AM154" s="159"/>
      <c r="AN154" s="159"/>
      <c r="AO154" s="159"/>
      <c r="AP154" s="159"/>
      <c r="AQ154" s="159"/>
      <c r="AR154" s="159"/>
      <c r="AS154" s="196"/>
      <c r="AT154" s="196"/>
      <c r="AU154" s="130"/>
      <c r="AV154" s="134"/>
      <c r="AW154" s="132"/>
      <c r="AX154" s="132"/>
      <c r="AY154" s="132"/>
      <c r="AZ154" s="132"/>
      <c r="BA154" s="132"/>
      <c r="BB154" s="159"/>
      <c r="BC154" s="159"/>
      <c r="BD154" s="159"/>
      <c r="BE154" s="159"/>
      <c r="BF154" s="159"/>
      <c r="BG154" s="159"/>
      <c r="BH154" s="159"/>
      <c r="BI154" s="159"/>
      <c r="BJ154" s="159"/>
      <c r="BK154" s="159"/>
      <c r="BL154" s="159"/>
      <c r="BM154" s="159"/>
      <c r="BN154" s="159"/>
      <c r="BO154" s="196"/>
      <c r="BP154" s="196"/>
      <c r="BQ154" s="130"/>
      <c r="BR154" s="134"/>
      <c r="BS154" s="132"/>
      <c r="BT154" s="132"/>
      <c r="BU154" s="132"/>
      <c r="BV154" s="132"/>
      <c r="BW154" s="132"/>
      <c r="BX154" s="159"/>
      <c r="BY154" s="159"/>
      <c r="BZ154" s="159"/>
      <c r="CA154" s="159"/>
      <c r="CB154" s="159"/>
      <c r="CC154" s="159"/>
      <c r="CD154" s="159"/>
      <c r="CE154" s="159"/>
      <c r="CF154" s="159"/>
      <c r="CG154" s="159"/>
      <c r="CH154" s="159"/>
      <c r="CI154" s="159"/>
      <c r="CJ154" s="159"/>
      <c r="CK154" s="196"/>
      <c r="CL154" s="196"/>
      <c r="CM154" s="130"/>
      <c r="CN154" s="134"/>
      <c r="CO154" s="132"/>
      <c r="CP154" s="132"/>
      <c r="CQ154" s="132"/>
      <c r="CR154" s="132"/>
      <c r="CS154" s="132"/>
      <c r="CT154" s="159"/>
      <c r="CU154" s="159"/>
      <c r="CV154" s="159"/>
      <c r="CW154" s="159"/>
      <c r="CX154" s="159"/>
      <c r="CY154" s="159"/>
      <c r="CZ154" s="159"/>
      <c r="DA154" s="159"/>
      <c r="DB154" s="159"/>
      <c r="DC154" s="159"/>
      <c r="DD154" s="159"/>
      <c r="DE154" s="159"/>
      <c r="DF154" s="159"/>
      <c r="DG154" s="196"/>
      <c r="DH154" s="196"/>
      <c r="DI154" s="130" t="s">
        <v>15</v>
      </c>
      <c r="DJ154" s="134" t="s">
        <v>531</v>
      </c>
      <c r="DK154" s="132"/>
      <c r="DL154" s="132" t="s">
        <v>318</v>
      </c>
      <c r="DM154" s="132" t="s">
        <v>240</v>
      </c>
      <c r="DN154" s="132"/>
      <c r="DO154" s="172" t="s">
        <v>532</v>
      </c>
      <c r="DP154" s="159">
        <v>10500</v>
      </c>
      <c r="DQ154" s="159">
        <v>2000</v>
      </c>
      <c r="DR154" s="159"/>
      <c r="DS154" s="159"/>
      <c r="DT154" s="159">
        <v>1206.28</v>
      </c>
      <c r="DU154" s="159">
        <v>1206.28</v>
      </c>
      <c r="DV154" s="159"/>
      <c r="DW154" s="159"/>
      <c r="DX154" s="159"/>
      <c r="DY154" s="159"/>
      <c r="DZ154" s="159"/>
      <c r="EA154" s="159"/>
      <c r="EB154" s="159"/>
      <c r="EC154" s="196"/>
      <c r="ED154" s="196"/>
      <c r="EE154" s="130" t="s">
        <v>15</v>
      </c>
      <c r="EF154" s="134" t="s">
        <v>557</v>
      </c>
      <c r="EG154" s="132"/>
      <c r="EH154" s="132"/>
      <c r="EI154" s="132"/>
      <c r="EJ154" s="132"/>
      <c r="EK154" s="172"/>
      <c r="EL154" s="159"/>
      <c r="EM154" s="159"/>
      <c r="EN154" s="159"/>
      <c r="EO154" s="159"/>
      <c r="EP154" s="159"/>
      <c r="EQ154" s="159"/>
      <c r="ER154" s="159"/>
      <c r="ES154" s="159"/>
      <c r="ET154" s="159"/>
      <c r="EU154" s="159"/>
      <c r="EV154" s="159"/>
      <c r="EW154" s="159"/>
      <c r="EX154" s="159"/>
      <c r="EY154" s="196"/>
      <c r="EZ154" s="196"/>
      <c r="FA154" s="132"/>
      <c r="FB154" s="132" t="s">
        <v>439</v>
      </c>
      <c r="FC154" s="132" t="s">
        <v>281</v>
      </c>
      <c r="FD154" s="132" t="s">
        <v>566</v>
      </c>
      <c r="FE154" s="172"/>
      <c r="FF154" s="159"/>
      <c r="FG154" s="159"/>
      <c r="FH154" s="159"/>
      <c r="FI154" s="159"/>
      <c r="FJ154" s="196">
        <f>4096-FJ153</f>
        <v>2096</v>
      </c>
      <c r="FK154" s="196">
        <f>4096-FK153</f>
        <v>2096</v>
      </c>
      <c r="FL154" s="196"/>
      <c r="FM154" s="196"/>
      <c r="FN154" s="196"/>
      <c r="FO154" s="196"/>
      <c r="FP154" s="196"/>
      <c r="FQ154" s="196"/>
      <c r="FR154" s="196"/>
      <c r="FS154" s="196"/>
      <c r="FT154" s="196"/>
      <c r="FU154" s="139">
        <f>FK154</f>
        <v>2096</v>
      </c>
      <c r="FV154" s="139">
        <v>0</v>
      </c>
      <c r="FW154" s="132" t="s">
        <v>513</v>
      </c>
      <c r="FX154" s="200"/>
    </row>
    <row r="155" spans="1:180" s="136" customFormat="1" ht="32.25" hidden="1" customHeight="1">
      <c r="A155" s="203" t="s">
        <v>323</v>
      </c>
      <c r="B155" s="203" t="s">
        <v>324</v>
      </c>
      <c r="C155" s="203"/>
      <c r="D155" s="203"/>
      <c r="E155" s="203"/>
      <c r="F155" s="203"/>
      <c r="G155" s="203"/>
      <c r="H155" s="158">
        <f>H156+H157</f>
        <v>0</v>
      </c>
      <c r="I155" s="158">
        <f>I156+I157</f>
        <v>0</v>
      </c>
      <c r="J155" s="158">
        <f t="shared" ref="J155:L155" si="683">J156+J157</f>
        <v>0</v>
      </c>
      <c r="K155" s="158">
        <f t="shared" si="683"/>
        <v>0</v>
      </c>
      <c r="L155" s="158">
        <f t="shared" si="683"/>
        <v>632.79999999999995</v>
      </c>
      <c r="M155" s="158">
        <f>M156+M157</f>
        <v>632.79999999999995</v>
      </c>
      <c r="N155" s="138">
        <f>N156+N157</f>
        <v>0</v>
      </c>
      <c r="O155" s="138">
        <f>O156+O157</f>
        <v>0</v>
      </c>
      <c r="P155" s="203"/>
      <c r="Q155" s="158">
        <f>Q156+Q157</f>
        <v>0</v>
      </c>
      <c r="R155" s="158">
        <f>R156+R157</f>
        <v>0</v>
      </c>
      <c r="S155" s="158">
        <f t="shared" ref="S155:U155" si="684">S156+S157</f>
        <v>0</v>
      </c>
      <c r="T155" s="158">
        <f t="shared" si="684"/>
        <v>0</v>
      </c>
      <c r="U155" s="158">
        <f t="shared" si="684"/>
        <v>632.79999999999995</v>
      </c>
      <c r="V155" s="158">
        <f>V156+V157</f>
        <v>632.79999999999995</v>
      </c>
      <c r="W155" s="138">
        <f>W156+W157</f>
        <v>0</v>
      </c>
      <c r="X155" s="138">
        <f>X156+X157</f>
        <v>0</v>
      </c>
      <c r="Y155" s="203" t="s">
        <v>323</v>
      </c>
      <c r="Z155" s="203" t="s">
        <v>324</v>
      </c>
      <c r="AA155" s="203"/>
      <c r="AB155" s="203"/>
      <c r="AC155" s="203"/>
      <c r="AD155" s="203"/>
      <c r="AE155" s="203"/>
      <c r="AF155" s="158">
        <f>AF156+AF157</f>
        <v>0</v>
      </c>
      <c r="AG155" s="158">
        <f>AG156+AG157</f>
        <v>0</v>
      </c>
      <c r="AH155" s="158">
        <f t="shared" ref="AH155:AJ155" si="685">AH156+AH157</f>
        <v>0</v>
      </c>
      <c r="AI155" s="158">
        <f t="shared" si="685"/>
        <v>0</v>
      </c>
      <c r="AJ155" s="158">
        <f t="shared" si="685"/>
        <v>632.79999999999995</v>
      </c>
      <c r="AK155" s="158">
        <f>AK156+AK157</f>
        <v>632.79999999999995</v>
      </c>
      <c r="AL155" s="159">
        <f t="shared" si="473"/>
        <v>0</v>
      </c>
      <c r="AM155" s="158">
        <f t="shared" ref="AM155:AR155" si="686">AM156+AM157</f>
        <v>632.79999999999995</v>
      </c>
      <c r="AN155" s="158">
        <f t="shared" si="686"/>
        <v>632.79999999999995</v>
      </c>
      <c r="AO155" s="158">
        <f t="shared" si="686"/>
        <v>0</v>
      </c>
      <c r="AP155" s="158">
        <f t="shared" si="686"/>
        <v>0</v>
      </c>
      <c r="AQ155" s="158">
        <f t="shared" si="686"/>
        <v>0</v>
      </c>
      <c r="AR155" s="158">
        <f t="shared" si="686"/>
        <v>0</v>
      </c>
      <c r="AS155" s="138">
        <f>AS156+AS157</f>
        <v>0</v>
      </c>
      <c r="AT155" s="138">
        <f>AT156+AT157</f>
        <v>0</v>
      </c>
      <c r="AU155" s="203" t="s">
        <v>323</v>
      </c>
      <c r="AV155" s="203" t="s">
        <v>324</v>
      </c>
      <c r="AW155" s="203"/>
      <c r="AX155" s="203"/>
      <c r="AY155" s="203"/>
      <c r="AZ155" s="203"/>
      <c r="BA155" s="203"/>
      <c r="BB155" s="158">
        <f>BB156+BB157</f>
        <v>0</v>
      </c>
      <c r="BC155" s="158">
        <f>BC156+BC157</f>
        <v>0</v>
      </c>
      <c r="BD155" s="158">
        <f t="shared" ref="BD155:BF155" si="687">BD156+BD157</f>
        <v>0</v>
      </c>
      <c r="BE155" s="158">
        <f t="shared" si="687"/>
        <v>0</v>
      </c>
      <c r="BF155" s="158">
        <f t="shared" si="687"/>
        <v>632.79999999999995</v>
      </c>
      <c r="BG155" s="158">
        <f>BG156+BG157</f>
        <v>632.79999999999995</v>
      </c>
      <c r="BH155" s="159">
        <f t="shared" si="475"/>
        <v>0</v>
      </c>
      <c r="BI155" s="158">
        <f t="shared" ref="BI155:BN155" si="688">BI156+BI157</f>
        <v>632.79999999999995</v>
      </c>
      <c r="BJ155" s="158">
        <f t="shared" si="688"/>
        <v>632.79999999999995</v>
      </c>
      <c r="BK155" s="158">
        <f t="shared" si="688"/>
        <v>0</v>
      </c>
      <c r="BL155" s="158">
        <f t="shared" si="688"/>
        <v>0</v>
      </c>
      <c r="BM155" s="158">
        <f t="shared" si="688"/>
        <v>0</v>
      </c>
      <c r="BN155" s="158">
        <f t="shared" si="688"/>
        <v>0</v>
      </c>
      <c r="BO155" s="138">
        <f>BO156+BO157</f>
        <v>0</v>
      </c>
      <c r="BP155" s="138">
        <f>BP156+BP157</f>
        <v>0</v>
      </c>
      <c r="BQ155" s="203" t="s">
        <v>323</v>
      </c>
      <c r="BR155" s="203" t="s">
        <v>324</v>
      </c>
      <c r="BS155" s="203"/>
      <c r="BT155" s="203"/>
      <c r="BU155" s="203"/>
      <c r="BV155" s="203"/>
      <c r="BW155" s="203"/>
      <c r="BX155" s="158">
        <f>BX156+BX157</f>
        <v>0</v>
      </c>
      <c r="BY155" s="158">
        <f>BY156+BY157</f>
        <v>0</v>
      </c>
      <c r="BZ155" s="158">
        <f t="shared" ref="BZ155:CB155" si="689">BZ156+BZ157</f>
        <v>0</v>
      </c>
      <c r="CA155" s="158">
        <f t="shared" si="689"/>
        <v>0</v>
      </c>
      <c r="CB155" s="158">
        <f t="shared" si="689"/>
        <v>632.79999999999995</v>
      </c>
      <c r="CC155" s="158">
        <f>CC156+CC157</f>
        <v>632.79999999999995</v>
      </c>
      <c r="CD155" s="159">
        <f t="shared" si="669"/>
        <v>0</v>
      </c>
      <c r="CE155" s="158">
        <f t="shared" ref="CE155:CJ155" si="690">CE156+CE157</f>
        <v>632.79999999999995</v>
      </c>
      <c r="CF155" s="158">
        <f t="shared" si="690"/>
        <v>632.79999999999995</v>
      </c>
      <c r="CG155" s="158">
        <f t="shared" si="690"/>
        <v>0</v>
      </c>
      <c r="CH155" s="158">
        <f t="shared" si="690"/>
        <v>0</v>
      </c>
      <c r="CI155" s="158">
        <f t="shared" si="690"/>
        <v>0</v>
      </c>
      <c r="CJ155" s="158">
        <f t="shared" si="690"/>
        <v>0</v>
      </c>
      <c r="CK155" s="138">
        <f>CK156+CK157</f>
        <v>0</v>
      </c>
      <c r="CL155" s="138">
        <f>CL156+CL157</f>
        <v>0</v>
      </c>
      <c r="CM155" s="203" t="s">
        <v>323</v>
      </c>
      <c r="CN155" s="203" t="s">
        <v>324</v>
      </c>
      <c r="CO155" s="203"/>
      <c r="CP155" s="203"/>
      <c r="CQ155" s="203"/>
      <c r="CR155" s="203"/>
      <c r="CS155" s="203"/>
      <c r="CT155" s="158">
        <f>CT156+CT157</f>
        <v>0</v>
      </c>
      <c r="CU155" s="158">
        <f>CU156+CU157</f>
        <v>0</v>
      </c>
      <c r="CV155" s="158">
        <f t="shared" ref="CV155:CX155" si="691">CV156+CV157</f>
        <v>0</v>
      </c>
      <c r="CW155" s="158">
        <f t="shared" si="691"/>
        <v>0</v>
      </c>
      <c r="CX155" s="158">
        <f t="shared" si="691"/>
        <v>632.79999999999995</v>
      </c>
      <c r="CY155" s="158">
        <f>CY156+CY157</f>
        <v>632.79999999999995</v>
      </c>
      <c r="CZ155" s="159">
        <f t="shared" si="671"/>
        <v>0</v>
      </c>
      <c r="DA155" s="158">
        <f t="shared" ref="DA155:DF155" si="692">DA156+DA157</f>
        <v>632.79999999999995</v>
      </c>
      <c r="DB155" s="158">
        <f t="shared" si="692"/>
        <v>632.79999999999995</v>
      </c>
      <c r="DC155" s="158">
        <f t="shared" si="692"/>
        <v>0</v>
      </c>
      <c r="DD155" s="158">
        <f t="shared" si="692"/>
        <v>0</v>
      </c>
      <c r="DE155" s="158">
        <f t="shared" si="692"/>
        <v>0</v>
      </c>
      <c r="DF155" s="158">
        <f t="shared" si="692"/>
        <v>0</v>
      </c>
      <c r="DG155" s="138">
        <f>DG156+DG157</f>
        <v>0</v>
      </c>
      <c r="DH155" s="138">
        <f>DH156+DH157</f>
        <v>0</v>
      </c>
      <c r="DI155" s="203" t="s">
        <v>323</v>
      </c>
      <c r="DJ155" s="203" t="s">
        <v>324</v>
      </c>
      <c r="DK155" s="203"/>
      <c r="DL155" s="203"/>
      <c r="DM155" s="203"/>
      <c r="DN155" s="203"/>
      <c r="DO155" s="203"/>
      <c r="DP155" s="158">
        <f>DP156+DP157</f>
        <v>0</v>
      </c>
      <c r="DQ155" s="158">
        <f>DQ156+DQ157</f>
        <v>0</v>
      </c>
      <c r="DR155" s="158">
        <f t="shared" ref="DR155:DT155" si="693">DR156+DR157</f>
        <v>0</v>
      </c>
      <c r="DS155" s="158">
        <f t="shared" si="693"/>
        <v>0</v>
      </c>
      <c r="DT155" s="158">
        <f t="shared" si="693"/>
        <v>632.79999999999995</v>
      </c>
      <c r="DU155" s="158">
        <f>DU156+DU157</f>
        <v>632.79999999999995</v>
      </c>
      <c r="DV155" s="159">
        <f t="shared" si="673"/>
        <v>0</v>
      </c>
      <c r="DW155" s="158">
        <f t="shared" ref="DW155:EB155" si="694">DW156+DW157</f>
        <v>632.79999999999995</v>
      </c>
      <c r="DX155" s="158">
        <f t="shared" si="694"/>
        <v>632.79999999999995</v>
      </c>
      <c r="DY155" s="158">
        <f t="shared" si="694"/>
        <v>0</v>
      </c>
      <c r="DZ155" s="158">
        <f t="shared" si="694"/>
        <v>0</v>
      </c>
      <c r="EA155" s="158">
        <f t="shared" si="694"/>
        <v>0</v>
      </c>
      <c r="EB155" s="158">
        <f t="shared" si="694"/>
        <v>0</v>
      </c>
      <c r="EC155" s="138">
        <f>EC156+EC157</f>
        <v>0</v>
      </c>
      <c r="ED155" s="138">
        <f>ED156+ED157</f>
        <v>0</v>
      </c>
      <c r="EE155" s="203" t="s">
        <v>323</v>
      </c>
      <c r="EF155" s="203" t="s">
        <v>324</v>
      </c>
      <c r="EG155" s="203"/>
      <c r="EH155" s="203"/>
      <c r="EI155" s="203"/>
      <c r="EJ155" s="203"/>
      <c r="EK155" s="203"/>
      <c r="EL155" s="158">
        <f>EL156+EL157</f>
        <v>0</v>
      </c>
      <c r="EM155" s="158">
        <f>EM156+EM157</f>
        <v>0</v>
      </c>
      <c r="EN155" s="158">
        <f t="shared" ref="EN155:EP155" si="695">EN156+EN157</f>
        <v>0</v>
      </c>
      <c r="EO155" s="158">
        <f t="shared" si="695"/>
        <v>0</v>
      </c>
      <c r="EP155" s="158">
        <f t="shared" si="695"/>
        <v>632.79999999999995</v>
      </c>
      <c r="EQ155" s="158">
        <f>EQ156+EQ157</f>
        <v>632.79999999999995</v>
      </c>
      <c r="ER155" s="159">
        <f t="shared" ref="ER155:ER169" si="696">ES155-EQ155</f>
        <v>0</v>
      </c>
      <c r="ES155" s="158">
        <f t="shared" ref="ES155:EX155" si="697">ES156+ES157</f>
        <v>632.79999999999995</v>
      </c>
      <c r="ET155" s="158">
        <f t="shared" si="697"/>
        <v>632.79999999999995</v>
      </c>
      <c r="EU155" s="158">
        <f t="shared" si="697"/>
        <v>0</v>
      </c>
      <c r="EV155" s="158">
        <f t="shared" si="697"/>
        <v>0</v>
      </c>
      <c r="EW155" s="158">
        <f t="shared" si="697"/>
        <v>0</v>
      </c>
      <c r="EX155" s="158">
        <f t="shared" si="697"/>
        <v>0</v>
      </c>
      <c r="EY155" s="138">
        <f>EY156+EY157</f>
        <v>0</v>
      </c>
      <c r="EZ155" s="138">
        <f>EZ156+EZ157</f>
        <v>0</v>
      </c>
      <c r="FA155" s="203"/>
      <c r="FB155" s="203"/>
      <c r="FC155" s="203"/>
      <c r="FD155" s="203"/>
      <c r="FE155" s="203"/>
      <c r="FF155" s="158">
        <f>FF156+FF157</f>
        <v>0</v>
      </c>
      <c r="FG155" s="158">
        <f>FG156+FG157</f>
        <v>0</v>
      </c>
      <c r="FH155" s="158">
        <f t="shared" ref="FH155:FJ155" si="698">FH156+FH157</f>
        <v>0</v>
      </c>
      <c r="FI155" s="158">
        <f t="shared" si="698"/>
        <v>0</v>
      </c>
      <c r="FJ155" s="138">
        <f t="shared" si="698"/>
        <v>632.79999999999995</v>
      </c>
      <c r="FK155" s="138">
        <f>FK156+FK157</f>
        <v>632.79999999999995</v>
      </c>
      <c r="FL155" s="196">
        <f t="shared" ref="FL155:FL169" si="699">FM155-FK155</f>
        <v>0</v>
      </c>
      <c r="FM155" s="138">
        <f t="shared" ref="FM155:FR155" si="700">FM156+FM157</f>
        <v>632.79999999999995</v>
      </c>
      <c r="FN155" s="138">
        <f t="shared" si="700"/>
        <v>632.79999999999995</v>
      </c>
      <c r="FO155" s="138">
        <f t="shared" si="700"/>
        <v>0</v>
      </c>
      <c r="FP155" s="138">
        <f t="shared" si="700"/>
        <v>0</v>
      </c>
      <c r="FQ155" s="138">
        <f t="shared" si="700"/>
        <v>0</v>
      </c>
      <c r="FR155" s="138">
        <f t="shared" si="700"/>
        <v>0</v>
      </c>
      <c r="FS155" s="138">
        <f>FS156+FS157</f>
        <v>0</v>
      </c>
      <c r="FT155" s="138">
        <f>FT156+FT157</f>
        <v>0</v>
      </c>
      <c r="FU155" s="244"/>
      <c r="FV155" s="244"/>
      <c r="FW155" s="203"/>
      <c r="FX155" s="200"/>
    </row>
    <row r="156" spans="1:180" ht="22" hidden="1" customHeight="1">
      <c r="A156" s="203" t="s">
        <v>19</v>
      </c>
      <c r="B156" s="203" t="s">
        <v>45</v>
      </c>
      <c r="C156" s="203"/>
      <c r="D156" s="203"/>
      <c r="E156" s="203"/>
      <c r="F156" s="203"/>
      <c r="G156" s="203"/>
      <c r="H156" s="158"/>
      <c r="I156" s="158"/>
      <c r="J156" s="158"/>
      <c r="K156" s="158"/>
      <c r="L156" s="158">
        <v>0</v>
      </c>
      <c r="M156" s="158">
        <v>0</v>
      </c>
      <c r="N156" s="138">
        <v>0</v>
      </c>
      <c r="O156" s="138">
        <v>0</v>
      </c>
      <c r="P156" s="203"/>
      <c r="Q156" s="158"/>
      <c r="R156" s="158"/>
      <c r="S156" s="158"/>
      <c r="T156" s="158"/>
      <c r="U156" s="158">
        <v>0</v>
      </c>
      <c r="V156" s="158">
        <v>0</v>
      </c>
      <c r="W156" s="138">
        <v>0</v>
      </c>
      <c r="X156" s="138">
        <v>0</v>
      </c>
      <c r="Y156" s="203" t="s">
        <v>19</v>
      </c>
      <c r="Z156" s="203" t="s">
        <v>45</v>
      </c>
      <c r="AA156" s="203"/>
      <c r="AB156" s="203"/>
      <c r="AC156" s="203"/>
      <c r="AD156" s="203"/>
      <c r="AE156" s="203"/>
      <c r="AF156" s="158"/>
      <c r="AG156" s="158"/>
      <c r="AH156" s="158"/>
      <c r="AI156" s="158"/>
      <c r="AJ156" s="158">
        <v>0</v>
      </c>
      <c r="AK156" s="158">
        <v>0</v>
      </c>
      <c r="AL156" s="159">
        <f t="shared" si="473"/>
        <v>0</v>
      </c>
      <c r="AM156" s="159">
        <f t="shared" si="474"/>
        <v>0</v>
      </c>
      <c r="AN156" s="158"/>
      <c r="AO156" s="158"/>
      <c r="AP156" s="158"/>
      <c r="AQ156" s="158"/>
      <c r="AR156" s="158"/>
      <c r="AS156" s="138">
        <v>0</v>
      </c>
      <c r="AT156" s="138">
        <v>0</v>
      </c>
      <c r="AU156" s="203" t="s">
        <v>19</v>
      </c>
      <c r="AV156" s="203" t="s">
        <v>45</v>
      </c>
      <c r="AW156" s="203"/>
      <c r="AX156" s="203"/>
      <c r="AY156" s="203"/>
      <c r="AZ156" s="203"/>
      <c r="BA156" s="203"/>
      <c r="BB156" s="158"/>
      <c r="BC156" s="158"/>
      <c r="BD156" s="158"/>
      <c r="BE156" s="158"/>
      <c r="BF156" s="158">
        <v>0</v>
      </c>
      <c r="BG156" s="158">
        <v>0</v>
      </c>
      <c r="BH156" s="159">
        <f t="shared" si="475"/>
        <v>0</v>
      </c>
      <c r="BI156" s="159">
        <f t="shared" ref="BI156" si="701">BJ156+BK156+BL156+BM156+BN156</f>
        <v>0</v>
      </c>
      <c r="BJ156" s="158"/>
      <c r="BK156" s="158"/>
      <c r="BL156" s="158"/>
      <c r="BM156" s="158"/>
      <c r="BN156" s="158"/>
      <c r="BO156" s="138">
        <v>0</v>
      </c>
      <c r="BP156" s="138">
        <v>0</v>
      </c>
      <c r="BQ156" s="203" t="s">
        <v>19</v>
      </c>
      <c r="BR156" s="203" t="s">
        <v>45</v>
      </c>
      <c r="BS156" s="203"/>
      <c r="BT156" s="203"/>
      <c r="BU156" s="203"/>
      <c r="BV156" s="203"/>
      <c r="BW156" s="203"/>
      <c r="BX156" s="158"/>
      <c r="BY156" s="158"/>
      <c r="BZ156" s="158"/>
      <c r="CA156" s="158"/>
      <c r="CB156" s="158">
        <v>0</v>
      </c>
      <c r="CC156" s="158">
        <v>0</v>
      </c>
      <c r="CD156" s="159">
        <f t="shared" si="669"/>
        <v>0</v>
      </c>
      <c r="CE156" s="159">
        <f t="shared" ref="CE156" si="702">CF156+CG156+CH156+CI156+CJ156</f>
        <v>0</v>
      </c>
      <c r="CF156" s="158"/>
      <c r="CG156" s="158"/>
      <c r="CH156" s="158"/>
      <c r="CI156" s="158"/>
      <c r="CJ156" s="158"/>
      <c r="CK156" s="138">
        <v>0</v>
      </c>
      <c r="CL156" s="138">
        <v>0</v>
      </c>
      <c r="CM156" s="203" t="s">
        <v>19</v>
      </c>
      <c r="CN156" s="203" t="s">
        <v>45</v>
      </c>
      <c r="CO156" s="203"/>
      <c r="CP156" s="203"/>
      <c r="CQ156" s="203"/>
      <c r="CR156" s="203"/>
      <c r="CS156" s="203"/>
      <c r="CT156" s="158"/>
      <c r="CU156" s="158"/>
      <c r="CV156" s="158"/>
      <c r="CW156" s="158"/>
      <c r="CX156" s="158">
        <v>0</v>
      </c>
      <c r="CY156" s="158">
        <v>0</v>
      </c>
      <c r="CZ156" s="159">
        <f t="shared" si="671"/>
        <v>0</v>
      </c>
      <c r="DA156" s="159">
        <f t="shared" ref="DA156" si="703">DB156+DC156+DD156+DE156+DF156</f>
        <v>0</v>
      </c>
      <c r="DB156" s="158"/>
      <c r="DC156" s="158"/>
      <c r="DD156" s="158"/>
      <c r="DE156" s="158"/>
      <c r="DF156" s="158"/>
      <c r="DG156" s="138">
        <v>0</v>
      </c>
      <c r="DH156" s="138">
        <v>0</v>
      </c>
      <c r="DI156" s="203" t="s">
        <v>19</v>
      </c>
      <c r="DJ156" s="203" t="s">
        <v>45</v>
      </c>
      <c r="DK156" s="203"/>
      <c r="DL156" s="203"/>
      <c r="DM156" s="203"/>
      <c r="DN156" s="203"/>
      <c r="DO156" s="203"/>
      <c r="DP156" s="158"/>
      <c r="DQ156" s="158"/>
      <c r="DR156" s="158"/>
      <c r="DS156" s="158"/>
      <c r="DT156" s="158">
        <v>0</v>
      </c>
      <c r="DU156" s="158">
        <v>0</v>
      </c>
      <c r="DV156" s="159">
        <f t="shared" si="673"/>
        <v>0</v>
      </c>
      <c r="DW156" s="159">
        <f t="shared" ref="DW156" si="704">DX156+DY156+DZ156+EA156+EB156</f>
        <v>0</v>
      </c>
      <c r="DX156" s="158"/>
      <c r="DY156" s="158"/>
      <c r="DZ156" s="158"/>
      <c r="EA156" s="158"/>
      <c r="EB156" s="158"/>
      <c r="EC156" s="138">
        <v>0</v>
      </c>
      <c r="ED156" s="138">
        <v>0</v>
      </c>
      <c r="EE156" s="203" t="s">
        <v>19</v>
      </c>
      <c r="EF156" s="203" t="s">
        <v>45</v>
      </c>
      <c r="EG156" s="203"/>
      <c r="EH156" s="203"/>
      <c r="EI156" s="203"/>
      <c r="EJ156" s="203"/>
      <c r="EK156" s="203"/>
      <c r="EL156" s="158"/>
      <c r="EM156" s="158"/>
      <c r="EN156" s="158"/>
      <c r="EO156" s="158"/>
      <c r="EP156" s="158">
        <v>0</v>
      </c>
      <c r="EQ156" s="158">
        <v>0</v>
      </c>
      <c r="ER156" s="159">
        <f t="shared" si="696"/>
        <v>0</v>
      </c>
      <c r="ES156" s="159">
        <f t="shared" ref="ES156" si="705">ET156+EU156+EV156+EW156+EX156</f>
        <v>0</v>
      </c>
      <c r="ET156" s="158"/>
      <c r="EU156" s="158"/>
      <c r="EV156" s="158"/>
      <c r="EW156" s="158"/>
      <c r="EX156" s="158"/>
      <c r="EY156" s="138">
        <v>0</v>
      </c>
      <c r="EZ156" s="138">
        <v>0</v>
      </c>
      <c r="FA156" s="203"/>
      <c r="FB156" s="203"/>
      <c r="FC156" s="203"/>
      <c r="FD156" s="203"/>
      <c r="FE156" s="203"/>
      <c r="FF156" s="158"/>
      <c r="FG156" s="158"/>
      <c r="FH156" s="158"/>
      <c r="FI156" s="158"/>
      <c r="FJ156" s="138">
        <v>0</v>
      </c>
      <c r="FK156" s="138">
        <v>0</v>
      </c>
      <c r="FL156" s="196">
        <f t="shared" si="699"/>
        <v>0</v>
      </c>
      <c r="FM156" s="196">
        <f t="shared" ref="FM156" si="706">FN156+FO156+FP156+FQ156+FR156</f>
        <v>0</v>
      </c>
      <c r="FN156" s="138"/>
      <c r="FO156" s="138"/>
      <c r="FP156" s="138"/>
      <c r="FQ156" s="138"/>
      <c r="FR156" s="138"/>
      <c r="FS156" s="138">
        <v>0</v>
      </c>
      <c r="FT156" s="138">
        <v>0</v>
      </c>
      <c r="FU156" s="244"/>
      <c r="FV156" s="244"/>
      <c r="FW156" s="203"/>
      <c r="FX156" s="200"/>
    </row>
    <row r="157" spans="1:180" ht="28" hidden="1" customHeight="1">
      <c r="A157" s="203" t="s">
        <v>20</v>
      </c>
      <c r="B157" s="203" t="s">
        <v>321</v>
      </c>
      <c r="C157" s="203"/>
      <c r="D157" s="203"/>
      <c r="E157" s="203"/>
      <c r="F157" s="203"/>
      <c r="G157" s="203"/>
      <c r="H157" s="158"/>
      <c r="I157" s="158"/>
      <c r="J157" s="158">
        <f t="shared" ref="J157:O157" si="707">J158</f>
        <v>0</v>
      </c>
      <c r="K157" s="158">
        <f t="shared" si="707"/>
        <v>0</v>
      </c>
      <c r="L157" s="158">
        <f t="shared" si="707"/>
        <v>632.79999999999995</v>
      </c>
      <c r="M157" s="158">
        <f t="shared" si="707"/>
        <v>632.79999999999995</v>
      </c>
      <c r="N157" s="138">
        <f t="shared" si="707"/>
        <v>0</v>
      </c>
      <c r="O157" s="138">
        <f t="shared" si="707"/>
        <v>0</v>
      </c>
      <c r="P157" s="203"/>
      <c r="Q157" s="158"/>
      <c r="R157" s="158"/>
      <c r="S157" s="158">
        <f t="shared" ref="S157:X157" si="708">S158</f>
        <v>0</v>
      </c>
      <c r="T157" s="158">
        <f t="shared" si="708"/>
        <v>0</v>
      </c>
      <c r="U157" s="158">
        <f t="shared" si="708"/>
        <v>632.79999999999995</v>
      </c>
      <c r="V157" s="158">
        <f t="shared" si="708"/>
        <v>632.79999999999995</v>
      </c>
      <c r="W157" s="138">
        <f t="shared" si="708"/>
        <v>0</v>
      </c>
      <c r="X157" s="138">
        <f t="shared" si="708"/>
        <v>0</v>
      </c>
      <c r="Y157" s="203" t="s">
        <v>20</v>
      </c>
      <c r="Z157" s="203" t="s">
        <v>321</v>
      </c>
      <c r="AA157" s="203"/>
      <c r="AB157" s="203"/>
      <c r="AC157" s="203"/>
      <c r="AD157" s="203"/>
      <c r="AE157" s="203"/>
      <c r="AF157" s="158"/>
      <c r="AG157" s="158"/>
      <c r="AH157" s="158">
        <f t="shared" ref="AH157:AT157" si="709">AH158</f>
        <v>0</v>
      </c>
      <c r="AI157" s="158">
        <f t="shared" si="709"/>
        <v>0</v>
      </c>
      <c r="AJ157" s="158">
        <f t="shared" si="709"/>
        <v>632.79999999999995</v>
      </c>
      <c r="AK157" s="158">
        <f t="shared" si="709"/>
        <v>632.79999999999995</v>
      </c>
      <c r="AL157" s="159">
        <f t="shared" si="473"/>
        <v>0</v>
      </c>
      <c r="AM157" s="158">
        <f t="shared" si="709"/>
        <v>632.79999999999995</v>
      </c>
      <c r="AN157" s="158">
        <f t="shared" si="709"/>
        <v>632.79999999999995</v>
      </c>
      <c r="AO157" s="158">
        <f t="shared" si="709"/>
        <v>0</v>
      </c>
      <c r="AP157" s="158">
        <f t="shared" si="709"/>
        <v>0</v>
      </c>
      <c r="AQ157" s="158">
        <f t="shared" si="709"/>
        <v>0</v>
      </c>
      <c r="AR157" s="158">
        <f t="shared" si="709"/>
        <v>0</v>
      </c>
      <c r="AS157" s="138">
        <f t="shared" si="709"/>
        <v>0</v>
      </c>
      <c r="AT157" s="138">
        <f t="shared" si="709"/>
        <v>0</v>
      </c>
      <c r="AU157" s="203" t="s">
        <v>20</v>
      </c>
      <c r="AV157" s="203" t="s">
        <v>321</v>
      </c>
      <c r="AW157" s="203"/>
      <c r="AX157" s="203"/>
      <c r="AY157" s="203"/>
      <c r="AZ157" s="203"/>
      <c r="BA157" s="203"/>
      <c r="BB157" s="158"/>
      <c r="BC157" s="158"/>
      <c r="BD157" s="158">
        <f t="shared" ref="BD157:BP157" si="710">BD158</f>
        <v>0</v>
      </c>
      <c r="BE157" s="158">
        <f t="shared" si="710"/>
        <v>0</v>
      </c>
      <c r="BF157" s="158">
        <f t="shared" si="710"/>
        <v>632.79999999999995</v>
      </c>
      <c r="BG157" s="158">
        <f t="shared" si="710"/>
        <v>632.79999999999995</v>
      </c>
      <c r="BH157" s="159">
        <f t="shared" si="475"/>
        <v>0</v>
      </c>
      <c r="BI157" s="158">
        <f t="shared" si="710"/>
        <v>632.79999999999995</v>
      </c>
      <c r="BJ157" s="158">
        <f t="shared" si="710"/>
        <v>632.79999999999995</v>
      </c>
      <c r="BK157" s="158">
        <f t="shared" si="710"/>
        <v>0</v>
      </c>
      <c r="BL157" s="158">
        <f t="shared" si="710"/>
        <v>0</v>
      </c>
      <c r="BM157" s="158">
        <f t="shared" si="710"/>
        <v>0</v>
      </c>
      <c r="BN157" s="158">
        <f t="shared" si="710"/>
        <v>0</v>
      </c>
      <c r="BO157" s="138">
        <f t="shared" si="710"/>
        <v>0</v>
      </c>
      <c r="BP157" s="138">
        <f t="shared" si="710"/>
        <v>0</v>
      </c>
      <c r="BQ157" s="203" t="s">
        <v>20</v>
      </c>
      <c r="BR157" s="203" t="s">
        <v>321</v>
      </c>
      <c r="BS157" s="203"/>
      <c r="BT157" s="203"/>
      <c r="BU157" s="203"/>
      <c r="BV157" s="203"/>
      <c r="BW157" s="203"/>
      <c r="BX157" s="158"/>
      <c r="BY157" s="158"/>
      <c r="BZ157" s="158">
        <f t="shared" ref="BZ157:CL157" si="711">BZ158</f>
        <v>0</v>
      </c>
      <c r="CA157" s="158">
        <f t="shared" si="711"/>
        <v>0</v>
      </c>
      <c r="CB157" s="158">
        <f t="shared" si="711"/>
        <v>632.79999999999995</v>
      </c>
      <c r="CC157" s="158">
        <f t="shared" si="711"/>
        <v>632.79999999999995</v>
      </c>
      <c r="CD157" s="159">
        <f t="shared" si="669"/>
        <v>0</v>
      </c>
      <c r="CE157" s="158">
        <f t="shared" si="711"/>
        <v>632.79999999999995</v>
      </c>
      <c r="CF157" s="158">
        <f t="shared" si="711"/>
        <v>632.79999999999995</v>
      </c>
      <c r="CG157" s="158">
        <f t="shared" si="711"/>
        <v>0</v>
      </c>
      <c r="CH157" s="158">
        <f t="shared" si="711"/>
        <v>0</v>
      </c>
      <c r="CI157" s="158">
        <f t="shared" si="711"/>
        <v>0</v>
      </c>
      <c r="CJ157" s="158">
        <f t="shared" si="711"/>
        <v>0</v>
      </c>
      <c r="CK157" s="138">
        <f t="shared" si="711"/>
        <v>0</v>
      </c>
      <c r="CL157" s="138">
        <f t="shared" si="711"/>
        <v>0</v>
      </c>
      <c r="CM157" s="203" t="s">
        <v>20</v>
      </c>
      <c r="CN157" s="203" t="s">
        <v>321</v>
      </c>
      <c r="CO157" s="203"/>
      <c r="CP157" s="203"/>
      <c r="CQ157" s="203"/>
      <c r="CR157" s="203"/>
      <c r="CS157" s="203"/>
      <c r="CT157" s="158"/>
      <c r="CU157" s="158"/>
      <c r="CV157" s="158">
        <f t="shared" ref="CV157:DH157" si="712">CV158</f>
        <v>0</v>
      </c>
      <c r="CW157" s="158">
        <f t="shared" si="712"/>
        <v>0</v>
      </c>
      <c r="CX157" s="158">
        <f t="shared" si="712"/>
        <v>632.79999999999995</v>
      </c>
      <c r="CY157" s="158">
        <f t="shared" si="712"/>
        <v>632.79999999999995</v>
      </c>
      <c r="CZ157" s="159">
        <f t="shared" si="671"/>
        <v>0</v>
      </c>
      <c r="DA157" s="158">
        <f t="shared" si="712"/>
        <v>632.79999999999995</v>
      </c>
      <c r="DB157" s="158">
        <f t="shared" si="712"/>
        <v>632.79999999999995</v>
      </c>
      <c r="DC157" s="158">
        <f t="shared" si="712"/>
        <v>0</v>
      </c>
      <c r="DD157" s="158">
        <f t="shared" si="712"/>
        <v>0</v>
      </c>
      <c r="DE157" s="158">
        <f t="shared" si="712"/>
        <v>0</v>
      </c>
      <c r="DF157" s="158">
        <f t="shared" si="712"/>
        <v>0</v>
      </c>
      <c r="DG157" s="138">
        <f t="shared" si="712"/>
        <v>0</v>
      </c>
      <c r="DH157" s="138">
        <f t="shared" si="712"/>
        <v>0</v>
      </c>
      <c r="DI157" s="203" t="s">
        <v>20</v>
      </c>
      <c r="DJ157" s="203" t="s">
        <v>321</v>
      </c>
      <c r="DK157" s="203"/>
      <c r="DL157" s="203"/>
      <c r="DM157" s="203"/>
      <c r="DN157" s="203"/>
      <c r="DO157" s="203"/>
      <c r="DP157" s="158"/>
      <c r="DQ157" s="158"/>
      <c r="DR157" s="158">
        <f t="shared" ref="DR157:ED157" si="713">DR158</f>
        <v>0</v>
      </c>
      <c r="DS157" s="158">
        <f t="shared" si="713"/>
        <v>0</v>
      </c>
      <c r="DT157" s="158">
        <f t="shared" si="713"/>
        <v>632.79999999999995</v>
      </c>
      <c r="DU157" s="158">
        <f t="shared" si="713"/>
        <v>632.79999999999995</v>
      </c>
      <c r="DV157" s="159">
        <f t="shared" si="673"/>
        <v>0</v>
      </c>
      <c r="DW157" s="158">
        <f t="shared" si="713"/>
        <v>632.79999999999995</v>
      </c>
      <c r="DX157" s="158">
        <f t="shared" si="713"/>
        <v>632.79999999999995</v>
      </c>
      <c r="DY157" s="158">
        <f t="shared" si="713"/>
        <v>0</v>
      </c>
      <c r="DZ157" s="158">
        <f t="shared" si="713"/>
        <v>0</v>
      </c>
      <c r="EA157" s="158">
        <f t="shared" si="713"/>
        <v>0</v>
      </c>
      <c r="EB157" s="158">
        <f t="shared" si="713"/>
        <v>0</v>
      </c>
      <c r="EC157" s="138">
        <f t="shared" si="713"/>
        <v>0</v>
      </c>
      <c r="ED157" s="138">
        <f t="shared" si="713"/>
        <v>0</v>
      </c>
      <c r="EE157" s="203" t="s">
        <v>20</v>
      </c>
      <c r="EF157" s="203" t="s">
        <v>321</v>
      </c>
      <c r="EG157" s="203"/>
      <c r="EH157" s="203"/>
      <c r="EI157" s="203"/>
      <c r="EJ157" s="203"/>
      <c r="EK157" s="203"/>
      <c r="EL157" s="158"/>
      <c r="EM157" s="158"/>
      <c r="EN157" s="158">
        <f t="shared" ref="EN157:EZ157" si="714">EN158</f>
        <v>0</v>
      </c>
      <c r="EO157" s="158">
        <f t="shared" si="714"/>
        <v>0</v>
      </c>
      <c r="EP157" s="158">
        <f t="shared" si="714"/>
        <v>632.79999999999995</v>
      </c>
      <c r="EQ157" s="158">
        <f t="shared" si="714"/>
        <v>632.79999999999995</v>
      </c>
      <c r="ER157" s="159">
        <f t="shared" si="696"/>
        <v>0</v>
      </c>
      <c r="ES157" s="158">
        <f t="shared" si="714"/>
        <v>632.79999999999995</v>
      </c>
      <c r="ET157" s="158">
        <f t="shared" si="714"/>
        <v>632.79999999999995</v>
      </c>
      <c r="EU157" s="158">
        <f t="shared" si="714"/>
        <v>0</v>
      </c>
      <c r="EV157" s="158">
        <f t="shared" si="714"/>
        <v>0</v>
      </c>
      <c r="EW157" s="158">
        <f t="shared" si="714"/>
        <v>0</v>
      </c>
      <c r="EX157" s="158">
        <f t="shared" si="714"/>
        <v>0</v>
      </c>
      <c r="EY157" s="138">
        <f t="shared" si="714"/>
        <v>0</v>
      </c>
      <c r="EZ157" s="138">
        <f t="shared" si="714"/>
        <v>0</v>
      </c>
      <c r="FA157" s="203"/>
      <c r="FB157" s="203"/>
      <c r="FC157" s="203"/>
      <c r="FD157" s="203"/>
      <c r="FE157" s="203"/>
      <c r="FF157" s="158"/>
      <c r="FG157" s="158"/>
      <c r="FH157" s="158">
        <f t="shared" ref="FH157:FT157" si="715">FH158</f>
        <v>0</v>
      </c>
      <c r="FI157" s="158">
        <f t="shared" si="715"/>
        <v>0</v>
      </c>
      <c r="FJ157" s="138">
        <f t="shared" si="715"/>
        <v>632.79999999999995</v>
      </c>
      <c r="FK157" s="138">
        <f t="shared" si="715"/>
        <v>632.79999999999995</v>
      </c>
      <c r="FL157" s="196">
        <f t="shared" si="699"/>
        <v>0</v>
      </c>
      <c r="FM157" s="138">
        <f t="shared" si="715"/>
        <v>632.79999999999995</v>
      </c>
      <c r="FN157" s="138">
        <f t="shared" si="715"/>
        <v>632.79999999999995</v>
      </c>
      <c r="FO157" s="138">
        <f t="shared" si="715"/>
        <v>0</v>
      </c>
      <c r="FP157" s="138">
        <f t="shared" si="715"/>
        <v>0</v>
      </c>
      <c r="FQ157" s="138">
        <f t="shared" si="715"/>
        <v>0</v>
      </c>
      <c r="FR157" s="138">
        <f t="shared" si="715"/>
        <v>0</v>
      </c>
      <c r="FS157" s="138">
        <f t="shared" si="715"/>
        <v>0</v>
      </c>
      <c r="FT157" s="138">
        <f t="shared" si="715"/>
        <v>0</v>
      </c>
      <c r="FU157" s="244"/>
      <c r="FV157" s="244"/>
      <c r="FW157" s="203"/>
      <c r="FX157" s="200"/>
    </row>
    <row r="158" spans="1:180" ht="33.75" hidden="1" customHeight="1">
      <c r="A158" s="151">
        <v>1</v>
      </c>
      <c r="B158" s="152" t="s">
        <v>283</v>
      </c>
      <c r="C158" s="203"/>
      <c r="D158" s="203"/>
      <c r="E158" s="203"/>
      <c r="F158" s="203"/>
      <c r="G158" s="203"/>
      <c r="H158" s="158"/>
      <c r="I158" s="158"/>
      <c r="J158" s="158">
        <f>SUM(J159:J160)</f>
        <v>0</v>
      </c>
      <c r="K158" s="158">
        <f>SUM(K159:K160)</f>
        <v>0</v>
      </c>
      <c r="L158" s="158">
        <f>SUM(L159:L160)</f>
        <v>632.79999999999995</v>
      </c>
      <c r="M158" s="158">
        <f>SUM(M159:M160)</f>
        <v>632.79999999999995</v>
      </c>
      <c r="N158" s="138">
        <f t="shared" ref="N158:O158" si="716">SUM(N159:N159)</f>
        <v>0</v>
      </c>
      <c r="O158" s="138">
        <f t="shared" si="716"/>
        <v>0</v>
      </c>
      <c r="P158" s="203"/>
      <c r="Q158" s="158"/>
      <c r="R158" s="158"/>
      <c r="S158" s="158">
        <f>SUM(S159:S160)</f>
        <v>0</v>
      </c>
      <c r="T158" s="158">
        <f>SUM(T159:T160)</f>
        <v>0</v>
      </c>
      <c r="U158" s="158">
        <f>SUM(U159:U160)</f>
        <v>632.79999999999995</v>
      </c>
      <c r="V158" s="158">
        <f>SUM(V159:V160)</f>
        <v>632.79999999999995</v>
      </c>
      <c r="W158" s="138">
        <f t="shared" ref="W158:X158" si="717">SUM(W159:W159)</f>
        <v>0</v>
      </c>
      <c r="X158" s="138">
        <f t="shared" si="717"/>
        <v>0</v>
      </c>
      <c r="Y158" s="151">
        <v>1</v>
      </c>
      <c r="Z158" s="152" t="s">
        <v>283</v>
      </c>
      <c r="AA158" s="203"/>
      <c r="AB158" s="203"/>
      <c r="AC158" s="203"/>
      <c r="AD158" s="203"/>
      <c r="AE158" s="203"/>
      <c r="AF158" s="158"/>
      <c r="AG158" s="158"/>
      <c r="AH158" s="158">
        <f>SUM(AH159:AH160)</f>
        <v>0</v>
      </c>
      <c r="AI158" s="158">
        <f>SUM(AI159:AI160)</f>
        <v>0</v>
      </c>
      <c r="AJ158" s="158">
        <f>SUM(AJ159:AJ160)</f>
        <v>632.79999999999995</v>
      </c>
      <c r="AK158" s="158">
        <f>SUM(AK159:AK160)</f>
        <v>632.79999999999995</v>
      </c>
      <c r="AL158" s="159">
        <f t="shared" si="473"/>
        <v>0</v>
      </c>
      <c r="AM158" s="158">
        <f t="shared" ref="AM158:AR158" si="718">SUM(AM159:AM160)</f>
        <v>632.79999999999995</v>
      </c>
      <c r="AN158" s="158">
        <f t="shared" si="718"/>
        <v>632.79999999999995</v>
      </c>
      <c r="AO158" s="158">
        <f t="shared" si="718"/>
        <v>0</v>
      </c>
      <c r="AP158" s="158">
        <f t="shared" si="718"/>
        <v>0</v>
      </c>
      <c r="AQ158" s="158">
        <f t="shared" si="718"/>
        <v>0</v>
      </c>
      <c r="AR158" s="158">
        <f t="shared" si="718"/>
        <v>0</v>
      </c>
      <c r="AS158" s="138">
        <f t="shared" ref="AS158:AT158" si="719">SUM(AS159:AS159)</f>
        <v>0</v>
      </c>
      <c r="AT158" s="138">
        <f t="shared" si="719"/>
        <v>0</v>
      </c>
      <c r="AU158" s="151">
        <v>1</v>
      </c>
      <c r="AV158" s="152" t="s">
        <v>283</v>
      </c>
      <c r="AW158" s="203"/>
      <c r="AX158" s="203"/>
      <c r="AY158" s="203"/>
      <c r="AZ158" s="203"/>
      <c r="BA158" s="203"/>
      <c r="BB158" s="158"/>
      <c r="BC158" s="158"/>
      <c r="BD158" s="158">
        <f>SUM(BD159:BD160)</f>
        <v>0</v>
      </c>
      <c r="BE158" s="158">
        <f>SUM(BE159:BE160)</f>
        <v>0</v>
      </c>
      <c r="BF158" s="158">
        <f>SUM(BF159:BF160)</f>
        <v>632.79999999999995</v>
      </c>
      <c r="BG158" s="158">
        <f>SUM(BG159:BG160)</f>
        <v>632.79999999999995</v>
      </c>
      <c r="BH158" s="159">
        <f t="shared" si="475"/>
        <v>0</v>
      </c>
      <c r="BI158" s="158">
        <f t="shared" ref="BI158:BN158" si="720">SUM(BI159:BI160)</f>
        <v>632.79999999999995</v>
      </c>
      <c r="BJ158" s="158">
        <f t="shared" si="720"/>
        <v>632.79999999999995</v>
      </c>
      <c r="BK158" s="158">
        <f t="shared" si="720"/>
        <v>0</v>
      </c>
      <c r="BL158" s="158">
        <f t="shared" si="720"/>
        <v>0</v>
      </c>
      <c r="BM158" s="158">
        <f t="shared" si="720"/>
        <v>0</v>
      </c>
      <c r="BN158" s="158">
        <f t="shared" si="720"/>
        <v>0</v>
      </c>
      <c r="BO158" s="138">
        <f t="shared" ref="BO158:BP158" si="721">SUM(BO159:BO159)</f>
        <v>0</v>
      </c>
      <c r="BP158" s="138">
        <f t="shared" si="721"/>
        <v>0</v>
      </c>
      <c r="BQ158" s="151">
        <v>1</v>
      </c>
      <c r="BR158" s="152" t="s">
        <v>283</v>
      </c>
      <c r="BS158" s="203"/>
      <c r="BT158" s="203"/>
      <c r="BU158" s="203"/>
      <c r="BV158" s="203"/>
      <c r="BW158" s="203"/>
      <c r="BX158" s="158"/>
      <c r="BY158" s="158"/>
      <c r="BZ158" s="158">
        <f>SUM(BZ159:BZ160)</f>
        <v>0</v>
      </c>
      <c r="CA158" s="158">
        <f>SUM(CA159:CA160)</f>
        <v>0</v>
      </c>
      <c r="CB158" s="158">
        <f>SUM(CB159:CB160)</f>
        <v>632.79999999999995</v>
      </c>
      <c r="CC158" s="158">
        <f>SUM(CC159:CC160)</f>
        <v>632.79999999999995</v>
      </c>
      <c r="CD158" s="159">
        <f t="shared" si="669"/>
        <v>0</v>
      </c>
      <c r="CE158" s="158">
        <f t="shared" ref="CE158:CJ158" si="722">SUM(CE159:CE160)</f>
        <v>632.79999999999995</v>
      </c>
      <c r="CF158" s="158">
        <f t="shared" si="722"/>
        <v>632.79999999999995</v>
      </c>
      <c r="CG158" s="158">
        <f t="shared" si="722"/>
        <v>0</v>
      </c>
      <c r="CH158" s="158">
        <f t="shared" si="722"/>
        <v>0</v>
      </c>
      <c r="CI158" s="158">
        <f t="shared" si="722"/>
        <v>0</v>
      </c>
      <c r="CJ158" s="158">
        <f t="shared" si="722"/>
        <v>0</v>
      </c>
      <c r="CK158" s="138">
        <f t="shared" ref="CK158:CL158" si="723">SUM(CK159:CK159)</f>
        <v>0</v>
      </c>
      <c r="CL158" s="138">
        <f t="shared" si="723"/>
        <v>0</v>
      </c>
      <c r="CM158" s="151">
        <v>1</v>
      </c>
      <c r="CN158" s="152" t="s">
        <v>283</v>
      </c>
      <c r="CO158" s="203"/>
      <c r="CP158" s="203"/>
      <c r="CQ158" s="203"/>
      <c r="CR158" s="203"/>
      <c r="CS158" s="203"/>
      <c r="CT158" s="158"/>
      <c r="CU158" s="158"/>
      <c r="CV158" s="158">
        <f>SUM(CV159:CV160)</f>
        <v>0</v>
      </c>
      <c r="CW158" s="158">
        <f>SUM(CW159:CW160)</f>
        <v>0</v>
      </c>
      <c r="CX158" s="158">
        <f>SUM(CX159:CX160)</f>
        <v>632.79999999999995</v>
      </c>
      <c r="CY158" s="158">
        <f>SUM(CY159:CY160)</f>
        <v>632.79999999999995</v>
      </c>
      <c r="CZ158" s="159">
        <f t="shared" si="671"/>
        <v>0</v>
      </c>
      <c r="DA158" s="158">
        <f t="shared" ref="DA158:DF158" si="724">SUM(DA159:DA160)</f>
        <v>632.79999999999995</v>
      </c>
      <c r="DB158" s="158">
        <f t="shared" si="724"/>
        <v>632.79999999999995</v>
      </c>
      <c r="DC158" s="158">
        <f t="shared" si="724"/>
        <v>0</v>
      </c>
      <c r="DD158" s="158">
        <f t="shared" si="724"/>
        <v>0</v>
      </c>
      <c r="DE158" s="158">
        <f t="shared" si="724"/>
        <v>0</v>
      </c>
      <c r="DF158" s="158">
        <f t="shared" si="724"/>
        <v>0</v>
      </c>
      <c r="DG158" s="138">
        <f t="shared" ref="DG158:DH158" si="725">SUM(DG159:DG159)</f>
        <v>0</v>
      </c>
      <c r="DH158" s="138">
        <f t="shared" si="725"/>
        <v>0</v>
      </c>
      <c r="DI158" s="151">
        <v>1</v>
      </c>
      <c r="DJ158" s="152" t="s">
        <v>283</v>
      </c>
      <c r="DK158" s="203"/>
      <c r="DL158" s="203"/>
      <c r="DM158" s="203"/>
      <c r="DN158" s="203"/>
      <c r="DO158" s="203"/>
      <c r="DP158" s="158"/>
      <c r="DQ158" s="158"/>
      <c r="DR158" s="158">
        <f>SUM(DR159:DR160)</f>
        <v>0</v>
      </c>
      <c r="DS158" s="158">
        <f>SUM(DS159:DS160)</f>
        <v>0</v>
      </c>
      <c r="DT158" s="158">
        <f>SUM(DT159:DT160)</f>
        <v>632.79999999999995</v>
      </c>
      <c r="DU158" s="158">
        <f>SUM(DU159:DU160)</f>
        <v>632.79999999999995</v>
      </c>
      <c r="DV158" s="159">
        <f t="shared" si="673"/>
        <v>0</v>
      </c>
      <c r="DW158" s="158">
        <f t="shared" ref="DW158:EB158" si="726">SUM(DW159:DW160)</f>
        <v>632.79999999999995</v>
      </c>
      <c r="DX158" s="158">
        <f t="shared" si="726"/>
        <v>632.79999999999995</v>
      </c>
      <c r="DY158" s="158">
        <f t="shared" si="726"/>
        <v>0</v>
      </c>
      <c r="DZ158" s="158">
        <f t="shared" si="726"/>
        <v>0</v>
      </c>
      <c r="EA158" s="158">
        <f t="shared" si="726"/>
        <v>0</v>
      </c>
      <c r="EB158" s="158">
        <f t="shared" si="726"/>
        <v>0</v>
      </c>
      <c r="EC158" s="138">
        <f t="shared" ref="EC158:ED158" si="727">SUM(EC159:EC159)</f>
        <v>0</v>
      </c>
      <c r="ED158" s="138">
        <f t="shared" si="727"/>
        <v>0</v>
      </c>
      <c r="EE158" s="151">
        <v>1</v>
      </c>
      <c r="EF158" s="152" t="s">
        <v>283</v>
      </c>
      <c r="EG158" s="203"/>
      <c r="EH158" s="203"/>
      <c r="EI158" s="203"/>
      <c r="EJ158" s="203"/>
      <c r="EK158" s="203"/>
      <c r="EL158" s="158"/>
      <c r="EM158" s="158"/>
      <c r="EN158" s="158">
        <f>SUM(EN159:EN160)</f>
        <v>0</v>
      </c>
      <c r="EO158" s="158">
        <f>SUM(EO159:EO160)</f>
        <v>0</v>
      </c>
      <c r="EP158" s="158">
        <f>SUM(EP159:EP160)</f>
        <v>632.79999999999995</v>
      </c>
      <c r="EQ158" s="158">
        <f>SUM(EQ159:EQ160)</f>
        <v>632.79999999999995</v>
      </c>
      <c r="ER158" s="159">
        <f t="shared" si="696"/>
        <v>0</v>
      </c>
      <c r="ES158" s="158">
        <f t="shared" ref="ES158:EX158" si="728">SUM(ES159:ES160)</f>
        <v>632.79999999999995</v>
      </c>
      <c r="ET158" s="158">
        <f t="shared" si="728"/>
        <v>632.79999999999995</v>
      </c>
      <c r="EU158" s="158">
        <f t="shared" si="728"/>
        <v>0</v>
      </c>
      <c r="EV158" s="158">
        <f t="shared" si="728"/>
        <v>0</v>
      </c>
      <c r="EW158" s="158">
        <f t="shared" si="728"/>
        <v>0</v>
      </c>
      <c r="EX158" s="158">
        <f t="shared" si="728"/>
        <v>0</v>
      </c>
      <c r="EY158" s="138">
        <f t="shared" ref="EY158:EZ158" si="729">SUM(EY159:EY159)</f>
        <v>0</v>
      </c>
      <c r="EZ158" s="138">
        <f t="shared" si="729"/>
        <v>0</v>
      </c>
      <c r="FA158" s="203"/>
      <c r="FB158" s="203"/>
      <c r="FC158" s="203"/>
      <c r="FD158" s="203"/>
      <c r="FE158" s="203"/>
      <c r="FF158" s="158"/>
      <c r="FG158" s="158"/>
      <c r="FH158" s="158">
        <f>SUM(FH159:FH160)</f>
        <v>0</v>
      </c>
      <c r="FI158" s="158">
        <f>SUM(FI159:FI160)</f>
        <v>0</v>
      </c>
      <c r="FJ158" s="138">
        <f>SUM(FJ159:FJ160)</f>
        <v>632.79999999999995</v>
      </c>
      <c r="FK158" s="138">
        <f>SUM(FK159:FK160)</f>
        <v>632.79999999999995</v>
      </c>
      <c r="FL158" s="196">
        <f t="shared" si="699"/>
        <v>0</v>
      </c>
      <c r="FM158" s="138">
        <f t="shared" ref="FM158:FR158" si="730">SUM(FM159:FM160)</f>
        <v>632.79999999999995</v>
      </c>
      <c r="FN158" s="138">
        <f t="shared" si="730"/>
        <v>632.79999999999995</v>
      </c>
      <c r="FO158" s="138">
        <f t="shared" si="730"/>
        <v>0</v>
      </c>
      <c r="FP158" s="138">
        <f t="shared" si="730"/>
        <v>0</v>
      </c>
      <c r="FQ158" s="138">
        <f t="shared" si="730"/>
        <v>0</v>
      </c>
      <c r="FR158" s="138">
        <f t="shared" si="730"/>
        <v>0</v>
      </c>
      <c r="FS158" s="138">
        <f t="shared" ref="FS158:FT158" si="731">SUM(FS159:FS159)</f>
        <v>0</v>
      </c>
      <c r="FT158" s="138">
        <f t="shared" si="731"/>
        <v>0</v>
      </c>
      <c r="FU158" s="244"/>
      <c r="FV158" s="244"/>
      <c r="FW158" s="203"/>
      <c r="FX158" s="200"/>
    </row>
    <row r="159" spans="1:180" s="154" customFormat="1" ht="58.5" hidden="1" customHeight="1">
      <c r="A159" s="132" t="s">
        <v>15</v>
      </c>
      <c r="B159" s="133" t="s">
        <v>332</v>
      </c>
      <c r="C159" s="153"/>
      <c r="D159" s="153" t="s">
        <v>325</v>
      </c>
      <c r="E159" s="153" t="s">
        <v>326</v>
      </c>
      <c r="F159" s="192">
        <v>2021</v>
      </c>
      <c r="G159" s="153" t="s">
        <v>505</v>
      </c>
      <c r="H159" s="159">
        <v>367.03235100000001</v>
      </c>
      <c r="I159" s="159">
        <v>100</v>
      </c>
      <c r="J159" s="159"/>
      <c r="K159" s="159"/>
      <c r="L159" s="159">
        <v>100</v>
      </c>
      <c r="M159" s="159">
        <v>100</v>
      </c>
      <c r="N159" s="196">
        <v>0</v>
      </c>
      <c r="O159" s="196">
        <v>0</v>
      </c>
      <c r="P159" s="153" t="s">
        <v>505</v>
      </c>
      <c r="Q159" s="159">
        <v>367.03235100000001</v>
      </c>
      <c r="R159" s="159">
        <v>100</v>
      </c>
      <c r="S159" s="159"/>
      <c r="T159" s="159"/>
      <c r="U159" s="159">
        <v>100</v>
      </c>
      <c r="V159" s="159">
        <v>100</v>
      </c>
      <c r="W159" s="196">
        <v>0</v>
      </c>
      <c r="X159" s="196">
        <v>0</v>
      </c>
      <c r="Y159" s="132" t="s">
        <v>15</v>
      </c>
      <c r="Z159" s="133" t="s">
        <v>332</v>
      </c>
      <c r="AA159" s="132">
        <v>7903341</v>
      </c>
      <c r="AB159" s="153" t="s">
        <v>325</v>
      </c>
      <c r="AC159" s="153" t="s">
        <v>326</v>
      </c>
      <c r="AD159" s="192">
        <v>2021</v>
      </c>
      <c r="AE159" s="153" t="s">
        <v>505</v>
      </c>
      <c r="AF159" s="159">
        <v>367.03235100000001</v>
      </c>
      <c r="AG159" s="159">
        <v>100</v>
      </c>
      <c r="AH159" s="159"/>
      <c r="AI159" s="159"/>
      <c r="AJ159" s="159">
        <v>100</v>
      </c>
      <c r="AK159" s="159">
        <v>100</v>
      </c>
      <c r="AL159" s="159">
        <f t="shared" si="473"/>
        <v>0</v>
      </c>
      <c r="AM159" s="159">
        <f t="shared" si="474"/>
        <v>100</v>
      </c>
      <c r="AN159" s="159">
        <v>100</v>
      </c>
      <c r="AO159" s="159"/>
      <c r="AP159" s="159"/>
      <c r="AQ159" s="159"/>
      <c r="AR159" s="159"/>
      <c r="AS159" s="196">
        <v>0</v>
      </c>
      <c r="AT159" s="196">
        <v>0</v>
      </c>
      <c r="AU159" s="132" t="s">
        <v>15</v>
      </c>
      <c r="AV159" s="133" t="s">
        <v>332</v>
      </c>
      <c r="AW159" s="132">
        <v>7903341</v>
      </c>
      <c r="AX159" s="153" t="s">
        <v>325</v>
      </c>
      <c r="AY159" s="153" t="s">
        <v>326</v>
      </c>
      <c r="AZ159" s="192">
        <v>2021</v>
      </c>
      <c r="BA159" s="153" t="s">
        <v>505</v>
      </c>
      <c r="BB159" s="159">
        <v>367.03235100000001</v>
      </c>
      <c r="BC159" s="159">
        <v>100</v>
      </c>
      <c r="BD159" s="159"/>
      <c r="BE159" s="159"/>
      <c r="BF159" s="159">
        <v>100</v>
      </c>
      <c r="BG159" s="159">
        <v>100</v>
      </c>
      <c r="BH159" s="159">
        <f t="shared" si="475"/>
        <v>0</v>
      </c>
      <c r="BI159" s="159">
        <f t="shared" ref="BI159:BI160" si="732">BJ159+BK159+BL159+BM159+BN159</f>
        <v>100</v>
      </c>
      <c r="BJ159" s="159">
        <v>100</v>
      </c>
      <c r="BK159" s="159"/>
      <c r="BL159" s="159"/>
      <c r="BM159" s="159"/>
      <c r="BN159" s="159"/>
      <c r="BO159" s="196">
        <v>0</v>
      </c>
      <c r="BP159" s="196">
        <v>0</v>
      </c>
      <c r="BQ159" s="132" t="s">
        <v>15</v>
      </c>
      <c r="BR159" s="133" t="s">
        <v>332</v>
      </c>
      <c r="BS159" s="132">
        <v>7903341</v>
      </c>
      <c r="BT159" s="153" t="s">
        <v>325</v>
      </c>
      <c r="BU159" s="153" t="s">
        <v>326</v>
      </c>
      <c r="BV159" s="192">
        <v>2021</v>
      </c>
      <c r="BW159" s="153" t="s">
        <v>505</v>
      </c>
      <c r="BX159" s="159">
        <v>367.03235100000001</v>
      </c>
      <c r="BY159" s="159">
        <v>100</v>
      </c>
      <c r="BZ159" s="159"/>
      <c r="CA159" s="159"/>
      <c r="CB159" s="159">
        <v>100</v>
      </c>
      <c r="CC159" s="159">
        <v>100</v>
      </c>
      <c r="CD159" s="159">
        <f t="shared" si="669"/>
        <v>0</v>
      </c>
      <c r="CE159" s="159">
        <f t="shared" ref="CE159:CE160" si="733">CF159+CG159+CH159+CI159+CJ159</f>
        <v>100</v>
      </c>
      <c r="CF159" s="159">
        <v>100</v>
      </c>
      <c r="CG159" s="159"/>
      <c r="CH159" s="159"/>
      <c r="CI159" s="159"/>
      <c r="CJ159" s="159"/>
      <c r="CK159" s="196">
        <v>0</v>
      </c>
      <c r="CL159" s="196">
        <v>0</v>
      </c>
      <c r="CM159" s="132" t="s">
        <v>15</v>
      </c>
      <c r="CN159" s="133" t="s">
        <v>332</v>
      </c>
      <c r="CO159" s="132">
        <v>7903341</v>
      </c>
      <c r="CP159" s="153" t="s">
        <v>325</v>
      </c>
      <c r="CQ159" s="153" t="s">
        <v>326</v>
      </c>
      <c r="CR159" s="192">
        <v>2021</v>
      </c>
      <c r="CS159" s="153" t="s">
        <v>505</v>
      </c>
      <c r="CT159" s="159">
        <v>367.03235100000001</v>
      </c>
      <c r="CU159" s="159">
        <v>100</v>
      </c>
      <c r="CV159" s="159"/>
      <c r="CW159" s="159"/>
      <c r="CX159" s="159">
        <v>100</v>
      </c>
      <c r="CY159" s="159">
        <v>100</v>
      </c>
      <c r="CZ159" s="159">
        <f t="shared" si="671"/>
        <v>0</v>
      </c>
      <c r="DA159" s="159">
        <f t="shared" ref="DA159:DA160" si="734">DB159+DC159+DD159+DE159+DF159</f>
        <v>100</v>
      </c>
      <c r="DB159" s="159">
        <v>100</v>
      </c>
      <c r="DC159" s="159"/>
      <c r="DD159" s="159"/>
      <c r="DE159" s="159"/>
      <c r="DF159" s="159"/>
      <c r="DG159" s="196">
        <v>0</v>
      </c>
      <c r="DH159" s="196">
        <v>0</v>
      </c>
      <c r="DI159" s="132" t="s">
        <v>15</v>
      </c>
      <c r="DJ159" s="133" t="s">
        <v>332</v>
      </c>
      <c r="DK159" s="132">
        <v>7903341</v>
      </c>
      <c r="DL159" s="153" t="s">
        <v>325</v>
      </c>
      <c r="DM159" s="153" t="s">
        <v>326</v>
      </c>
      <c r="DN159" s="192">
        <v>2021</v>
      </c>
      <c r="DO159" s="153" t="s">
        <v>505</v>
      </c>
      <c r="DP159" s="159">
        <v>367.03235100000001</v>
      </c>
      <c r="DQ159" s="159">
        <v>100</v>
      </c>
      <c r="DR159" s="159"/>
      <c r="DS159" s="159"/>
      <c r="DT159" s="159">
        <v>100</v>
      </c>
      <c r="DU159" s="159">
        <v>100</v>
      </c>
      <c r="DV159" s="159">
        <f t="shared" si="673"/>
        <v>0</v>
      </c>
      <c r="DW159" s="159">
        <f t="shared" ref="DW159:DW160" si="735">DX159+DY159+DZ159+EA159+EB159</f>
        <v>100</v>
      </c>
      <c r="DX159" s="159">
        <v>100</v>
      </c>
      <c r="DY159" s="159"/>
      <c r="DZ159" s="159"/>
      <c r="EA159" s="159"/>
      <c r="EB159" s="159"/>
      <c r="EC159" s="196">
        <v>0</v>
      </c>
      <c r="ED159" s="196">
        <v>0</v>
      </c>
      <c r="EE159" s="132" t="s">
        <v>15</v>
      </c>
      <c r="EF159" s="133" t="s">
        <v>332</v>
      </c>
      <c r="EG159" s="132">
        <v>7903341</v>
      </c>
      <c r="EH159" s="153" t="s">
        <v>325</v>
      </c>
      <c r="EI159" s="153" t="s">
        <v>326</v>
      </c>
      <c r="EJ159" s="192">
        <v>2021</v>
      </c>
      <c r="EK159" s="153" t="s">
        <v>505</v>
      </c>
      <c r="EL159" s="159">
        <v>367.03235100000001</v>
      </c>
      <c r="EM159" s="159">
        <v>100</v>
      </c>
      <c r="EN159" s="159"/>
      <c r="EO159" s="159"/>
      <c r="EP159" s="159">
        <v>100</v>
      </c>
      <c r="EQ159" s="159">
        <v>100</v>
      </c>
      <c r="ER159" s="159">
        <f t="shared" si="696"/>
        <v>0</v>
      </c>
      <c r="ES159" s="159">
        <f t="shared" ref="ES159:ES160" si="736">ET159+EU159+EV159+EW159+EX159</f>
        <v>100</v>
      </c>
      <c r="ET159" s="159">
        <v>100</v>
      </c>
      <c r="EU159" s="159"/>
      <c r="EV159" s="159"/>
      <c r="EW159" s="159"/>
      <c r="EX159" s="159"/>
      <c r="EY159" s="196">
        <v>0</v>
      </c>
      <c r="EZ159" s="196">
        <v>0</v>
      </c>
      <c r="FA159" s="132">
        <v>7903341</v>
      </c>
      <c r="FB159" s="153" t="s">
        <v>325</v>
      </c>
      <c r="FC159" s="153" t="s">
        <v>326</v>
      </c>
      <c r="FD159" s="192">
        <v>2021</v>
      </c>
      <c r="FE159" s="153" t="s">
        <v>505</v>
      </c>
      <c r="FF159" s="159">
        <v>367.03235100000001</v>
      </c>
      <c r="FG159" s="159">
        <v>100</v>
      </c>
      <c r="FH159" s="159"/>
      <c r="FI159" s="159"/>
      <c r="FJ159" s="196">
        <v>100</v>
      </c>
      <c r="FK159" s="196">
        <v>100</v>
      </c>
      <c r="FL159" s="196">
        <f t="shared" si="699"/>
        <v>0</v>
      </c>
      <c r="FM159" s="196">
        <f t="shared" ref="FM159:FM160" si="737">FN159+FO159+FP159+FQ159+FR159</f>
        <v>100</v>
      </c>
      <c r="FN159" s="196">
        <v>100</v>
      </c>
      <c r="FO159" s="196"/>
      <c r="FP159" s="196"/>
      <c r="FQ159" s="196"/>
      <c r="FR159" s="196"/>
      <c r="FS159" s="196">
        <v>0</v>
      </c>
      <c r="FT159" s="196">
        <v>0</v>
      </c>
      <c r="FU159" s="139"/>
      <c r="FV159" s="139"/>
      <c r="FW159" s="153"/>
      <c r="FX159" s="200"/>
    </row>
    <row r="160" spans="1:180" ht="65.25" hidden="1" customHeight="1">
      <c r="A160" s="130" t="s">
        <v>15</v>
      </c>
      <c r="B160" s="131" t="s">
        <v>336</v>
      </c>
      <c r="C160" s="132"/>
      <c r="D160" s="132" t="s">
        <v>318</v>
      </c>
      <c r="E160" s="132" t="s">
        <v>326</v>
      </c>
      <c r="F160" s="132" t="s">
        <v>284</v>
      </c>
      <c r="G160" s="132" t="s">
        <v>480</v>
      </c>
      <c r="H160" s="159">
        <v>11163</v>
      </c>
      <c r="I160" s="159">
        <v>11163</v>
      </c>
      <c r="J160" s="159"/>
      <c r="K160" s="159"/>
      <c r="L160" s="159">
        <v>532.79999999999995</v>
      </c>
      <c r="M160" s="159">
        <v>532.79999999999995</v>
      </c>
      <c r="N160" s="196"/>
      <c r="O160" s="196"/>
      <c r="P160" s="132" t="s">
        <v>481</v>
      </c>
      <c r="Q160" s="159">
        <v>11163</v>
      </c>
      <c r="R160" s="159">
        <v>11163</v>
      </c>
      <c r="S160" s="159"/>
      <c r="T160" s="159"/>
      <c r="U160" s="159">
        <v>532.79999999999995</v>
      </c>
      <c r="V160" s="159">
        <v>532.79999999999995</v>
      </c>
      <c r="W160" s="196"/>
      <c r="X160" s="196"/>
      <c r="Y160" s="130" t="s">
        <v>15</v>
      </c>
      <c r="Z160" s="131" t="s">
        <v>336</v>
      </c>
      <c r="AA160" s="132">
        <v>7928807</v>
      </c>
      <c r="AB160" s="132" t="s">
        <v>318</v>
      </c>
      <c r="AC160" s="132" t="s">
        <v>326</v>
      </c>
      <c r="AD160" s="132" t="s">
        <v>389</v>
      </c>
      <c r="AE160" s="132" t="s">
        <v>481</v>
      </c>
      <c r="AF160" s="159">
        <v>11163</v>
      </c>
      <c r="AG160" s="159">
        <v>11163</v>
      </c>
      <c r="AH160" s="159"/>
      <c r="AI160" s="159"/>
      <c r="AJ160" s="159">
        <v>532.79999999999995</v>
      </c>
      <c r="AK160" s="159">
        <v>532.79999999999995</v>
      </c>
      <c r="AL160" s="159">
        <f t="shared" si="473"/>
        <v>0</v>
      </c>
      <c r="AM160" s="159">
        <f t="shared" si="474"/>
        <v>532.79999999999995</v>
      </c>
      <c r="AN160" s="159">
        <v>532.79999999999995</v>
      </c>
      <c r="AO160" s="159"/>
      <c r="AP160" s="159"/>
      <c r="AQ160" s="159"/>
      <c r="AR160" s="159"/>
      <c r="AS160" s="196"/>
      <c r="AT160" s="196"/>
      <c r="AU160" s="130" t="s">
        <v>15</v>
      </c>
      <c r="AV160" s="131" t="s">
        <v>336</v>
      </c>
      <c r="AW160" s="132">
        <v>7928807</v>
      </c>
      <c r="AX160" s="132" t="s">
        <v>318</v>
      </c>
      <c r="AY160" s="132" t="s">
        <v>326</v>
      </c>
      <c r="AZ160" s="132" t="s">
        <v>389</v>
      </c>
      <c r="BA160" s="132" t="s">
        <v>481</v>
      </c>
      <c r="BB160" s="159">
        <v>11163</v>
      </c>
      <c r="BC160" s="159">
        <v>11163</v>
      </c>
      <c r="BD160" s="159"/>
      <c r="BE160" s="159"/>
      <c r="BF160" s="159">
        <v>532.79999999999995</v>
      </c>
      <c r="BG160" s="159">
        <v>532.79999999999995</v>
      </c>
      <c r="BH160" s="159">
        <f t="shared" si="475"/>
        <v>0</v>
      </c>
      <c r="BI160" s="159">
        <f t="shared" si="732"/>
        <v>532.79999999999995</v>
      </c>
      <c r="BJ160" s="159">
        <v>532.79999999999995</v>
      </c>
      <c r="BK160" s="159"/>
      <c r="BL160" s="159"/>
      <c r="BM160" s="159"/>
      <c r="BN160" s="159"/>
      <c r="BO160" s="196"/>
      <c r="BP160" s="196"/>
      <c r="BQ160" s="130" t="s">
        <v>15</v>
      </c>
      <c r="BR160" s="131" t="s">
        <v>336</v>
      </c>
      <c r="BS160" s="132">
        <v>7928807</v>
      </c>
      <c r="BT160" s="132" t="s">
        <v>318</v>
      </c>
      <c r="BU160" s="132" t="s">
        <v>326</v>
      </c>
      <c r="BV160" s="132" t="s">
        <v>389</v>
      </c>
      <c r="BW160" s="132" t="s">
        <v>481</v>
      </c>
      <c r="BX160" s="159">
        <v>11163</v>
      </c>
      <c r="BY160" s="159">
        <v>11163</v>
      </c>
      <c r="BZ160" s="159"/>
      <c r="CA160" s="159"/>
      <c r="CB160" s="159">
        <v>532.79999999999995</v>
      </c>
      <c r="CC160" s="159">
        <v>532.79999999999995</v>
      </c>
      <c r="CD160" s="159">
        <f t="shared" si="669"/>
        <v>0</v>
      </c>
      <c r="CE160" s="159">
        <f t="shared" si="733"/>
        <v>532.79999999999995</v>
      </c>
      <c r="CF160" s="159">
        <v>532.79999999999995</v>
      </c>
      <c r="CG160" s="159"/>
      <c r="CH160" s="159"/>
      <c r="CI160" s="159"/>
      <c r="CJ160" s="159"/>
      <c r="CK160" s="196"/>
      <c r="CL160" s="196"/>
      <c r="CM160" s="130" t="s">
        <v>15</v>
      </c>
      <c r="CN160" s="131" t="s">
        <v>336</v>
      </c>
      <c r="CO160" s="132">
        <v>7928807</v>
      </c>
      <c r="CP160" s="132" t="s">
        <v>318</v>
      </c>
      <c r="CQ160" s="132" t="s">
        <v>326</v>
      </c>
      <c r="CR160" s="132" t="s">
        <v>389</v>
      </c>
      <c r="CS160" s="132" t="s">
        <v>481</v>
      </c>
      <c r="CT160" s="159">
        <v>11163</v>
      </c>
      <c r="CU160" s="159">
        <v>11163</v>
      </c>
      <c r="CV160" s="159"/>
      <c r="CW160" s="159"/>
      <c r="CX160" s="159">
        <v>532.79999999999995</v>
      </c>
      <c r="CY160" s="159">
        <v>532.79999999999995</v>
      </c>
      <c r="CZ160" s="159">
        <f t="shared" si="671"/>
        <v>0</v>
      </c>
      <c r="DA160" s="159">
        <f t="shared" si="734"/>
        <v>532.79999999999995</v>
      </c>
      <c r="DB160" s="159">
        <v>532.79999999999995</v>
      </c>
      <c r="DC160" s="159"/>
      <c r="DD160" s="159"/>
      <c r="DE160" s="159"/>
      <c r="DF160" s="159"/>
      <c r="DG160" s="196"/>
      <c r="DH160" s="196"/>
      <c r="DI160" s="130" t="s">
        <v>15</v>
      </c>
      <c r="DJ160" s="131" t="s">
        <v>336</v>
      </c>
      <c r="DK160" s="132">
        <v>7928807</v>
      </c>
      <c r="DL160" s="132" t="s">
        <v>318</v>
      </c>
      <c r="DM160" s="132" t="s">
        <v>326</v>
      </c>
      <c r="DN160" s="132" t="s">
        <v>389</v>
      </c>
      <c r="DO160" s="132" t="s">
        <v>481</v>
      </c>
      <c r="DP160" s="159">
        <v>11163</v>
      </c>
      <c r="DQ160" s="159">
        <v>11163</v>
      </c>
      <c r="DR160" s="159"/>
      <c r="DS160" s="159"/>
      <c r="DT160" s="159">
        <v>532.79999999999995</v>
      </c>
      <c r="DU160" s="159">
        <v>532.79999999999995</v>
      </c>
      <c r="DV160" s="159">
        <f t="shared" si="673"/>
        <v>0</v>
      </c>
      <c r="DW160" s="159">
        <f t="shared" si="735"/>
        <v>532.79999999999995</v>
      </c>
      <c r="DX160" s="159">
        <v>532.79999999999995</v>
      </c>
      <c r="DY160" s="159"/>
      <c r="DZ160" s="159"/>
      <c r="EA160" s="159"/>
      <c r="EB160" s="159"/>
      <c r="EC160" s="196"/>
      <c r="ED160" s="196"/>
      <c r="EE160" s="130" t="s">
        <v>15</v>
      </c>
      <c r="EF160" s="131" t="s">
        <v>336</v>
      </c>
      <c r="EG160" s="132">
        <v>7928807</v>
      </c>
      <c r="EH160" s="132" t="s">
        <v>318</v>
      </c>
      <c r="EI160" s="132" t="s">
        <v>326</v>
      </c>
      <c r="EJ160" s="132" t="s">
        <v>389</v>
      </c>
      <c r="EK160" s="132" t="s">
        <v>481</v>
      </c>
      <c r="EL160" s="159">
        <v>11163</v>
      </c>
      <c r="EM160" s="159">
        <v>11163</v>
      </c>
      <c r="EN160" s="159"/>
      <c r="EO160" s="159"/>
      <c r="EP160" s="159">
        <v>532.79999999999995</v>
      </c>
      <c r="EQ160" s="159">
        <v>532.79999999999995</v>
      </c>
      <c r="ER160" s="159">
        <f t="shared" si="696"/>
        <v>0</v>
      </c>
      <c r="ES160" s="159">
        <f t="shared" si="736"/>
        <v>532.79999999999995</v>
      </c>
      <c r="ET160" s="159">
        <v>532.79999999999995</v>
      </c>
      <c r="EU160" s="159"/>
      <c r="EV160" s="159"/>
      <c r="EW160" s="159"/>
      <c r="EX160" s="159"/>
      <c r="EY160" s="196"/>
      <c r="EZ160" s="196"/>
      <c r="FA160" s="132">
        <v>7928807</v>
      </c>
      <c r="FB160" s="132" t="s">
        <v>318</v>
      </c>
      <c r="FC160" s="132" t="s">
        <v>326</v>
      </c>
      <c r="FD160" s="132" t="s">
        <v>389</v>
      </c>
      <c r="FE160" s="132" t="s">
        <v>481</v>
      </c>
      <c r="FF160" s="159">
        <v>11163</v>
      </c>
      <c r="FG160" s="159">
        <v>11163</v>
      </c>
      <c r="FH160" s="159"/>
      <c r="FI160" s="159"/>
      <c r="FJ160" s="196">
        <v>532.79999999999995</v>
      </c>
      <c r="FK160" s="196">
        <v>532.79999999999995</v>
      </c>
      <c r="FL160" s="196">
        <f t="shared" si="699"/>
        <v>0</v>
      </c>
      <c r="FM160" s="196">
        <f t="shared" si="737"/>
        <v>532.79999999999995</v>
      </c>
      <c r="FN160" s="196">
        <v>532.79999999999995</v>
      </c>
      <c r="FO160" s="196"/>
      <c r="FP160" s="196"/>
      <c r="FQ160" s="196"/>
      <c r="FR160" s="196"/>
      <c r="FS160" s="196"/>
      <c r="FT160" s="196"/>
      <c r="FU160" s="139"/>
      <c r="FV160" s="139"/>
      <c r="FW160" s="139"/>
      <c r="FX160" s="200"/>
    </row>
    <row r="161" spans="1:180" s="136" customFormat="1" hidden="1">
      <c r="A161" s="203" t="s">
        <v>344</v>
      </c>
      <c r="B161" s="203" t="s">
        <v>343</v>
      </c>
      <c r="C161" s="203"/>
      <c r="D161" s="203"/>
      <c r="E161" s="203"/>
      <c r="F161" s="203"/>
      <c r="G161" s="203"/>
      <c r="H161" s="158">
        <f t="shared" ref="H161:O161" si="738">H162+H163</f>
        <v>0</v>
      </c>
      <c r="I161" s="158">
        <f t="shared" si="738"/>
        <v>0</v>
      </c>
      <c r="J161" s="158">
        <f t="shared" si="738"/>
        <v>0</v>
      </c>
      <c r="K161" s="158">
        <f t="shared" si="738"/>
        <v>0</v>
      </c>
      <c r="L161" s="158">
        <f t="shared" si="738"/>
        <v>150</v>
      </c>
      <c r="M161" s="158">
        <f t="shared" si="738"/>
        <v>150</v>
      </c>
      <c r="N161" s="138">
        <f t="shared" si="738"/>
        <v>0</v>
      </c>
      <c r="O161" s="138">
        <f t="shared" si="738"/>
        <v>0</v>
      </c>
      <c r="P161" s="203"/>
      <c r="Q161" s="158">
        <f t="shared" ref="Q161:X161" si="739">Q162+Q163</f>
        <v>0</v>
      </c>
      <c r="R161" s="158">
        <f t="shared" si="739"/>
        <v>0</v>
      </c>
      <c r="S161" s="158">
        <f t="shared" si="739"/>
        <v>0</v>
      </c>
      <c r="T161" s="158">
        <f t="shared" si="739"/>
        <v>0</v>
      </c>
      <c r="U161" s="158">
        <f t="shared" si="739"/>
        <v>150</v>
      </c>
      <c r="V161" s="158">
        <f t="shared" si="739"/>
        <v>150</v>
      </c>
      <c r="W161" s="138">
        <f t="shared" si="739"/>
        <v>0</v>
      </c>
      <c r="X161" s="138">
        <f t="shared" si="739"/>
        <v>0</v>
      </c>
      <c r="Y161" s="203" t="s">
        <v>344</v>
      </c>
      <c r="Z161" s="203" t="s">
        <v>343</v>
      </c>
      <c r="AA161" s="203"/>
      <c r="AB161" s="203"/>
      <c r="AC161" s="203"/>
      <c r="AD161" s="203"/>
      <c r="AE161" s="203"/>
      <c r="AF161" s="158">
        <f t="shared" ref="AF161:AT161" si="740">AF162+AF163</f>
        <v>0</v>
      </c>
      <c r="AG161" s="158">
        <f t="shared" si="740"/>
        <v>0</v>
      </c>
      <c r="AH161" s="158">
        <f t="shared" si="740"/>
        <v>0</v>
      </c>
      <c r="AI161" s="158">
        <f t="shared" si="740"/>
        <v>0</v>
      </c>
      <c r="AJ161" s="158">
        <f t="shared" si="740"/>
        <v>4253</v>
      </c>
      <c r="AK161" s="158">
        <f t="shared" si="740"/>
        <v>4253</v>
      </c>
      <c r="AL161" s="159">
        <f t="shared" si="473"/>
        <v>-4103</v>
      </c>
      <c r="AM161" s="158">
        <f t="shared" si="740"/>
        <v>150</v>
      </c>
      <c r="AN161" s="158">
        <f t="shared" si="740"/>
        <v>150</v>
      </c>
      <c r="AO161" s="158">
        <f t="shared" si="740"/>
        <v>0</v>
      </c>
      <c r="AP161" s="158">
        <f t="shared" si="740"/>
        <v>0</v>
      </c>
      <c r="AQ161" s="158">
        <f t="shared" si="740"/>
        <v>0</v>
      </c>
      <c r="AR161" s="158">
        <f t="shared" si="740"/>
        <v>0</v>
      </c>
      <c r="AS161" s="138">
        <f t="shared" si="740"/>
        <v>0</v>
      </c>
      <c r="AT161" s="138">
        <f t="shared" si="740"/>
        <v>0</v>
      </c>
      <c r="AU161" s="203" t="s">
        <v>344</v>
      </c>
      <c r="AV161" s="203" t="s">
        <v>343</v>
      </c>
      <c r="AW161" s="203"/>
      <c r="AX161" s="203"/>
      <c r="AY161" s="203"/>
      <c r="AZ161" s="203"/>
      <c r="BA161" s="203"/>
      <c r="BB161" s="158">
        <f t="shared" ref="BB161:BG161" si="741">BB162+BB163</f>
        <v>0</v>
      </c>
      <c r="BC161" s="158">
        <f t="shared" si="741"/>
        <v>0</v>
      </c>
      <c r="BD161" s="158">
        <f t="shared" si="741"/>
        <v>0</v>
      </c>
      <c r="BE161" s="158">
        <f t="shared" si="741"/>
        <v>0</v>
      </c>
      <c r="BF161" s="158">
        <f t="shared" si="741"/>
        <v>1598.66167</v>
      </c>
      <c r="BG161" s="158">
        <f t="shared" si="741"/>
        <v>1598.66167</v>
      </c>
      <c r="BH161" s="159">
        <f t="shared" si="475"/>
        <v>-1448.66167</v>
      </c>
      <c r="BI161" s="158">
        <f t="shared" ref="BI161:BP161" si="742">BI162+BI163</f>
        <v>150</v>
      </c>
      <c r="BJ161" s="158">
        <f t="shared" si="742"/>
        <v>150</v>
      </c>
      <c r="BK161" s="158">
        <f t="shared" si="742"/>
        <v>0</v>
      </c>
      <c r="BL161" s="158">
        <f t="shared" si="742"/>
        <v>0</v>
      </c>
      <c r="BM161" s="158">
        <f t="shared" si="742"/>
        <v>0</v>
      </c>
      <c r="BN161" s="158">
        <f t="shared" si="742"/>
        <v>0</v>
      </c>
      <c r="BO161" s="138">
        <f t="shared" si="742"/>
        <v>0</v>
      </c>
      <c r="BP161" s="138">
        <f t="shared" si="742"/>
        <v>0</v>
      </c>
      <c r="BQ161" s="203" t="s">
        <v>344</v>
      </c>
      <c r="BR161" s="203" t="s">
        <v>343</v>
      </c>
      <c r="BS161" s="203"/>
      <c r="BT161" s="203"/>
      <c r="BU161" s="203"/>
      <c r="BV161" s="203"/>
      <c r="BW161" s="203"/>
      <c r="BX161" s="158">
        <f t="shared" ref="BX161:CC161" si="743">BX162+BX163</f>
        <v>0</v>
      </c>
      <c r="BY161" s="158">
        <f t="shared" si="743"/>
        <v>0</v>
      </c>
      <c r="BZ161" s="158">
        <f t="shared" si="743"/>
        <v>0</v>
      </c>
      <c r="CA161" s="158">
        <f t="shared" si="743"/>
        <v>0</v>
      </c>
      <c r="CB161" s="158">
        <f t="shared" si="743"/>
        <v>1598.66167</v>
      </c>
      <c r="CC161" s="158">
        <f t="shared" si="743"/>
        <v>1598.66167</v>
      </c>
      <c r="CD161" s="159">
        <f t="shared" si="669"/>
        <v>-1448.66167</v>
      </c>
      <c r="CE161" s="158">
        <f t="shared" ref="CE161:CL161" si="744">CE162+CE163</f>
        <v>150</v>
      </c>
      <c r="CF161" s="158">
        <f t="shared" si="744"/>
        <v>150</v>
      </c>
      <c r="CG161" s="158">
        <f t="shared" si="744"/>
        <v>0</v>
      </c>
      <c r="CH161" s="158">
        <f t="shared" si="744"/>
        <v>0</v>
      </c>
      <c r="CI161" s="158">
        <f t="shared" si="744"/>
        <v>0</v>
      </c>
      <c r="CJ161" s="158">
        <f t="shared" si="744"/>
        <v>0</v>
      </c>
      <c r="CK161" s="138">
        <f t="shared" si="744"/>
        <v>0</v>
      </c>
      <c r="CL161" s="138">
        <f t="shared" si="744"/>
        <v>0</v>
      </c>
      <c r="CM161" s="203" t="s">
        <v>344</v>
      </c>
      <c r="CN161" s="203" t="s">
        <v>343</v>
      </c>
      <c r="CO161" s="203"/>
      <c r="CP161" s="203"/>
      <c r="CQ161" s="203"/>
      <c r="CR161" s="203"/>
      <c r="CS161" s="203"/>
      <c r="CT161" s="158">
        <f t="shared" ref="CT161:CY161" si="745">CT162+CT163</f>
        <v>0</v>
      </c>
      <c r="CU161" s="158">
        <f t="shared" si="745"/>
        <v>0</v>
      </c>
      <c r="CV161" s="158">
        <f t="shared" si="745"/>
        <v>0</v>
      </c>
      <c r="CW161" s="158">
        <f t="shared" si="745"/>
        <v>0</v>
      </c>
      <c r="CX161" s="158">
        <f t="shared" si="745"/>
        <v>1598.66167</v>
      </c>
      <c r="CY161" s="158">
        <f t="shared" si="745"/>
        <v>1598.66167</v>
      </c>
      <c r="CZ161" s="159">
        <f t="shared" si="671"/>
        <v>-1448.66167</v>
      </c>
      <c r="DA161" s="158">
        <f t="shared" ref="DA161:DH161" si="746">DA162+DA163</f>
        <v>150</v>
      </c>
      <c r="DB161" s="158">
        <f t="shared" si="746"/>
        <v>150</v>
      </c>
      <c r="DC161" s="158">
        <f t="shared" si="746"/>
        <v>0</v>
      </c>
      <c r="DD161" s="158">
        <f t="shared" si="746"/>
        <v>0</v>
      </c>
      <c r="DE161" s="158">
        <f t="shared" si="746"/>
        <v>0</v>
      </c>
      <c r="DF161" s="158">
        <f t="shared" si="746"/>
        <v>0</v>
      </c>
      <c r="DG161" s="138">
        <f t="shared" si="746"/>
        <v>0</v>
      </c>
      <c r="DH161" s="138">
        <f t="shared" si="746"/>
        <v>0</v>
      </c>
      <c r="DI161" s="203" t="s">
        <v>344</v>
      </c>
      <c r="DJ161" s="203" t="s">
        <v>343</v>
      </c>
      <c r="DK161" s="203"/>
      <c r="DL161" s="203"/>
      <c r="DM161" s="203"/>
      <c r="DN161" s="203"/>
      <c r="DO161" s="203"/>
      <c r="DP161" s="158">
        <f t="shared" ref="DP161:DU161" si="747">DP162+DP163</f>
        <v>0</v>
      </c>
      <c r="DQ161" s="158">
        <f t="shared" si="747"/>
        <v>0</v>
      </c>
      <c r="DR161" s="158">
        <f t="shared" si="747"/>
        <v>0</v>
      </c>
      <c r="DS161" s="158">
        <f t="shared" si="747"/>
        <v>0</v>
      </c>
      <c r="DT161" s="158">
        <f t="shared" si="747"/>
        <v>1612.980726</v>
      </c>
      <c r="DU161" s="158">
        <f t="shared" si="747"/>
        <v>1612.980726</v>
      </c>
      <c r="DV161" s="159">
        <f t="shared" si="673"/>
        <v>-1462.980726</v>
      </c>
      <c r="DW161" s="158">
        <f t="shared" ref="DW161:ED161" si="748">DW162+DW163</f>
        <v>150</v>
      </c>
      <c r="DX161" s="158">
        <f t="shared" si="748"/>
        <v>150</v>
      </c>
      <c r="DY161" s="158">
        <f t="shared" si="748"/>
        <v>0</v>
      </c>
      <c r="DZ161" s="158">
        <f t="shared" si="748"/>
        <v>0</v>
      </c>
      <c r="EA161" s="158">
        <f t="shared" si="748"/>
        <v>0</v>
      </c>
      <c r="EB161" s="158">
        <f t="shared" si="748"/>
        <v>0</v>
      </c>
      <c r="EC161" s="138">
        <f t="shared" si="748"/>
        <v>0</v>
      </c>
      <c r="ED161" s="138">
        <f t="shared" si="748"/>
        <v>0</v>
      </c>
      <c r="EE161" s="203" t="s">
        <v>344</v>
      </c>
      <c r="EF161" s="203" t="s">
        <v>343</v>
      </c>
      <c r="EG161" s="203"/>
      <c r="EH161" s="203"/>
      <c r="EI161" s="203"/>
      <c r="EJ161" s="203"/>
      <c r="EK161" s="203"/>
      <c r="EL161" s="158">
        <f t="shared" ref="EL161:EQ161" si="749">EL162+EL163</f>
        <v>0</v>
      </c>
      <c r="EM161" s="158">
        <f t="shared" si="749"/>
        <v>0</v>
      </c>
      <c r="EN161" s="158">
        <f t="shared" si="749"/>
        <v>0</v>
      </c>
      <c r="EO161" s="158">
        <f t="shared" si="749"/>
        <v>0</v>
      </c>
      <c r="EP161" s="158">
        <f t="shared" si="749"/>
        <v>594.75692400000003</v>
      </c>
      <c r="EQ161" s="158">
        <f t="shared" si="749"/>
        <v>594.75692400000003</v>
      </c>
      <c r="ER161" s="159">
        <f t="shared" si="696"/>
        <v>-444.75692400000003</v>
      </c>
      <c r="ES161" s="158">
        <f t="shared" ref="ES161:EZ161" si="750">ES162+ES163</f>
        <v>150</v>
      </c>
      <c r="ET161" s="158">
        <f t="shared" si="750"/>
        <v>150</v>
      </c>
      <c r="EU161" s="158">
        <f t="shared" si="750"/>
        <v>0</v>
      </c>
      <c r="EV161" s="158">
        <f t="shared" si="750"/>
        <v>0</v>
      </c>
      <c r="EW161" s="158">
        <f t="shared" si="750"/>
        <v>0</v>
      </c>
      <c r="EX161" s="158">
        <f t="shared" si="750"/>
        <v>0</v>
      </c>
      <c r="EY161" s="138">
        <f t="shared" si="750"/>
        <v>0</v>
      </c>
      <c r="EZ161" s="138">
        <f t="shared" si="750"/>
        <v>0</v>
      </c>
      <c r="FA161" s="203"/>
      <c r="FB161" s="203"/>
      <c r="FC161" s="203"/>
      <c r="FD161" s="203"/>
      <c r="FE161" s="203"/>
      <c r="FF161" s="158">
        <f t="shared" ref="FF161:FK161" si="751">FF162+FF163</f>
        <v>0</v>
      </c>
      <c r="FG161" s="158">
        <f t="shared" si="751"/>
        <v>0</v>
      </c>
      <c r="FH161" s="158">
        <f t="shared" si="751"/>
        <v>0</v>
      </c>
      <c r="FI161" s="158">
        <f t="shared" si="751"/>
        <v>0</v>
      </c>
      <c r="FJ161" s="138">
        <f t="shared" si="751"/>
        <v>594.75692400000003</v>
      </c>
      <c r="FK161" s="138">
        <f t="shared" si="751"/>
        <v>594.75692400000003</v>
      </c>
      <c r="FL161" s="196">
        <f t="shared" si="699"/>
        <v>-444.75692400000003</v>
      </c>
      <c r="FM161" s="138">
        <f t="shared" ref="FM161:FT161" si="752">FM162+FM163</f>
        <v>150</v>
      </c>
      <c r="FN161" s="138">
        <f t="shared" si="752"/>
        <v>150</v>
      </c>
      <c r="FO161" s="138">
        <f t="shared" si="752"/>
        <v>0</v>
      </c>
      <c r="FP161" s="138">
        <f t="shared" si="752"/>
        <v>0</v>
      </c>
      <c r="FQ161" s="138">
        <f t="shared" si="752"/>
        <v>0</v>
      </c>
      <c r="FR161" s="138">
        <f t="shared" si="752"/>
        <v>0</v>
      </c>
      <c r="FS161" s="138">
        <f t="shared" si="752"/>
        <v>0</v>
      </c>
      <c r="FT161" s="138">
        <f t="shared" si="752"/>
        <v>0</v>
      </c>
      <c r="FU161" s="244"/>
      <c r="FV161" s="244"/>
      <c r="FW161" s="203"/>
      <c r="FX161" s="200"/>
    </row>
    <row r="162" spans="1:180" ht="22" hidden="1" customHeight="1">
      <c r="A162" s="203" t="s">
        <v>19</v>
      </c>
      <c r="B162" s="203" t="s">
        <v>45</v>
      </c>
      <c r="C162" s="203"/>
      <c r="D162" s="203"/>
      <c r="E162" s="203"/>
      <c r="F162" s="203"/>
      <c r="G162" s="203"/>
      <c r="H162" s="158"/>
      <c r="I162" s="158"/>
      <c r="J162" s="158">
        <v>0</v>
      </c>
      <c r="K162" s="158">
        <v>0</v>
      </c>
      <c r="L162" s="158">
        <v>0</v>
      </c>
      <c r="M162" s="158">
        <v>0</v>
      </c>
      <c r="N162" s="138">
        <v>0</v>
      </c>
      <c r="O162" s="138">
        <v>0</v>
      </c>
      <c r="P162" s="203"/>
      <c r="Q162" s="158"/>
      <c r="R162" s="158"/>
      <c r="S162" s="158">
        <v>0</v>
      </c>
      <c r="T162" s="158">
        <v>0</v>
      </c>
      <c r="U162" s="158">
        <v>0</v>
      </c>
      <c r="V162" s="158">
        <v>0</v>
      </c>
      <c r="W162" s="138">
        <v>0</v>
      </c>
      <c r="X162" s="138">
        <v>0</v>
      </c>
      <c r="Y162" s="203" t="s">
        <v>19</v>
      </c>
      <c r="Z162" s="203" t="s">
        <v>45</v>
      </c>
      <c r="AA162" s="203"/>
      <c r="AB162" s="203"/>
      <c r="AC162" s="203"/>
      <c r="AD162" s="203"/>
      <c r="AE162" s="203"/>
      <c r="AF162" s="158"/>
      <c r="AG162" s="158"/>
      <c r="AH162" s="158">
        <v>0</v>
      </c>
      <c r="AI162" s="158">
        <v>0</v>
      </c>
      <c r="AJ162" s="158">
        <v>0</v>
      </c>
      <c r="AK162" s="158">
        <v>0</v>
      </c>
      <c r="AL162" s="159">
        <f t="shared" si="473"/>
        <v>0</v>
      </c>
      <c r="AM162" s="159">
        <f t="shared" si="474"/>
        <v>0</v>
      </c>
      <c r="AN162" s="158"/>
      <c r="AO162" s="158"/>
      <c r="AP162" s="158"/>
      <c r="AQ162" s="158"/>
      <c r="AR162" s="158"/>
      <c r="AS162" s="138">
        <v>0</v>
      </c>
      <c r="AT162" s="138">
        <v>0</v>
      </c>
      <c r="AU162" s="203" t="s">
        <v>19</v>
      </c>
      <c r="AV162" s="203" t="s">
        <v>45</v>
      </c>
      <c r="AW162" s="203"/>
      <c r="AX162" s="203"/>
      <c r="AY162" s="203"/>
      <c r="AZ162" s="203"/>
      <c r="BA162" s="203"/>
      <c r="BB162" s="158"/>
      <c r="BC162" s="158"/>
      <c r="BD162" s="158">
        <v>0</v>
      </c>
      <c r="BE162" s="158">
        <v>0</v>
      </c>
      <c r="BF162" s="158">
        <v>0</v>
      </c>
      <c r="BG162" s="158">
        <v>0</v>
      </c>
      <c r="BH162" s="159">
        <f t="shared" si="475"/>
        <v>0</v>
      </c>
      <c r="BI162" s="159">
        <f t="shared" ref="BI162" si="753">BJ162+BK162+BL162+BM162+BN162</f>
        <v>0</v>
      </c>
      <c r="BJ162" s="158"/>
      <c r="BK162" s="158"/>
      <c r="BL162" s="158"/>
      <c r="BM162" s="158"/>
      <c r="BN162" s="158"/>
      <c r="BO162" s="138">
        <v>0</v>
      </c>
      <c r="BP162" s="138">
        <v>0</v>
      </c>
      <c r="BQ162" s="203" t="s">
        <v>19</v>
      </c>
      <c r="BR162" s="203" t="s">
        <v>45</v>
      </c>
      <c r="BS162" s="203"/>
      <c r="BT162" s="203"/>
      <c r="BU162" s="203"/>
      <c r="BV162" s="203"/>
      <c r="BW162" s="203"/>
      <c r="BX162" s="158"/>
      <c r="BY162" s="158"/>
      <c r="BZ162" s="158">
        <v>0</v>
      </c>
      <c r="CA162" s="158">
        <v>0</v>
      </c>
      <c r="CB162" s="158">
        <v>0</v>
      </c>
      <c r="CC162" s="158">
        <v>0</v>
      </c>
      <c r="CD162" s="159">
        <f t="shared" si="669"/>
        <v>0</v>
      </c>
      <c r="CE162" s="159">
        <f t="shared" ref="CE162" si="754">CF162+CG162+CH162+CI162+CJ162</f>
        <v>0</v>
      </c>
      <c r="CF162" s="158"/>
      <c r="CG162" s="158"/>
      <c r="CH162" s="158"/>
      <c r="CI162" s="158"/>
      <c r="CJ162" s="158"/>
      <c r="CK162" s="138">
        <v>0</v>
      </c>
      <c r="CL162" s="138">
        <v>0</v>
      </c>
      <c r="CM162" s="203" t="s">
        <v>19</v>
      </c>
      <c r="CN162" s="203" t="s">
        <v>45</v>
      </c>
      <c r="CO162" s="203"/>
      <c r="CP162" s="203"/>
      <c r="CQ162" s="203"/>
      <c r="CR162" s="203"/>
      <c r="CS162" s="203"/>
      <c r="CT162" s="158"/>
      <c r="CU162" s="158"/>
      <c r="CV162" s="158">
        <v>0</v>
      </c>
      <c r="CW162" s="158">
        <v>0</v>
      </c>
      <c r="CX162" s="158">
        <v>0</v>
      </c>
      <c r="CY162" s="158">
        <v>0</v>
      </c>
      <c r="CZ162" s="159">
        <f t="shared" si="671"/>
        <v>0</v>
      </c>
      <c r="DA162" s="159">
        <f t="shared" ref="DA162" si="755">DB162+DC162+DD162+DE162+DF162</f>
        <v>0</v>
      </c>
      <c r="DB162" s="158"/>
      <c r="DC162" s="158"/>
      <c r="DD162" s="158"/>
      <c r="DE162" s="158"/>
      <c r="DF162" s="158"/>
      <c r="DG162" s="138">
        <v>0</v>
      </c>
      <c r="DH162" s="138">
        <v>0</v>
      </c>
      <c r="DI162" s="203" t="s">
        <v>19</v>
      </c>
      <c r="DJ162" s="203" t="s">
        <v>45</v>
      </c>
      <c r="DK162" s="203"/>
      <c r="DL162" s="203"/>
      <c r="DM162" s="203"/>
      <c r="DN162" s="203"/>
      <c r="DO162" s="203"/>
      <c r="DP162" s="158"/>
      <c r="DQ162" s="158"/>
      <c r="DR162" s="158">
        <v>0</v>
      </c>
      <c r="DS162" s="158">
        <v>0</v>
      </c>
      <c r="DT162" s="158">
        <v>0</v>
      </c>
      <c r="DU162" s="158">
        <v>0</v>
      </c>
      <c r="DV162" s="159">
        <f t="shared" si="673"/>
        <v>0</v>
      </c>
      <c r="DW162" s="159">
        <f t="shared" ref="DW162" si="756">DX162+DY162+DZ162+EA162+EB162</f>
        <v>0</v>
      </c>
      <c r="DX162" s="158"/>
      <c r="DY162" s="158"/>
      <c r="DZ162" s="158"/>
      <c r="EA162" s="158"/>
      <c r="EB162" s="158"/>
      <c r="EC162" s="138">
        <v>0</v>
      </c>
      <c r="ED162" s="138">
        <v>0</v>
      </c>
      <c r="EE162" s="203" t="s">
        <v>19</v>
      </c>
      <c r="EF162" s="203" t="s">
        <v>45</v>
      </c>
      <c r="EG162" s="203"/>
      <c r="EH162" s="203"/>
      <c r="EI162" s="203"/>
      <c r="EJ162" s="203"/>
      <c r="EK162" s="203"/>
      <c r="EL162" s="158"/>
      <c r="EM162" s="158"/>
      <c r="EN162" s="158">
        <v>0</v>
      </c>
      <c r="EO162" s="158">
        <v>0</v>
      </c>
      <c r="EP162" s="158">
        <v>0</v>
      </c>
      <c r="EQ162" s="158">
        <v>0</v>
      </c>
      <c r="ER162" s="159">
        <f t="shared" si="696"/>
        <v>0</v>
      </c>
      <c r="ES162" s="159">
        <f t="shared" ref="ES162" si="757">ET162+EU162+EV162+EW162+EX162</f>
        <v>0</v>
      </c>
      <c r="ET162" s="158"/>
      <c r="EU162" s="158"/>
      <c r="EV162" s="158"/>
      <c r="EW162" s="158"/>
      <c r="EX162" s="158"/>
      <c r="EY162" s="138">
        <v>0</v>
      </c>
      <c r="EZ162" s="138">
        <v>0</v>
      </c>
      <c r="FA162" s="203"/>
      <c r="FB162" s="203"/>
      <c r="FC162" s="203"/>
      <c r="FD162" s="203"/>
      <c r="FE162" s="203"/>
      <c r="FF162" s="158"/>
      <c r="FG162" s="158"/>
      <c r="FH162" s="158">
        <v>0</v>
      </c>
      <c r="FI162" s="158">
        <v>0</v>
      </c>
      <c r="FJ162" s="138">
        <v>0</v>
      </c>
      <c r="FK162" s="138">
        <v>0</v>
      </c>
      <c r="FL162" s="196">
        <f t="shared" si="699"/>
        <v>0</v>
      </c>
      <c r="FM162" s="196">
        <f t="shared" ref="FM162" si="758">FN162+FO162+FP162+FQ162+FR162</f>
        <v>0</v>
      </c>
      <c r="FN162" s="138"/>
      <c r="FO162" s="138"/>
      <c r="FP162" s="138"/>
      <c r="FQ162" s="138"/>
      <c r="FR162" s="138"/>
      <c r="FS162" s="138">
        <v>0</v>
      </c>
      <c r="FT162" s="138">
        <v>0</v>
      </c>
      <c r="FU162" s="244"/>
      <c r="FV162" s="244"/>
      <c r="FW162" s="203"/>
      <c r="FX162" s="200"/>
    </row>
    <row r="163" spans="1:180" hidden="1">
      <c r="A163" s="203" t="s">
        <v>20</v>
      </c>
      <c r="B163" s="203" t="s">
        <v>321</v>
      </c>
      <c r="C163" s="203"/>
      <c r="D163" s="203"/>
      <c r="E163" s="203"/>
      <c r="F163" s="203"/>
      <c r="G163" s="203"/>
      <c r="H163" s="158"/>
      <c r="I163" s="158"/>
      <c r="J163" s="158">
        <v>0</v>
      </c>
      <c r="K163" s="158">
        <v>0</v>
      </c>
      <c r="L163" s="158">
        <f>L164</f>
        <v>150</v>
      </c>
      <c r="M163" s="158">
        <f>M164</f>
        <v>150</v>
      </c>
      <c r="N163" s="138">
        <v>0</v>
      </c>
      <c r="O163" s="138">
        <v>0</v>
      </c>
      <c r="P163" s="203"/>
      <c r="Q163" s="158"/>
      <c r="R163" s="158"/>
      <c r="S163" s="158">
        <v>0</v>
      </c>
      <c r="T163" s="158">
        <v>0</v>
      </c>
      <c r="U163" s="158">
        <f>U164</f>
        <v>150</v>
      </c>
      <c r="V163" s="158">
        <f>V164</f>
        <v>150</v>
      </c>
      <c r="W163" s="138">
        <v>0</v>
      </c>
      <c r="X163" s="138">
        <v>0</v>
      </c>
      <c r="Y163" s="203" t="s">
        <v>20</v>
      </c>
      <c r="Z163" s="203" t="s">
        <v>321</v>
      </c>
      <c r="AA163" s="203"/>
      <c r="AB163" s="203"/>
      <c r="AC163" s="203"/>
      <c r="AD163" s="203"/>
      <c r="AE163" s="203"/>
      <c r="AF163" s="158"/>
      <c r="AG163" s="158"/>
      <c r="AH163" s="158">
        <v>0</v>
      </c>
      <c r="AI163" s="158">
        <v>0</v>
      </c>
      <c r="AJ163" s="158">
        <f>SUM(AJ164:AJ166)</f>
        <v>4253</v>
      </c>
      <c r="AK163" s="158">
        <f>SUM(AK164:AK166)</f>
        <v>4253</v>
      </c>
      <c r="AL163" s="159">
        <f t="shared" si="473"/>
        <v>-4103</v>
      </c>
      <c r="AM163" s="158">
        <f t="shared" ref="AM163:AR163" si="759">AM164</f>
        <v>150</v>
      </c>
      <c r="AN163" s="158">
        <f t="shared" si="759"/>
        <v>150</v>
      </c>
      <c r="AO163" s="158">
        <f t="shared" si="759"/>
        <v>0</v>
      </c>
      <c r="AP163" s="158">
        <f t="shared" si="759"/>
        <v>0</v>
      </c>
      <c r="AQ163" s="158">
        <f t="shared" si="759"/>
        <v>0</v>
      </c>
      <c r="AR163" s="158">
        <f t="shared" si="759"/>
        <v>0</v>
      </c>
      <c r="AS163" s="138">
        <v>0</v>
      </c>
      <c r="AT163" s="138">
        <v>0</v>
      </c>
      <c r="AU163" s="203" t="s">
        <v>20</v>
      </c>
      <c r="AV163" s="203" t="s">
        <v>321</v>
      </c>
      <c r="AW163" s="203"/>
      <c r="AX163" s="203"/>
      <c r="AY163" s="203"/>
      <c r="AZ163" s="203"/>
      <c r="BA163" s="203"/>
      <c r="BB163" s="158"/>
      <c r="BC163" s="158"/>
      <c r="BD163" s="158">
        <v>0</v>
      </c>
      <c r="BE163" s="158">
        <v>0</v>
      </c>
      <c r="BF163" s="158">
        <f>SUM(BF164:BF166)</f>
        <v>1598.66167</v>
      </c>
      <c r="BG163" s="158">
        <f>SUM(BG164:BG166)</f>
        <v>1598.66167</v>
      </c>
      <c r="BH163" s="159">
        <f t="shared" si="475"/>
        <v>-1448.66167</v>
      </c>
      <c r="BI163" s="158">
        <f t="shared" ref="BI163:BN163" si="760">BI164</f>
        <v>150</v>
      </c>
      <c r="BJ163" s="158">
        <f t="shared" si="760"/>
        <v>150</v>
      </c>
      <c r="BK163" s="158">
        <f t="shared" si="760"/>
        <v>0</v>
      </c>
      <c r="BL163" s="158">
        <f t="shared" si="760"/>
        <v>0</v>
      </c>
      <c r="BM163" s="158">
        <f t="shared" si="760"/>
        <v>0</v>
      </c>
      <c r="BN163" s="158">
        <f t="shared" si="760"/>
        <v>0</v>
      </c>
      <c r="BO163" s="138">
        <v>0</v>
      </c>
      <c r="BP163" s="138">
        <v>0</v>
      </c>
      <c r="BQ163" s="203" t="s">
        <v>20</v>
      </c>
      <c r="BR163" s="203" t="s">
        <v>321</v>
      </c>
      <c r="BS163" s="203"/>
      <c r="BT163" s="203"/>
      <c r="BU163" s="203"/>
      <c r="BV163" s="203"/>
      <c r="BW163" s="203"/>
      <c r="BX163" s="158"/>
      <c r="BY163" s="158"/>
      <c r="BZ163" s="158">
        <v>0</v>
      </c>
      <c r="CA163" s="158">
        <v>0</v>
      </c>
      <c r="CB163" s="158">
        <f>SUM(CB164:CB166)</f>
        <v>1598.66167</v>
      </c>
      <c r="CC163" s="158">
        <f>SUM(CC164:CC166)</f>
        <v>1598.66167</v>
      </c>
      <c r="CD163" s="159">
        <f t="shared" si="669"/>
        <v>-1448.66167</v>
      </c>
      <c r="CE163" s="158">
        <f t="shared" ref="CE163:CJ163" si="761">CE164</f>
        <v>150</v>
      </c>
      <c r="CF163" s="158">
        <f t="shared" si="761"/>
        <v>150</v>
      </c>
      <c r="CG163" s="158">
        <f t="shared" si="761"/>
        <v>0</v>
      </c>
      <c r="CH163" s="158">
        <f t="shared" si="761"/>
        <v>0</v>
      </c>
      <c r="CI163" s="158">
        <f t="shared" si="761"/>
        <v>0</v>
      </c>
      <c r="CJ163" s="158">
        <f t="shared" si="761"/>
        <v>0</v>
      </c>
      <c r="CK163" s="138">
        <v>0</v>
      </c>
      <c r="CL163" s="138">
        <v>0</v>
      </c>
      <c r="CM163" s="203" t="s">
        <v>20</v>
      </c>
      <c r="CN163" s="203" t="s">
        <v>321</v>
      </c>
      <c r="CO163" s="203"/>
      <c r="CP163" s="203"/>
      <c r="CQ163" s="203"/>
      <c r="CR163" s="203"/>
      <c r="CS163" s="203"/>
      <c r="CT163" s="158"/>
      <c r="CU163" s="158"/>
      <c r="CV163" s="158">
        <v>0</v>
      </c>
      <c r="CW163" s="158">
        <v>0</v>
      </c>
      <c r="CX163" s="158">
        <f>SUM(CX164:CX166)</f>
        <v>1598.66167</v>
      </c>
      <c r="CY163" s="158">
        <f>SUM(CY164:CY166)</f>
        <v>1598.66167</v>
      </c>
      <c r="CZ163" s="159">
        <f t="shared" si="671"/>
        <v>-1448.66167</v>
      </c>
      <c r="DA163" s="158">
        <f t="shared" ref="DA163:DF163" si="762">DA164</f>
        <v>150</v>
      </c>
      <c r="DB163" s="158">
        <f t="shared" si="762"/>
        <v>150</v>
      </c>
      <c r="DC163" s="158">
        <f t="shared" si="762"/>
        <v>0</v>
      </c>
      <c r="DD163" s="158">
        <f t="shared" si="762"/>
        <v>0</v>
      </c>
      <c r="DE163" s="158">
        <f t="shared" si="762"/>
        <v>0</v>
      </c>
      <c r="DF163" s="158">
        <f t="shared" si="762"/>
        <v>0</v>
      </c>
      <c r="DG163" s="138">
        <v>0</v>
      </c>
      <c r="DH163" s="138">
        <v>0</v>
      </c>
      <c r="DI163" s="203" t="s">
        <v>20</v>
      </c>
      <c r="DJ163" s="203" t="s">
        <v>321</v>
      </c>
      <c r="DK163" s="203"/>
      <c r="DL163" s="203"/>
      <c r="DM163" s="203"/>
      <c r="DN163" s="203"/>
      <c r="DO163" s="203"/>
      <c r="DP163" s="158"/>
      <c r="DQ163" s="158"/>
      <c r="DR163" s="158">
        <v>0</v>
      </c>
      <c r="DS163" s="158">
        <v>0</v>
      </c>
      <c r="DT163" s="158">
        <f>SUM(DT164:DT166)</f>
        <v>1612.980726</v>
      </c>
      <c r="DU163" s="158">
        <f>SUM(DU164:DU166)</f>
        <v>1612.980726</v>
      </c>
      <c r="DV163" s="159">
        <f t="shared" si="673"/>
        <v>-1462.980726</v>
      </c>
      <c r="DW163" s="158">
        <f t="shared" ref="DW163:EB163" si="763">DW164</f>
        <v>150</v>
      </c>
      <c r="DX163" s="158">
        <f t="shared" si="763"/>
        <v>150</v>
      </c>
      <c r="DY163" s="158">
        <f t="shared" si="763"/>
        <v>0</v>
      </c>
      <c r="DZ163" s="158">
        <f t="shared" si="763"/>
        <v>0</v>
      </c>
      <c r="EA163" s="158">
        <f t="shared" si="763"/>
        <v>0</v>
      </c>
      <c r="EB163" s="158">
        <f t="shared" si="763"/>
        <v>0</v>
      </c>
      <c r="EC163" s="138">
        <v>0</v>
      </c>
      <c r="ED163" s="138">
        <v>0</v>
      </c>
      <c r="EE163" s="203" t="s">
        <v>20</v>
      </c>
      <c r="EF163" s="203" t="s">
        <v>321</v>
      </c>
      <c r="EG163" s="203"/>
      <c r="EH163" s="203"/>
      <c r="EI163" s="203"/>
      <c r="EJ163" s="203"/>
      <c r="EK163" s="203"/>
      <c r="EL163" s="158"/>
      <c r="EM163" s="158"/>
      <c r="EN163" s="158">
        <v>0</v>
      </c>
      <c r="EO163" s="158">
        <v>0</v>
      </c>
      <c r="EP163" s="158">
        <f>SUM(EP164:EP166)</f>
        <v>594.75692400000003</v>
      </c>
      <c r="EQ163" s="158">
        <f>SUM(EQ164:EQ166)</f>
        <v>594.75692400000003</v>
      </c>
      <c r="ER163" s="159">
        <f t="shared" si="696"/>
        <v>-444.75692400000003</v>
      </c>
      <c r="ES163" s="158">
        <f t="shared" ref="ES163:EX163" si="764">ES164</f>
        <v>150</v>
      </c>
      <c r="ET163" s="158">
        <f t="shared" si="764"/>
        <v>150</v>
      </c>
      <c r="EU163" s="158">
        <f t="shared" si="764"/>
        <v>0</v>
      </c>
      <c r="EV163" s="158">
        <f t="shared" si="764"/>
        <v>0</v>
      </c>
      <c r="EW163" s="158">
        <f t="shared" si="764"/>
        <v>0</v>
      </c>
      <c r="EX163" s="158">
        <f t="shared" si="764"/>
        <v>0</v>
      </c>
      <c r="EY163" s="138">
        <v>0</v>
      </c>
      <c r="EZ163" s="138">
        <v>0</v>
      </c>
      <c r="FA163" s="203"/>
      <c r="FB163" s="203"/>
      <c r="FC163" s="203"/>
      <c r="FD163" s="203"/>
      <c r="FE163" s="203"/>
      <c r="FF163" s="158"/>
      <c r="FG163" s="158"/>
      <c r="FH163" s="158">
        <v>0</v>
      </c>
      <c r="FI163" s="158">
        <v>0</v>
      </c>
      <c r="FJ163" s="138">
        <f>SUM(FJ164:FJ166)</f>
        <v>594.75692400000003</v>
      </c>
      <c r="FK163" s="138">
        <f>SUM(FK164:FK166)</f>
        <v>594.75692400000003</v>
      </c>
      <c r="FL163" s="196">
        <f t="shared" si="699"/>
        <v>-444.75692400000003</v>
      </c>
      <c r="FM163" s="138">
        <f t="shared" ref="FM163:FR163" si="765">FM164</f>
        <v>150</v>
      </c>
      <c r="FN163" s="138">
        <f t="shared" si="765"/>
        <v>150</v>
      </c>
      <c r="FO163" s="138">
        <f t="shared" si="765"/>
        <v>0</v>
      </c>
      <c r="FP163" s="138">
        <f t="shared" si="765"/>
        <v>0</v>
      </c>
      <c r="FQ163" s="138">
        <f t="shared" si="765"/>
        <v>0</v>
      </c>
      <c r="FR163" s="138">
        <f t="shared" si="765"/>
        <v>0</v>
      </c>
      <c r="FS163" s="138">
        <v>0</v>
      </c>
      <c r="FT163" s="138">
        <v>0</v>
      </c>
      <c r="FU163" s="244"/>
      <c r="FV163" s="244"/>
      <c r="FW163" s="203"/>
      <c r="FX163" s="200"/>
    </row>
    <row r="164" spans="1:180" ht="75.75" hidden="1" customHeight="1">
      <c r="A164" s="130" t="s">
        <v>15</v>
      </c>
      <c r="B164" s="131" t="s">
        <v>336</v>
      </c>
      <c r="C164" s="132"/>
      <c r="D164" s="132" t="s">
        <v>318</v>
      </c>
      <c r="E164" s="132" t="s">
        <v>326</v>
      </c>
      <c r="F164" s="132" t="s">
        <v>284</v>
      </c>
      <c r="G164" s="132" t="s">
        <v>480</v>
      </c>
      <c r="H164" s="159">
        <v>11163</v>
      </c>
      <c r="I164" s="159">
        <v>11163</v>
      </c>
      <c r="J164" s="159"/>
      <c r="K164" s="159"/>
      <c r="L164" s="159">
        <v>150</v>
      </c>
      <c r="M164" s="159">
        <v>150</v>
      </c>
      <c r="N164" s="196"/>
      <c r="O164" s="196"/>
      <c r="P164" s="132" t="s">
        <v>481</v>
      </c>
      <c r="Q164" s="159">
        <v>11163</v>
      </c>
      <c r="R164" s="159">
        <v>11163</v>
      </c>
      <c r="S164" s="159"/>
      <c r="T164" s="159"/>
      <c r="U164" s="159">
        <v>150</v>
      </c>
      <c r="V164" s="159">
        <v>150</v>
      </c>
      <c r="W164" s="196"/>
      <c r="X164" s="196"/>
      <c r="Y164" s="130" t="s">
        <v>15</v>
      </c>
      <c r="Z164" s="131" t="s">
        <v>336</v>
      </c>
      <c r="AA164" s="132">
        <v>7928807</v>
      </c>
      <c r="AB164" s="132" t="s">
        <v>318</v>
      </c>
      <c r="AC164" s="132" t="s">
        <v>326</v>
      </c>
      <c r="AD164" s="132" t="s">
        <v>389</v>
      </c>
      <c r="AE164" s="132" t="s">
        <v>481</v>
      </c>
      <c r="AF164" s="159">
        <v>11163</v>
      </c>
      <c r="AG164" s="159">
        <v>11163</v>
      </c>
      <c r="AH164" s="159"/>
      <c r="AI164" s="159"/>
      <c r="AJ164" s="159">
        <v>150</v>
      </c>
      <c r="AK164" s="159">
        <v>150</v>
      </c>
      <c r="AL164" s="159">
        <f t="shared" si="473"/>
        <v>0</v>
      </c>
      <c r="AM164" s="159">
        <f t="shared" si="474"/>
        <v>150</v>
      </c>
      <c r="AN164" s="159">
        <v>150</v>
      </c>
      <c r="AO164" s="159"/>
      <c r="AP164" s="159"/>
      <c r="AQ164" s="159"/>
      <c r="AR164" s="159"/>
      <c r="AS164" s="196"/>
      <c r="AT164" s="196"/>
      <c r="AU164" s="130" t="s">
        <v>15</v>
      </c>
      <c r="AV164" s="131" t="s">
        <v>336</v>
      </c>
      <c r="AW164" s="132">
        <v>7928807</v>
      </c>
      <c r="AX164" s="132" t="s">
        <v>318</v>
      </c>
      <c r="AY164" s="132" t="s">
        <v>326</v>
      </c>
      <c r="AZ164" s="132" t="s">
        <v>389</v>
      </c>
      <c r="BA164" s="132" t="s">
        <v>481</v>
      </c>
      <c r="BB164" s="159">
        <v>11163</v>
      </c>
      <c r="BC164" s="159">
        <v>11163</v>
      </c>
      <c r="BD164" s="159"/>
      <c r="BE164" s="159"/>
      <c r="BF164" s="159">
        <f>BG164</f>
        <v>150</v>
      </c>
      <c r="BG164" s="159">
        <v>150</v>
      </c>
      <c r="BH164" s="159">
        <f t="shared" si="475"/>
        <v>0</v>
      </c>
      <c r="BI164" s="159">
        <f t="shared" ref="BI164:BI166" si="766">BJ164+BK164+BL164+BM164+BN164</f>
        <v>150</v>
      </c>
      <c r="BJ164" s="159">
        <v>150</v>
      </c>
      <c r="BK164" s="159"/>
      <c r="BL164" s="159"/>
      <c r="BM164" s="159"/>
      <c r="BN164" s="159"/>
      <c r="BO164" s="196"/>
      <c r="BP164" s="196"/>
      <c r="BQ164" s="130" t="s">
        <v>15</v>
      </c>
      <c r="BR164" s="131" t="s">
        <v>336</v>
      </c>
      <c r="BS164" s="132">
        <v>7928807</v>
      </c>
      <c r="BT164" s="132" t="s">
        <v>318</v>
      </c>
      <c r="BU164" s="132" t="s">
        <v>326</v>
      </c>
      <c r="BV164" s="132" t="s">
        <v>389</v>
      </c>
      <c r="BW164" s="132" t="s">
        <v>481</v>
      </c>
      <c r="BX164" s="159">
        <v>11163</v>
      </c>
      <c r="BY164" s="159">
        <v>11163</v>
      </c>
      <c r="BZ164" s="159"/>
      <c r="CA164" s="159"/>
      <c r="CB164" s="159">
        <f>CC164</f>
        <v>150</v>
      </c>
      <c r="CC164" s="159">
        <v>150</v>
      </c>
      <c r="CD164" s="159">
        <f t="shared" si="669"/>
        <v>0</v>
      </c>
      <c r="CE164" s="159">
        <f t="shared" ref="CE164:CE165" si="767">CF164+CG164+CH164+CI164+CJ164</f>
        <v>150</v>
      </c>
      <c r="CF164" s="159">
        <v>150</v>
      </c>
      <c r="CG164" s="159"/>
      <c r="CH164" s="159"/>
      <c r="CI164" s="159"/>
      <c r="CJ164" s="159"/>
      <c r="CK164" s="196"/>
      <c r="CL164" s="196"/>
      <c r="CM164" s="130" t="s">
        <v>15</v>
      </c>
      <c r="CN164" s="131" t="s">
        <v>336</v>
      </c>
      <c r="CO164" s="132">
        <v>7928807</v>
      </c>
      <c r="CP164" s="132" t="s">
        <v>318</v>
      </c>
      <c r="CQ164" s="132" t="s">
        <v>326</v>
      </c>
      <c r="CR164" s="132" t="s">
        <v>389</v>
      </c>
      <c r="CS164" s="132" t="s">
        <v>481</v>
      </c>
      <c r="CT164" s="159">
        <v>11163</v>
      </c>
      <c r="CU164" s="159">
        <v>11163</v>
      </c>
      <c r="CV164" s="159"/>
      <c r="CW164" s="159"/>
      <c r="CX164" s="159">
        <f>CY164</f>
        <v>150</v>
      </c>
      <c r="CY164" s="159">
        <v>150</v>
      </c>
      <c r="CZ164" s="159">
        <f t="shared" si="671"/>
        <v>0</v>
      </c>
      <c r="DA164" s="159">
        <f t="shared" ref="DA164:DA165" si="768">DB164+DC164+DD164+DE164+DF164</f>
        <v>150</v>
      </c>
      <c r="DB164" s="159">
        <v>150</v>
      </c>
      <c r="DC164" s="159"/>
      <c r="DD164" s="159"/>
      <c r="DE164" s="159"/>
      <c r="DF164" s="159"/>
      <c r="DG164" s="196"/>
      <c r="DH164" s="196"/>
      <c r="DI164" s="130" t="s">
        <v>15</v>
      </c>
      <c r="DJ164" s="131" t="s">
        <v>336</v>
      </c>
      <c r="DK164" s="132">
        <v>7928807</v>
      </c>
      <c r="DL164" s="132" t="s">
        <v>318</v>
      </c>
      <c r="DM164" s="132" t="s">
        <v>326</v>
      </c>
      <c r="DN164" s="132" t="s">
        <v>389</v>
      </c>
      <c r="DO164" s="132" t="s">
        <v>481</v>
      </c>
      <c r="DP164" s="159">
        <v>11163</v>
      </c>
      <c r="DQ164" s="159">
        <v>11163</v>
      </c>
      <c r="DR164" s="159"/>
      <c r="DS164" s="159"/>
      <c r="DT164" s="159">
        <f>DU164</f>
        <v>150</v>
      </c>
      <c r="DU164" s="159">
        <v>150</v>
      </c>
      <c r="DV164" s="159">
        <f t="shared" si="673"/>
        <v>0</v>
      </c>
      <c r="DW164" s="159">
        <f t="shared" ref="DW164:DW165" si="769">DX164+DY164+DZ164+EA164+EB164</f>
        <v>150</v>
      </c>
      <c r="DX164" s="159">
        <v>150</v>
      </c>
      <c r="DY164" s="159"/>
      <c r="DZ164" s="159"/>
      <c r="EA164" s="159"/>
      <c r="EB164" s="159"/>
      <c r="EC164" s="196"/>
      <c r="ED164" s="196"/>
      <c r="EE164" s="130" t="s">
        <v>15</v>
      </c>
      <c r="EF164" s="131" t="s">
        <v>336</v>
      </c>
      <c r="EG164" s="132">
        <v>7928807</v>
      </c>
      <c r="EH164" s="132" t="s">
        <v>318</v>
      </c>
      <c r="EI164" s="132" t="s">
        <v>326</v>
      </c>
      <c r="EJ164" s="132" t="s">
        <v>389</v>
      </c>
      <c r="EK164" s="132" t="s">
        <v>481</v>
      </c>
      <c r="EL164" s="159">
        <v>11163</v>
      </c>
      <c r="EM164" s="159">
        <v>11163</v>
      </c>
      <c r="EN164" s="159"/>
      <c r="EO164" s="159"/>
      <c r="EP164" s="159">
        <f>EQ164</f>
        <v>150</v>
      </c>
      <c r="EQ164" s="159">
        <v>150</v>
      </c>
      <c r="ER164" s="159">
        <f t="shared" si="696"/>
        <v>0</v>
      </c>
      <c r="ES164" s="159">
        <f t="shared" ref="ES164:ES166" si="770">ET164+EU164+EV164+EW164+EX164</f>
        <v>150</v>
      </c>
      <c r="ET164" s="159">
        <v>150</v>
      </c>
      <c r="EU164" s="159"/>
      <c r="EV164" s="159"/>
      <c r="EW164" s="159"/>
      <c r="EX164" s="159"/>
      <c r="EY164" s="196"/>
      <c r="EZ164" s="196"/>
      <c r="FA164" s="132">
        <v>7928807</v>
      </c>
      <c r="FB164" s="132" t="s">
        <v>318</v>
      </c>
      <c r="FC164" s="132" t="s">
        <v>326</v>
      </c>
      <c r="FD164" s="132" t="s">
        <v>389</v>
      </c>
      <c r="FE164" s="132" t="s">
        <v>481</v>
      </c>
      <c r="FF164" s="159">
        <v>11163</v>
      </c>
      <c r="FG164" s="159">
        <v>11163</v>
      </c>
      <c r="FH164" s="159"/>
      <c r="FI164" s="159"/>
      <c r="FJ164" s="196">
        <f>FK164</f>
        <v>150</v>
      </c>
      <c r="FK164" s="196">
        <v>150</v>
      </c>
      <c r="FL164" s="196">
        <f t="shared" si="699"/>
        <v>0</v>
      </c>
      <c r="FM164" s="196">
        <f t="shared" ref="FM164:FM166" si="771">FN164+FO164+FP164+FQ164+FR164</f>
        <v>150</v>
      </c>
      <c r="FN164" s="196">
        <v>150</v>
      </c>
      <c r="FO164" s="196"/>
      <c r="FP164" s="196"/>
      <c r="FQ164" s="196"/>
      <c r="FR164" s="196"/>
      <c r="FS164" s="196"/>
      <c r="FT164" s="196"/>
      <c r="FU164" s="139"/>
      <c r="FV164" s="139"/>
      <c r="FW164" s="139"/>
      <c r="FX164" s="200"/>
    </row>
    <row r="165" spans="1:180" s="190" customFormat="1" ht="57.75" hidden="1" customHeight="1">
      <c r="A165" s="208" t="s">
        <v>15</v>
      </c>
      <c r="B165" s="209"/>
      <c r="C165" s="172"/>
      <c r="D165" s="172"/>
      <c r="E165" s="172"/>
      <c r="F165" s="208"/>
      <c r="G165" s="172"/>
      <c r="H165" s="210"/>
      <c r="I165" s="210"/>
      <c r="J165" s="210"/>
      <c r="K165" s="210"/>
      <c r="L165" s="210"/>
      <c r="M165" s="210"/>
      <c r="N165" s="211"/>
      <c r="O165" s="211"/>
      <c r="P165" s="172"/>
      <c r="Q165" s="210"/>
      <c r="R165" s="210"/>
      <c r="S165" s="210"/>
      <c r="T165" s="210"/>
      <c r="U165" s="210"/>
      <c r="V165" s="210"/>
      <c r="W165" s="211"/>
      <c r="X165" s="211"/>
      <c r="Y165" s="208" t="s">
        <v>15</v>
      </c>
      <c r="Z165" s="209" t="s">
        <v>301</v>
      </c>
      <c r="AA165" s="172">
        <v>7910488</v>
      </c>
      <c r="AB165" s="172" t="s">
        <v>318</v>
      </c>
      <c r="AC165" s="172" t="s">
        <v>240</v>
      </c>
      <c r="AD165" s="172" t="s">
        <v>388</v>
      </c>
      <c r="AE165" s="172" t="s">
        <v>467</v>
      </c>
      <c r="AF165" s="210">
        <v>4842</v>
      </c>
      <c r="AG165" s="210">
        <v>4842</v>
      </c>
      <c r="AH165" s="210"/>
      <c r="AI165" s="210"/>
      <c r="AJ165" s="210">
        <f>AK165</f>
        <v>3503</v>
      </c>
      <c r="AK165" s="210">
        <f>503+3000</f>
        <v>3503</v>
      </c>
      <c r="AL165" s="210">
        <f t="shared" si="473"/>
        <v>-3146</v>
      </c>
      <c r="AM165" s="210">
        <f t="shared" si="474"/>
        <v>357</v>
      </c>
      <c r="AN165" s="210"/>
      <c r="AO165" s="210">
        <v>357</v>
      </c>
      <c r="AP165" s="210"/>
      <c r="AQ165" s="210"/>
      <c r="AR165" s="210"/>
      <c r="AS165" s="211"/>
      <c r="AT165" s="211"/>
      <c r="AU165" s="208" t="s">
        <v>15</v>
      </c>
      <c r="AV165" s="209" t="s">
        <v>301</v>
      </c>
      <c r="AW165" s="172">
        <v>7910488</v>
      </c>
      <c r="AX165" s="172" t="s">
        <v>318</v>
      </c>
      <c r="AY165" s="172" t="s">
        <v>240</v>
      </c>
      <c r="AZ165" s="172" t="s">
        <v>397</v>
      </c>
      <c r="BA165" s="172" t="s">
        <v>467</v>
      </c>
      <c r="BB165" s="210">
        <v>4842</v>
      </c>
      <c r="BC165" s="210">
        <v>4842</v>
      </c>
      <c r="BD165" s="210"/>
      <c r="BE165" s="210"/>
      <c r="BF165" s="210">
        <f>BG165</f>
        <v>1233.442736</v>
      </c>
      <c r="BG165" s="210">
        <v>1233.442736</v>
      </c>
      <c r="BH165" s="210">
        <f t="shared" ref="BH165" si="772">BI165-BG165</f>
        <v>-876.44273599999997</v>
      </c>
      <c r="BI165" s="210">
        <f t="shared" si="766"/>
        <v>357</v>
      </c>
      <c r="BJ165" s="210"/>
      <c r="BK165" s="210">
        <v>357</v>
      </c>
      <c r="BL165" s="210"/>
      <c r="BM165" s="210"/>
      <c r="BN165" s="210"/>
      <c r="BO165" s="211"/>
      <c r="BP165" s="211"/>
      <c r="BQ165" s="208" t="s">
        <v>15</v>
      </c>
      <c r="BR165" s="209" t="s">
        <v>421</v>
      </c>
      <c r="BS165" s="172">
        <v>7910488</v>
      </c>
      <c r="BT165" s="172" t="s">
        <v>318</v>
      </c>
      <c r="BU165" s="172" t="s">
        <v>240</v>
      </c>
      <c r="BV165" s="172" t="s">
        <v>397</v>
      </c>
      <c r="BW165" s="172" t="s">
        <v>467</v>
      </c>
      <c r="BX165" s="210">
        <v>4842</v>
      </c>
      <c r="BY165" s="210">
        <v>4842</v>
      </c>
      <c r="BZ165" s="210"/>
      <c r="CA165" s="210"/>
      <c r="CB165" s="210">
        <f>CC165</f>
        <v>1233.442736</v>
      </c>
      <c r="CC165" s="210">
        <v>1233.442736</v>
      </c>
      <c r="CD165" s="210">
        <f t="shared" ref="CD165" si="773">CE165-CC165</f>
        <v>-876.44273599999997</v>
      </c>
      <c r="CE165" s="210">
        <f t="shared" si="767"/>
        <v>357</v>
      </c>
      <c r="CF165" s="210"/>
      <c r="CG165" s="210">
        <v>357</v>
      </c>
      <c r="CH165" s="210"/>
      <c r="CI165" s="210"/>
      <c r="CJ165" s="210"/>
      <c r="CK165" s="211"/>
      <c r="CL165" s="211"/>
      <c r="CM165" s="208" t="s">
        <v>15</v>
      </c>
      <c r="CN165" s="209" t="s">
        <v>421</v>
      </c>
      <c r="CO165" s="172">
        <v>7910488</v>
      </c>
      <c r="CP165" s="172" t="s">
        <v>318</v>
      </c>
      <c r="CQ165" s="172" t="s">
        <v>240</v>
      </c>
      <c r="CR165" s="172" t="s">
        <v>397</v>
      </c>
      <c r="CS165" s="172" t="s">
        <v>467</v>
      </c>
      <c r="CT165" s="210">
        <v>4842</v>
      </c>
      <c r="CU165" s="210">
        <v>4842</v>
      </c>
      <c r="CV165" s="210"/>
      <c r="CW165" s="210"/>
      <c r="CX165" s="210">
        <f>CY165</f>
        <v>1233.442736</v>
      </c>
      <c r="CY165" s="210">
        <v>1233.442736</v>
      </c>
      <c r="CZ165" s="210">
        <f t="shared" ref="CZ165" si="774">DA165-CY165</f>
        <v>-876.44273599999997</v>
      </c>
      <c r="DA165" s="210">
        <f t="shared" si="768"/>
        <v>357</v>
      </c>
      <c r="DB165" s="210"/>
      <c r="DC165" s="210">
        <v>357</v>
      </c>
      <c r="DD165" s="210"/>
      <c r="DE165" s="210"/>
      <c r="DF165" s="210"/>
      <c r="DG165" s="211"/>
      <c r="DH165" s="211"/>
      <c r="DI165" s="208" t="s">
        <v>15</v>
      </c>
      <c r="DJ165" s="209" t="s">
        <v>421</v>
      </c>
      <c r="DK165" s="172">
        <v>7910488</v>
      </c>
      <c r="DL165" s="172" t="s">
        <v>318</v>
      </c>
      <c r="DM165" s="172" t="s">
        <v>240</v>
      </c>
      <c r="DN165" s="172" t="s">
        <v>397</v>
      </c>
      <c r="DO165" s="172" t="s">
        <v>467</v>
      </c>
      <c r="DP165" s="210">
        <v>4842</v>
      </c>
      <c r="DQ165" s="210">
        <v>4842</v>
      </c>
      <c r="DR165" s="210"/>
      <c r="DS165" s="210"/>
      <c r="DT165" s="210">
        <f>DU165</f>
        <v>1233.442736</v>
      </c>
      <c r="DU165" s="210">
        <v>1233.442736</v>
      </c>
      <c r="DV165" s="210">
        <f t="shared" ref="DV165" si="775">DW165-DU165</f>
        <v>-876.44273599999997</v>
      </c>
      <c r="DW165" s="210">
        <f t="shared" si="769"/>
        <v>357</v>
      </c>
      <c r="DX165" s="210"/>
      <c r="DY165" s="210">
        <v>357</v>
      </c>
      <c r="DZ165" s="210"/>
      <c r="EA165" s="210"/>
      <c r="EB165" s="210"/>
      <c r="EC165" s="211"/>
      <c r="ED165" s="211"/>
      <c r="EE165" s="208" t="s">
        <v>15</v>
      </c>
      <c r="EF165" s="209" t="s">
        <v>421</v>
      </c>
      <c r="EG165" s="172">
        <v>7910488</v>
      </c>
      <c r="EH165" s="172" t="s">
        <v>318</v>
      </c>
      <c r="EI165" s="172" t="s">
        <v>240</v>
      </c>
      <c r="EJ165" s="172" t="s">
        <v>397</v>
      </c>
      <c r="EK165" s="172" t="s">
        <v>467</v>
      </c>
      <c r="EL165" s="210">
        <v>4842</v>
      </c>
      <c r="EM165" s="210">
        <v>4842</v>
      </c>
      <c r="EN165" s="210"/>
      <c r="EO165" s="210"/>
      <c r="EP165" s="210">
        <f>EQ165</f>
        <v>215.21893399999999</v>
      </c>
      <c r="EQ165" s="210">
        <v>215.21893399999999</v>
      </c>
      <c r="ER165" s="210">
        <f t="shared" si="696"/>
        <v>141.78106600000001</v>
      </c>
      <c r="ES165" s="210">
        <f t="shared" si="770"/>
        <v>357</v>
      </c>
      <c r="ET165" s="210"/>
      <c r="EU165" s="210">
        <v>357</v>
      </c>
      <c r="EV165" s="210"/>
      <c r="EW165" s="210"/>
      <c r="EX165" s="210"/>
      <c r="EY165" s="211"/>
      <c r="EZ165" s="211"/>
      <c r="FA165" s="172">
        <v>7910488</v>
      </c>
      <c r="FB165" s="172" t="s">
        <v>318</v>
      </c>
      <c r="FC165" s="172" t="s">
        <v>240</v>
      </c>
      <c r="FD165" s="172" t="s">
        <v>397</v>
      </c>
      <c r="FE165" s="172" t="s">
        <v>467</v>
      </c>
      <c r="FF165" s="210">
        <v>4842</v>
      </c>
      <c r="FG165" s="210">
        <v>4842</v>
      </c>
      <c r="FH165" s="210"/>
      <c r="FI165" s="210"/>
      <c r="FJ165" s="211">
        <f>FK165</f>
        <v>215.21893399999999</v>
      </c>
      <c r="FK165" s="211">
        <v>215.21893399999999</v>
      </c>
      <c r="FL165" s="211">
        <f t="shared" si="699"/>
        <v>141.78106600000001</v>
      </c>
      <c r="FM165" s="211">
        <f t="shared" si="771"/>
        <v>357</v>
      </c>
      <c r="FN165" s="211"/>
      <c r="FO165" s="211">
        <v>357</v>
      </c>
      <c r="FP165" s="211"/>
      <c r="FQ165" s="211"/>
      <c r="FR165" s="211"/>
      <c r="FS165" s="211"/>
      <c r="FT165" s="211"/>
      <c r="FU165" s="220"/>
      <c r="FV165" s="220"/>
      <c r="FW165" s="172"/>
      <c r="FX165" s="212"/>
    </row>
    <row r="166" spans="1:180" ht="57.75" hidden="1" customHeight="1">
      <c r="A166" s="130" t="s">
        <v>15</v>
      </c>
      <c r="B166" s="134"/>
      <c r="C166" s="132"/>
      <c r="D166" s="132"/>
      <c r="E166" s="132"/>
      <c r="F166" s="130"/>
      <c r="G166" s="132"/>
      <c r="H166" s="159"/>
      <c r="I166" s="159"/>
      <c r="J166" s="159"/>
      <c r="K166" s="159"/>
      <c r="L166" s="159"/>
      <c r="M166" s="159"/>
      <c r="N166" s="196"/>
      <c r="O166" s="196"/>
      <c r="P166" s="132"/>
      <c r="Q166" s="159"/>
      <c r="R166" s="159"/>
      <c r="S166" s="159"/>
      <c r="T166" s="159"/>
      <c r="U166" s="159"/>
      <c r="V166" s="159"/>
      <c r="W166" s="196"/>
      <c r="X166" s="196"/>
      <c r="Y166" s="130" t="s">
        <v>15</v>
      </c>
      <c r="Z166" s="134" t="s">
        <v>301</v>
      </c>
      <c r="AA166" s="132">
        <v>7910488</v>
      </c>
      <c r="AB166" s="132" t="s">
        <v>318</v>
      </c>
      <c r="AC166" s="132" t="s">
        <v>240</v>
      </c>
      <c r="AD166" s="132" t="s">
        <v>388</v>
      </c>
      <c r="AE166" s="132" t="s">
        <v>467</v>
      </c>
      <c r="AF166" s="159">
        <v>4842</v>
      </c>
      <c r="AG166" s="159">
        <v>4842</v>
      </c>
      <c r="AH166" s="159"/>
      <c r="AI166" s="159"/>
      <c r="AJ166" s="159">
        <f>AK166</f>
        <v>600</v>
      </c>
      <c r="AK166" s="159">
        <v>600</v>
      </c>
      <c r="AL166" s="159">
        <f t="shared" si="473"/>
        <v>-243</v>
      </c>
      <c r="AM166" s="159">
        <f t="shared" si="474"/>
        <v>357</v>
      </c>
      <c r="AN166" s="159"/>
      <c r="AO166" s="159">
        <v>357</v>
      </c>
      <c r="AP166" s="159"/>
      <c r="AQ166" s="159"/>
      <c r="AR166" s="159"/>
      <c r="AS166" s="196"/>
      <c r="AT166" s="196"/>
      <c r="AU166" s="130" t="s">
        <v>15</v>
      </c>
      <c r="AV166" s="134" t="s">
        <v>301</v>
      </c>
      <c r="AW166" s="132">
        <v>7910488</v>
      </c>
      <c r="AX166" s="132" t="s">
        <v>318</v>
      </c>
      <c r="AY166" s="132" t="s">
        <v>240</v>
      </c>
      <c r="AZ166" s="132" t="s">
        <v>388</v>
      </c>
      <c r="BA166" s="132" t="s">
        <v>467</v>
      </c>
      <c r="BB166" s="159">
        <v>4842</v>
      </c>
      <c r="BC166" s="159">
        <v>4842</v>
      </c>
      <c r="BD166" s="159"/>
      <c r="BE166" s="159"/>
      <c r="BF166" s="159">
        <f t="shared" ref="BF166" si="776">BG166</f>
        <v>215.21893399999999</v>
      </c>
      <c r="BG166" s="159">
        <v>215.21893399999999</v>
      </c>
      <c r="BH166" s="159">
        <f t="shared" ref="BH166:BH169" si="777">BI166-BG166</f>
        <v>141.78106600000001</v>
      </c>
      <c r="BI166" s="159">
        <f t="shared" si="766"/>
        <v>357</v>
      </c>
      <c r="BJ166" s="159"/>
      <c r="BK166" s="159">
        <v>357</v>
      </c>
      <c r="BL166" s="159"/>
      <c r="BM166" s="159"/>
      <c r="BN166" s="159"/>
      <c r="BO166" s="196"/>
      <c r="BP166" s="196"/>
      <c r="BQ166" s="130" t="s">
        <v>15</v>
      </c>
      <c r="BR166" s="134" t="s">
        <v>421</v>
      </c>
      <c r="BS166" s="132">
        <v>7910488</v>
      </c>
      <c r="BT166" s="132" t="s">
        <v>318</v>
      </c>
      <c r="BU166" s="132" t="s">
        <v>240</v>
      </c>
      <c r="BV166" s="132" t="s">
        <v>388</v>
      </c>
      <c r="BW166" s="132" t="s">
        <v>467</v>
      </c>
      <c r="BX166" s="159">
        <v>4842</v>
      </c>
      <c r="BY166" s="159">
        <v>4842</v>
      </c>
      <c r="BZ166" s="159"/>
      <c r="CA166" s="159"/>
      <c r="CB166" s="159">
        <f t="shared" ref="CB166" si="778">CC166</f>
        <v>215.21893399999999</v>
      </c>
      <c r="CC166" s="159">
        <v>215.21893399999999</v>
      </c>
      <c r="CD166" s="159">
        <f t="shared" ref="CD166:CD169" si="779">CE166-CC166</f>
        <v>141.78106600000001</v>
      </c>
      <c r="CE166" s="159">
        <f t="shared" ref="CE166" si="780">CF166+CG166+CH166+CI166+CJ166</f>
        <v>357</v>
      </c>
      <c r="CF166" s="159"/>
      <c r="CG166" s="159">
        <v>357</v>
      </c>
      <c r="CH166" s="159"/>
      <c r="CI166" s="159"/>
      <c r="CJ166" s="159"/>
      <c r="CK166" s="196"/>
      <c r="CL166" s="196"/>
      <c r="CM166" s="130" t="s">
        <v>15</v>
      </c>
      <c r="CN166" s="134" t="s">
        <v>421</v>
      </c>
      <c r="CO166" s="132">
        <v>7910488</v>
      </c>
      <c r="CP166" s="132" t="s">
        <v>318</v>
      </c>
      <c r="CQ166" s="132" t="s">
        <v>240</v>
      </c>
      <c r="CR166" s="132" t="s">
        <v>388</v>
      </c>
      <c r="CS166" s="132" t="s">
        <v>467</v>
      </c>
      <c r="CT166" s="159">
        <v>4842</v>
      </c>
      <c r="CU166" s="159">
        <v>4842</v>
      </c>
      <c r="CV166" s="159"/>
      <c r="CW166" s="159"/>
      <c r="CX166" s="159">
        <f t="shared" ref="CX166" si="781">CY166</f>
        <v>215.21893399999999</v>
      </c>
      <c r="CY166" s="159">
        <v>215.21893399999999</v>
      </c>
      <c r="CZ166" s="159">
        <f t="shared" ref="CZ166:CZ169" si="782">DA166-CY166</f>
        <v>141.78106600000001</v>
      </c>
      <c r="DA166" s="159">
        <f t="shared" ref="DA166" si="783">DB166+DC166+DD166+DE166+DF166</f>
        <v>357</v>
      </c>
      <c r="DB166" s="159"/>
      <c r="DC166" s="159">
        <v>357</v>
      </c>
      <c r="DD166" s="159"/>
      <c r="DE166" s="159"/>
      <c r="DF166" s="159"/>
      <c r="DG166" s="196"/>
      <c r="DH166" s="196"/>
      <c r="DI166" s="130" t="s">
        <v>15</v>
      </c>
      <c r="DJ166" s="134" t="s">
        <v>533</v>
      </c>
      <c r="DK166" s="132"/>
      <c r="DL166" s="132" t="s">
        <v>325</v>
      </c>
      <c r="DM166" s="132" t="s">
        <v>326</v>
      </c>
      <c r="DN166" s="132" t="s">
        <v>509</v>
      </c>
      <c r="DO166" s="132" t="s">
        <v>510</v>
      </c>
      <c r="DP166" s="159">
        <v>684</v>
      </c>
      <c r="DQ166" s="159">
        <v>684</v>
      </c>
      <c r="DR166" s="159"/>
      <c r="DS166" s="159"/>
      <c r="DT166" s="159">
        <f t="shared" ref="DT166" si="784">DU166</f>
        <v>229.53799000000001</v>
      </c>
      <c r="DU166" s="159">
        <v>229.53799000000001</v>
      </c>
      <c r="DV166" s="159">
        <f t="shared" ref="DV166:DV169" si="785">DW166-DU166</f>
        <v>127.46200999999999</v>
      </c>
      <c r="DW166" s="159">
        <f t="shared" ref="DW166" si="786">DX166+DY166+DZ166+EA166+EB166</f>
        <v>357</v>
      </c>
      <c r="DX166" s="159"/>
      <c r="DY166" s="159">
        <v>357</v>
      </c>
      <c r="DZ166" s="159"/>
      <c r="EA166" s="159"/>
      <c r="EB166" s="159"/>
      <c r="EC166" s="196"/>
      <c r="ED166" s="196"/>
      <c r="EE166" s="130" t="s">
        <v>15</v>
      </c>
      <c r="EF166" s="134" t="s">
        <v>533</v>
      </c>
      <c r="EG166" s="132"/>
      <c r="EH166" s="132" t="s">
        <v>325</v>
      </c>
      <c r="EI166" s="132" t="s">
        <v>326</v>
      </c>
      <c r="EJ166" s="132" t="s">
        <v>509</v>
      </c>
      <c r="EK166" s="132" t="s">
        <v>510</v>
      </c>
      <c r="EL166" s="159">
        <v>684</v>
      </c>
      <c r="EM166" s="159">
        <v>684</v>
      </c>
      <c r="EN166" s="159"/>
      <c r="EO166" s="159"/>
      <c r="EP166" s="159">
        <f t="shared" ref="EP166" si="787">EQ166</f>
        <v>229.53799000000001</v>
      </c>
      <c r="EQ166" s="159">
        <v>229.53799000000001</v>
      </c>
      <c r="ER166" s="159">
        <f t="shared" si="696"/>
        <v>127.46200999999999</v>
      </c>
      <c r="ES166" s="159">
        <f t="shared" si="770"/>
        <v>357</v>
      </c>
      <c r="ET166" s="159"/>
      <c r="EU166" s="159">
        <v>357</v>
      </c>
      <c r="EV166" s="159"/>
      <c r="EW166" s="159"/>
      <c r="EX166" s="159"/>
      <c r="EY166" s="196"/>
      <c r="EZ166" s="196"/>
      <c r="FA166" s="132"/>
      <c r="FB166" s="132" t="s">
        <v>325</v>
      </c>
      <c r="FC166" s="132" t="s">
        <v>326</v>
      </c>
      <c r="FD166" s="132" t="s">
        <v>509</v>
      </c>
      <c r="FE166" s="132" t="s">
        <v>510</v>
      </c>
      <c r="FF166" s="159">
        <v>684</v>
      </c>
      <c r="FG166" s="159">
        <v>684</v>
      </c>
      <c r="FH166" s="159"/>
      <c r="FI166" s="159"/>
      <c r="FJ166" s="196">
        <f t="shared" ref="FJ166" si="788">FK166</f>
        <v>229.53799000000001</v>
      </c>
      <c r="FK166" s="196">
        <v>229.53799000000001</v>
      </c>
      <c r="FL166" s="196">
        <f t="shared" si="699"/>
        <v>127.46200999999999</v>
      </c>
      <c r="FM166" s="196">
        <f t="shared" si="771"/>
        <v>357</v>
      </c>
      <c r="FN166" s="196"/>
      <c r="FO166" s="196">
        <v>357</v>
      </c>
      <c r="FP166" s="196"/>
      <c r="FQ166" s="196"/>
      <c r="FR166" s="196"/>
      <c r="FS166" s="196"/>
      <c r="FT166" s="196"/>
      <c r="FU166" s="139"/>
      <c r="FV166" s="139"/>
      <c r="FW166" s="132"/>
      <c r="FX166" s="200"/>
    </row>
    <row r="167" spans="1:180" s="136" customFormat="1" ht="22.5" hidden="1" customHeight="1">
      <c r="A167" s="203" t="s">
        <v>344</v>
      </c>
      <c r="B167" s="203" t="s">
        <v>343</v>
      </c>
      <c r="C167" s="203"/>
      <c r="D167" s="203"/>
      <c r="E167" s="203"/>
      <c r="F167" s="203"/>
      <c r="G167" s="203"/>
      <c r="H167" s="158">
        <f t="shared" ref="H167:O167" si="789">H168+H169</f>
        <v>0</v>
      </c>
      <c r="I167" s="158">
        <f t="shared" si="789"/>
        <v>0</v>
      </c>
      <c r="J167" s="158">
        <f t="shared" si="789"/>
        <v>0</v>
      </c>
      <c r="K167" s="158">
        <f t="shared" si="789"/>
        <v>0</v>
      </c>
      <c r="L167" s="158" t="e">
        <f t="shared" si="789"/>
        <v>#REF!</v>
      </c>
      <c r="M167" s="158" t="e">
        <f t="shared" si="789"/>
        <v>#REF!</v>
      </c>
      <c r="N167" s="138">
        <f t="shared" si="789"/>
        <v>0</v>
      </c>
      <c r="O167" s="138">
        <f t="shared" si="789"/>
        <v>0</v>
      </c>
      <c r="P167" s="203"/>
      <c r="Q167" s="158">
        <f t="shared" ref="Q167:X167" si="790">Q168+Q169</f>
        <v>0</v>
      </c>
      <c r="R167" s="158">
        <f t="shared" si="790"/>
        <v>0</v>
      </c>
      <c r="S167" s="158">
        <f t="shared" si="790"/>
        <v>0</v>
      </c>
      <c r="T167" s="158">
        <f t="shared" si="790"/>
        <v>0</v>
      </c>
      <c r="U167" s="158" t="e">
        <f t="shared" si="790"/>
        <v>#REF!</v>
      </c>
      <c r="V167" s="158" t="e">
        <f t="shared" si="790"/>
        <v>#REF!</v>
      </c>
      <c r="W167" s="138">
        <f t="shared" si="790"/>
        <v>0</v>
      </c>
      <c r="X167" s="138">
        <f t="shared" si="790"/>
        <v>0</v>
      </c>
      <c r="Y167" s="203" t="s">
        <v>344</v>
      </c>
      <c r="Z167" s="203" t="s">
        <v>343</v>
      </c>
      <c r="AA167" s="203"/>
      <c r="AB167" s="203"/>
      <c r="AC167" s="203"/>
      <c r="AD167" s="203"/>
      <c r="AE167" s="203"/>
      <c r="AF167" s="158">
        <f t="shared" ref="AF167:AK167" si="791">AF168+AF169</f>
        <v>0</v>
      </c>
      <c r="AG167" s="158">
        <f t="shared" si="791"/>
        <v>0</v>
      </c>
      <c r="AH167" s="158">
        <f t="shared" si="791"/>
        <v>0</v>
      </c>
      <c r="AI167" s="158">
        <f t="shared" si="791"/>
        <v>0</v>
      </c>
      <c r="AJ167" s="158" t="e">
        <f t="shared" si="791"/>
        <v>#REF!</v>
      </c>
      <c r="AK167" s="158" t="e">
        <f t="shared" si="791"/>
        <v>#REF!</v>
      </c>
      <c r="AL167" s="159" t="e">
        <f t="shared" ref="AL167:AL169" si="792">AM167-AK167</f>
        <v>#REF!</v>
      </c>
      <c r="AM167" s="158" t="e">
        <f t="shared" ref="AM167:AT167" si="793">AM168+AM169</f>
        <v>#REF!</v>
      </c>
      <c r="AN167" s="158" t="e">
        <f t="shared" si="793"/>
        <v>#REF!</v>
      </c>
      <c r="AO167" s="158" t="e">
        <f t="shared" si="793"/>
        <v>#REF!</v>
      </c>
      <c r="AP167" s="158" t="e">
        <f t="shared" si="793"/>
        <v>#REF!</v>
      </c>
      <c r="AQ167" s="158" t="e">
        <f t="shared" si="793"/>
        <v>#REF!</v>
      </c>
      <c r="AR167" s="158" t="e">
        <f t="shared" si="793"/>
        <v>#REF!</v>
      </c>
      <c r="AS167" s="138">
        <f t="shared" si="793"/>
        <v>0</v>
      </c>
      <c r="AT167" s="138">
        <f t="shared" si="793"/>
        <v>0</v>
      </c>
      <c r="AU167" s="203" t="s">
        <v>344</v>
      </c>
      <c r="AV167" s="203" t="s">
        <v>343</v>
      </c>
      <c r="AW167" s="203"/>
      <c r="AX167" s="203"/>
      <c r="AY167" s="203"/>
      <c r="AZ167" s="203"/>
      <c r="BA167" s="203"/>
      <c r="BB167" s="158">
        <f t="shared" ref="BB167:BG167" si="794">BB168+BB169</f>
        <v>0</v>
      </c>
      <c r="BC167" s="158">
        <f t="shared" si="794"/>
        <v>0</v>
      </c>
      <c r="BD167" s="158">
        <f t="shared" si="794"/>
        <v>0</v>
      </c>
      <c r="BE167" s="158">
        <f t="shared" si="794"/>
        <v>0</v>
      </c>
      <c r="BF167" s="158" t="e">
        <f t="shared" si="794"/>
        <v>#REF!</v>
      </c>
      <c r="BG167" s="158" t="e">
        <f t="shared" si="794"/>
        <v>#REF!</v>
      </c>
      <c r="BH167" s="159" t="e">
        <f t="shared" si="777"/>
        <v>#REF!</v>
      </c>
      <c r="BI167" s="158" t="e">
        <f t="shared" ref="BI167:BP167" si="795">BI168+BI169</f>
        <v>#REF!</v>
      </c>
      <c r="BJ167" s="158" t="e">
        <f t="shared" si="795"/>
        <v>#REF!</v>
      </c>
      <c r="BK167" s="158" t="e">
        <f t="shared" si="795"/>
        <v>#REF!</v>
      </c>
      <c r="BL167" s="158" t="e">
        <f t="shared" si="795"/>
        <v>#REF!</v>
      </c>
      <c r="BM167" s="158" t="e">
        <f t="shared" si="795"/>
        <v>#REF!</v>
      </c>
      <c r="BN167" s="158" t="e">
        <f t="shared" si="795"/>
        <v>#REF!</v>
      </c>
      <c r="BO167" s="138">
        <f t="shared" si="795"/>
        <v>0</v>
      </c>
      <c r="BP167" s="138">
        <f t="shared" si="795"/>
        <v>0</v>
      </c>
      <c r="BQ167" s="203" t="s">
        <v>344</v>
      </c>
      <c r="BR167" s="203" t="s">
        <v>343</v>
      </c>
      <c r="BS167" s="203"/>
      <c r="BT167" s="203"/>
      <c r="BU167" s="203"/>
      <c r="BV167" s="203"/>
      <c r="BW167" s="203"/>
      <c r="BX167" s="158">
        <f t="shared" ref="BX167:CC167" si="796">BX168+BX169</f>
        <v>0</v>
      </c>
      <c r="BY167" s="158">
        <f t="shared" si="796"/>
        <v>0</v>
      </c>
      <c r="BZ167" s="158">
        <f t="shared" si="796"/>
        <v>0</v>
      </c>
      <c r="CA167" s="158">
        <f t="shared" si="796"/>
        <v>0</v>
      </c>
      <c r="CB167" s="158" t="e">
        <f t="shared" si="796"/>
        <v>#REF!</v>
      </c>
      <c r="CC167" s="158" t="e">
        <f t="shared" si="796"/>
        <v>#REF!</v>
      </c>
      <c r="CD167" s="159" t="e">
        <f t="shared" si="779"/>
        <v>#REF!</v>
      </c>
      <c r="CE167" s="158" t="e">
        <f t="shared" ref="CE167:CL167" si="797">CE168+CE169</f>
        <v>#REF!</v>
      </c>
      <c r="CF167" s="158" t="e">
        <f t="shared" si="797"/>
        <v>#REF!</v>
      </c>
      <c r="CG167" s="158" t="e">
        <f t="shared" si="797"/>
        <v>#REF!</v>
      </c>
      <c r="CH167" s="158" t="e">
        <f t="shared" si="797"/>
        <v>#REF!</v>
      </c>
      <c r="CI167" s="158" t="e">
        <f t="shared" si="797"/>
        <v>#REF!</v>
      </c>
      <c r="CJ167" s="158" t="e">
        <f t="shared" si="797"/>
        <v>#REF!</v>
      </c>
      <c r="CK167" s="138">
        <f t="shared" si="797"/>
        <v>0</v>
      </c>
      <c r="CL167" s="138">
        <f t="shared" si="797"/>
        <v>0</v>
      </c>
      <c r="CM167" s="203" t="s">
        <v>344</v>
      </c>
      <c r="CN167" s="203" t="s">
        <v>343</v>
      </c>
      <c r="CO167" s="203"/>
      <c r="CP167" s="203"/>
      <c r="CQ167" s="203"/>
      <c r="CR167" s="203"/>
      <c r="CS167" s="203"/>
      <c r="CT167" s="158">
        <f t="shared" ref="CT167:CY167" si="798">CT168+CT169</f>
        <v>0</v>
      </c>
      <c r="CU167" s="158">
        <f t="shared" si="798"/>
        <v>0</v>
      </c>
      <c r="CV167" s="158">
        <f t="shared" si="798"/>
        <v>0</v>
      </c>
      <c r="CW167" s="158">
        <f t="shared" si="798"/>
        <v>0</v>
      </c>
      <c r="CX167" s="158" t="e">
        <f t="shared" si="798"/>
        <v>#REF!</v>
      </c>
      <c r="CY167" s="158" t="e">
        <f t="shared" si="798"/>
        <v>#REF!</v>
      </c>
      <c r="CZ167" s="159" t="e">
        <f t="shared" si="782"/>
        <v>#REF!</v>
      </c>
      <c r="DA167" s="158" t="e">
        <f t="shared" ref="DA167:DH167" si="799">DA168+DA169</f>
        <v>#REF!</v>
      </c>
      <c r="DB167" s="158" t="e">
        <f t="shared" si="799"/>
        <v>#REF!</v>
      </c>
      <c r="DC167" s="158" t="e">
        <f t="shared" si="799"/>
        <v>#REF!</v>
      </c>
      <c r="DD167" s="158" t="e">
        <f t="shared" si="799"/>
        <v>#REF!</v>
      </c>
      <c r="DE167" s="158" t="e">
        <f t="shared" si="799"/>
        <v>#REF!</v>
      </c>
      <c r="DF167" s="158" t="e">
        <f t="shared" si="799"/>
        <v>#REF!</v>
      </c>
      <c r="DG167" s="138">
        <f t="shared" si="799"/>
        <v>0</v>
      </c>
      <c r="DH167" s="138">
        <f t="shared" si="799"/>
        <v>0</v>
      </c>
      <c r="DI167" s="203" t="s">
        <v>515</v>
      </c>
      <c r="DJ167" s="203" t="s">
        <v>516</v>
      </c>
      <c r="DK167" s="203"/>
      <c r="DL167" s="203"/>
      <c r="DM167" s="203"/>
      <c r="DN167" s="203"/>
      <c r="DO167" s="203"/>
      <c r="DP167" s="158">
        <f t="shared" ref="DP167:DU167" si="800">DP168+DP169</f>
        <v>0</v>
      </c>
      <c r="DQ167" s="158">
        <f t="shared" si="800"/>
        <v>0</v>
      </c>
      <c r="DR167" s="158">
        <f t="shared" si="800"/>
        <v>0</v>
      </c>
      <c r="DS167" s="158">
        <f t="shared" si="800"/>
        <v>0</v>
      </c>
      <c r="DT167" s="158">
        <f t="shared" si="800"/>
        <v>1350</v>
      </c>
      <c r="DU167" s="158">
        <f t="shared" si="800"/>
        <v>1350</v>
      </c>
      <c r="DV167" s="159" t="e">
        <f t="shared" si="785"/>
        <v>#REF!</v>
      </c>
      <c r="DW167" s="158" t="e">
        <f t="shared" ref="DW167:ED167" si="801">DW168+DW169</f>
        <v>#REF!</v>
      </c>
      <c r="DX167" s="158" t="e">
        <f t="shared" si="801"/>
        <v>#REF!</v>
      </c>
      <c r="DY167" s="158" t="e">
        <f t="shared" si="801"/>
        <v>#REF!</v>
      </c>
      <c r="DZ167" s="158" t="e">
        <f t="shared" si="801"/>
        <v>#REF!</v>
      </c>
      <c r="EA167" s="158" t="e">
        <f t="shared" si="801"/>
        <v>#REF!</v>
      </c>
      <c r="EB167" s="158" t="e">
        <f t="shared" si="801"/>
        <v>#REF!</v>
      </c>
      <c r="EC167" s="138">
        <f t="shared" si="801"/>
        <v>0</v>
      </c>
      <c r="ED167" s="138">
        <f t="shared" si="801"/>
        <v>0</v>
      </c>
      <c r="EE167" s="203" t="s">
        <v>515</v>
      </c>
      <c r="EF167" s="203" t="s">
        <v>516</v>
      </c>
      <c r="EG167" s="203"/>
      <c r="EH167" s="203"/>
      <c r="EI167" s="203"/>
      <c r="EJ167" s="203"/>
      <c r="EK167" s="203"/>
      <c r="EL167" s="158">
        <f t="shared" ref="EL167:EQ167" si="802">EL168+EL169</f>
        <v>0</v>
      </c>
      <c r="EM167" s="158">
        <f t="shared" si="802"/>
        <v>0</v>
      </c>
      <c r="EN167" s="158">
        <f t="shared" si="802"/>
        <v>0</v>
      </c>
      <c r="EO167" s="158">
        <f t="shared" si="802"/>
        <v>0</v>
      </c>
      <c r="EP167" s="158">
        <f t="shared" si="802"/>
        <v>1350</v>
      </c>
      <c r="EQ167" s="158">
        <f t="shared" si="802"/>
        <v>1350</v>
      </c>
      <c r="ER167" s="159" t="e">
        <f t="shared" si="696"/>
        <v>#REF!</v>
      </c>
      <c r="ES167" s="158" t="e">
        <f t="shared" ref="ES167:EZ167" si="803">ES168+ES169</f>
        <v>#REF!</v>
      </c>
      <c r="ET167" s="158" t="e">
        <f t="shared" si="803"/>
        <v>#REF!</v>
      </c>
      <c r="EU167" s="158" t="e">
        <f t="shared" si="803"/>
        <v>#REF!</v>
      </c>
      <c r="EV167" s="158" t="e">
        <f t="shared" si="803"/>
        <v>#REF!</v>
      </c>
      <c r="EW167" s="158" t="e">
        <f t="shared" si="803"/>
        <v>#REF!</v>
      </c>
      <c r="EX167" s="158" t="e">
        <f t="shared" si="803"/>
        <v>#REF!</v>
      </c>
      <c r="EY167" s="138">
        <f t="shared" si="803"/>
        <v>0</v>
      </c>
      <c r="EZ167" s="138">
        <f t="shared" si="803"/>
        <v>0</v>
      </c>
      <c r="FA167" s="203"/>
      <c r="FB167" s="203"/>
      <c r="FC167" s="203"/>
      <c r="FD167" s="203"/>
      <c r="FE167" s="203"/>
      <c r="FF167" s="158">
        <f t="shared" ref="FF167:FK167" si="804">FF168+FF169</f>
        <v>0</v>
      </c>
      <c r="FG167" s="158">
        <f t="shared" si="804"/>
        <v>0</v>
      </c>
      <c r="FH167" s="158">
        <f t="shared" si="804"/>
        <v>0</v>
      </c>
      <c r="FI167" s="158">
        <f t="shared" si="804"/>
        <v>0</v>
      </c>
      <c r="FJ167" s="138">
        <f t="shared" si="804"/>
        <v>1350</v>
      </c>
      <c r="FK167" s="138">
        <f t="shared" si="804"/>
        <v>1350</v>
      </c>
      <c r="FL167" s="196" t="e">
        <f t="shared" si="699"/>
        <v>#REF!</v>
      </c>
      <c r="FM167" s="138" t="e">
        <f t="shared" ref="FM167:FT167" si="805">FM168+FM169</f>
        <v>#REF!</v>
      </c>
      <c r="FN167" s="138" t="e">
        <f t="shared" si="805"/>
        <v>#REF!</v>
      </c>
      <c r="FO167" s="138" t="e">
        <f t="shared" si="805"/>
        <v>#REF!</v>
      </c>
      <c r="FP167" s="138" t="e">
        <f t="shared" si="805"/>
        <v>#REF!</v>
      </c>
      <c r="FQ167" s="138" t="e">
        <f t="shared" si="805"/>
        <v>#REF!</v>
      </c>
      <c r="FR167" s="138" t="e">
        <f t="shared" si="805"/>
        <v>#REF!</v>
      </c>
      <c r="FS167" s="138">
        <f t="shared" si="805"/>
        <v>0</v>
      </c>
      <c r="FT167" s="138">
        <f t="shared" si="805"/>
        <v>0</v>
      </c>
      <c r="FU167" s="355" t="s">
        <v>513</v>
      </c>
      <c r="FV167" s="355" t="s">
        <v>513</v>
      </c>
      <c r="FW167" s="360" t="s">
        <v>513</v>
      </c>
      <c r="FX167" s="200"/>
    </row>
    <row r="168" spans="1:180" ht="22" hidden="1" customHeight="1">
      <c r="A168" s="203" t="s">
        <v>19</v>
      </c>
      <c r="B168" s="203" t="s">
        <v>45</v>
      </c>
      <c r="C168" s="203"/>
      <c r="D168" s="203"/>
      <c r="E168" s="203"/>
      <c r="F168" s="203"/>
      <c r="G168" s="203"/>
      <c r="H168" s="158"/>
      <c r="I168" s="158"/>
      <c r="J168" s="158">
        <v>0</v>
      </c>
      <c r="K168" s="158">
        <v>0</v>
      </c>
      <c r="L168" s="158">
        <v>0</v>
      </c>
      <c r="M168" s="158">
        <v>0</v>
      </c>
      <c r="N168" s="138">
        <v>0</v>
      </c>
      <c r="O168" s="138">
        <v>0</v>
      </c>
      <c r="P168" s="203"/>
      <c r="Q168" s="158"/>
      <c r="R168" s="158"/>
      <c r="S168" s="158">
        <v>0</v>
      </c>
      <c r="T168" s="158">
        <v>0</v>
      </c>
      <c r="U168" s="158">
        <v>0</v>
      </c>
      <c r="V168" s="158">
        <v>0</v>
      </c>
      <c r="W168" s="138">
        <v>0</v>
      </c>
      <c r="X168" s="138">
        <v>0</v>
      </c>
      <c r="Y168" s="203" t="s">
        <v>19</v>
      </c>
      <c r="Z168" s="203" t="s">
        <v>45</v>
      </c>
      <c r="AA168" s="203"/>
      <c r="AB168" s="203"/>
      <c r="AC168" s="203"/>
      <c r="AD168" s="203"/>
      <c r="AE168" s="203"/>
      <c r="AF168" s="158"/>
      <c r="AG168" s="158"/>
      <c r="AH168" s="158">
        <v>0</v>
      </c>
      <c r="AI168" s="158">
        <v>0</v>
      </c>
      <c r="AJ168" s="158">
        <v>0</v>
      </c>
      <c r="AK168" s="158">
        <v>0</v>
      </c>
      <c r="AL168" s="159">
        <f t="shared" si="792"/>
        <v>0</v>
      </c>
      <c r="AM168" s="159">
        <f t="shared" ref="AM168" si="806">AN168+AO168+AP168+AQ168+AR168</f>
        <v>0</v>
      </c>
      <c r="AN168" s="158"/>
      <c r="AO168" s="158"/>
      <c r="AP168" s="158"/>
      <c r="AQ168" s="158"/>
      <c r="AR168" s="158"/>
      <c r="AS168" s="138">
        <v>0</v>
      </c>
      <c r="AT168" s="138">
        <v>0</v>
      </c>
      <c r="AU168" s="203" t="s">
        <v>19</v>
      </c>
      <c r="AV168" s="203" t="s">
        <v>45</v>
      </c>
      <c r="AW168" s="203"/>
      <c r="AX168" s="203"/>
      <c r="AY168" s="203"/>
      <c r="AZ168" s="203"/>
      <c r="BA168" s="203"/>
      <c r="BB168" s="158"/>
      <c r="BC168" s="158"/>
      <c r="BD168" s="158">
        <v>0</v>
      </c>
      <c r="BE168" s="158">
        <v>0</v>
      </c>
      <c r="BF168" s="158">
        <v>0</v>
      </c>
      <c r="BG168" s="158">
        <v>0</v>
      </c>
      <c r="BH168" s="159">
        <f t="shared" si="777"/>
        <v>0</v>
      </c>
      <c r="BI168" s="159">
        <f t="shared" ref="BI168" si="807">BJ168+BK168+BL168+BM168+BN168</f>
        <v>0</v>
      </c>
      <c r="BJ168" s="158"/>
      <c r="BK168" s="158"/>
      <c r="BL168" s="158"/>
      <c r="BM168" s="158"/>
      <c r="BN168" s="158"/>
      <c r="BO168" s="138">
        <v>0</v>
      </c>
      <c r="BP168" s="138">
        <v>0</v>
      </c>
      <c r="BQ168" s="203" t="s">
        <v>19</v>
      </c>
      <c r="BR168" s="203" t="s">
        <v>45</v>
      </c>
      <c r="BS168" s="203"/>
      <c r="BT168" s="203"/>
      <c r="BU168" s="203"/>
      <c r="BV168" s="203"/>
      <c r="BW168" s="203"/>
      <c r="BX168" s="158"/>
      <c r="BY168" s="158"/>
      <c r="BZ168" s="158">
        <v>0</v>
      </c>
      <c r="CA168" s="158">
        <v>0</v>
      </c>
      <c r="CB168" s="158">
        <v>0</v>
      </c>
      <c r="CC168" s="158">
        <v>0</v>
      </c>
      <c r="CD168" s="159">
        <f t="shared" si="779"/>
        <v>0</v>
      </c>
      <c r="CE168" s="159">
        <f t="shared" ref="CE168" si="808">CF168+CG168+CH168+CI168+CJ168</f>
        <v>0</v>
      </c>
      <c r="CF168" s="158"/>
      <c r="CG168" s="158"/>
      <c r="CH168" s="158"/>
      <c r="CI168" s="158"/>
      <c r="CJ168" s="158"/>
      <c r="CK168" s="138">
        <v>0</v>
      </c>
      <c r="CL168" s="138">
        <v>0</v>
      </c>
      <c r="CM168" s="203" t="s">
        <v>19</v>
      </c>
      <c r="CN168" s="203" t="s">
        <v>45</v>
      </c>
      <c r="CO168" s="203"/>
      <c r="CP168" s="203"/>
      <c r="CQ168" s="203"/>
      <c r="CR168" s="203"/>
      <c r="CS168" s="203"/>
      <c r="CT168" s="158"/>
      <c r="CU168" s="158"/>
      <c r="CV168" s="158">
        <v>0</v>
      </c>
      <c r="CW168" s="158">
        <v>0</v>
      </c>
      <c r="CX168" s="158">
        <v>0</v>
      </c>
      <c r="CY168" s="158">
        <v>0</v>
      </c>
      <c r="CZ168" s="159">
        <f t="shared" si="782"/>
        <v>0</v>
      </c>
      <c r="DA168" s="159">
        <f t="shared" ref="DA168" si="809">DB168+DC168+DD168+DE168+DF168</f>
        <v>0</v>
      </c>
      <c r="DB168" s="158"/>
      <c r="DC168" s="158"/>
      <c r="DD168" s="158"/>
      <c r="DE168" s="158"/>
      <c r="DF168" s="158"/>
      <c r="DG168" s="138">
        <v>0</v>
      </c>
      <c r="DH168" s="138">
        <v>0</v>
      </c>
      <c r="DI168" s="203" t="s">
        <v>19</v>
      </c>
      <c r="DJ168" s="203" t="s">
        <v>45</v>
      </c>
      <c r="DK168" s="203"/>
      <c r="DL168" s="203"/>
      <c r="DM168" s="203"/>
      <c r="DN168" s="203"/>
      <c r="DO168" s="203"/>
      <c r="DP168" s="158"/>
      <c r="DQ168" s="158"/>
      <c r="DR168" s="158">
        <v>0</v>
      </c>
      <c r="DS168" s="158">
        <v>0</v>
      </c>
      <c r="DT168" s="158">
        <v>0</v>
      </c>
      <c r="DU168" s="158">
        <v>0</v>
      </c>
      <c r="DV168" s="159">
        <f t="shared" si="785"/>
        <v>0</v>
      </c>
      <c r="DW168" s="159">
        <f t="shared" ref="DW168" si="810">DX168+DY168+DZ168+EA168+EB168</f>
        <v>0</v>
      </c>
      <c r="DX168" s="158"/>
      <c r="DY168" s="158"/>
      <c r="DZ168" s="158"/>
      <c r="EA168" s="158"/>
      <c r="EB168" s="158"/>
      <c r="EC168" s="138">
        <v>0</v>
      </c>
      <c r="ED168" s="138">
        <v>0</v>
      </c>
      <c r="EE168" s="203" t="s">
        <v>19</v>
      </c>
      <c r="EF168" s="203" t="s">
        <v>45</v>
      </c>
      <c r="EG168" s="203"/>
      <c r="EH168" s="203"/>
      <c r="EI168" s="203"/>
      <c r="EJ168" s="203"/>
      <c r="EK168" s="203"/>
      <c r="EL168" s="158"/>
      <c r="EM168" s="158"/>
      <c r="EN168" s="158">
        <v>0</v>
      </c>
      <c r="EO168" s="158">
        <v>0</v>
      </c>
      <c r="EP168" s="158">
        <v>0</v>
      </c>
      <c r="EQ168" s="158">
        <v>0</v>
      </c>
      <c r="ER168" s="159">
        <f t="shared" si="696"/>
        <v>0</v>
      </c>
      <c r="ES168" s="159">
        <f t="shared" ref="ES168" si="811">ET168+EU168+EV168+EW168+EX168</f>
        <v>0</v>
      </c>
      <c r="ET168" s="158"/>
      <c r="EU168" s="158"/>
      <c r="EV168" s="158"/>
      <c r="EW168" s="158"/>
      <c r="EX168" s="158"/>
      <c r="EY168" s="138">
        <v>0</v>
      </c>
      <c r="EZ168" s="138">
        <v>0</v>
      </c>
      <c r="FA168" s="203"/>
      <c r="FB168" s="203"/>
      <c r="FC168" s="203"/>
      <c r="FD168" s="203"/>
      <c r="FE168" s="203"/>
      <c r="FF168" s="158"/>
      <c r="FG168" s="158"/>
      <c r="FH168" s="158">
        <v>0</v>
      </c>
      <c r="FI168" s="158">
        <v>0</v>
      </c>
      <c r="FJ168" s="138">
        <v>0</v>
      </c>
      <c r="FK168" s="138">
        <v>0</v>
      </c>
      <c r="FL168" s="196">
        <f t="shared" si="699"/>
        <v>0</v>
      </c>
      <c r="FM168" s="196">
        <f t="shared" ref="FM168" si="812">FN168+FO168+FP168+FQ168+FR168</f>
        <v>0</v>
      </c>
      <c r="FN168" s="138"/>
      <c r="FO168" s="138"/>
      <c r="FP168" s="138"/>
      <c r="FQ168" s="138"/>
      <c r="FR168" s="138"/>
      <c r="FS168" s="138">
        <v>0</v>
      </c>
      <c r="FT168" s="138">
        <v>0</v>
      </c>
      <c r="FU168" s="356"/>
      <c r="FV168" s="356"/>
      <c r="FW168" s="361"/>
      <c r="FX168" s="200"/>
    </row>
    <row r="169" spans="1:180" hidden="1">
      <c r="A169" s="203" t="s">
        <v>20</v>
      </c>
      <c r="B169" s="203" t="s">
        <v>321</v>
      </c>
      <c r="C169" s="203"/>
      <c r="D169" s="203"/>
      <c r="E169" s="203"/>
      <c r="F169" s="203"/>
      <c r="G169" s="203"/>
      <c r="H169" s="158"/>
      <c r="I169" s="158"/>
      <c r="J169" s="158">
        <v>0</v>
      </c>
      <c r="K169" s="158">
        <v>0</v>
      </c>
      <c r="L169" s="158" t="e">
        <f>#REF!</f>
        <v>#REF!</v>
      </c>
      <c r="M169" s="158" t="e">
        <f>#REF!</f>
        <v>#REF!</v>
      </c>
      <c r="N169" s="138">
        <v>0</v>
      </c>
      <c r="O169" s="138">
        <v>0</v>
      </c>
      <c r="P169" s="203"/>
      <c r="Q169" s="158"/>
      <c r="R169" s="158"/>
      <c r="S169" s="158">
        <v>0</v>
      </c>
      <c r="T169" s="158">
        <v>0</v>
      </c>
      <c r="U169" s="158" t="e">
        <f>#REF!</f>
        <v>#REF!</v>
      </c>
      <c r="V169" s="158" t="e">
        <f>#REF!</f>
        <v>#REF!</v>
      </c>
      <c r="W169" s="138">
        <v>0</v>
      </c>
      <c r="X169" s="138">
        <v>0</v>
      </c>
      <c r="Y169" s="203" t="s">
        <v>20</v>
      </c>
      <c r="Z169" s="203" t="s">
        <v>321</v>
      </c>
      <c r="AA169" s="203"/>
      <c r="AB169" s="203"/>
      <c r="AC169" s="203"/>
      <c r="AD169" s="203"/>
      <c r="AE169" s="203"/>
      <c r="AF169" s="158"/>
      <c r="AG169" s="158"/>
      <c r="AH169" s="158">
        <v>0</v>
      </c>
      <c r="AI169" s="158">
        <v>0</v>
      </c>
      <c r="AJ169" s="158" t="e">
        <f>SUM(#REF!)</f>
        <v>#REF!</v>
      </c>
      <c r="AK169" s="158" t="e">
        <f>SUM(#REF!)</f>
        <v>#REF!</v>
      </c>
      <c r="AL169" s="159" t="e">
        <f t="shared" si="792"/>
        <v>#REF!</v>
      </c>
      <c r="AM169" s="158" t="e">
        <f>#REF!</f>
        <v>#REF!</v>
      </c>
      <c r="AN169" s="158" t="e">
        <f>#REF!</f>
        <v>#REF!</v>
      </c>
      <c r="AO169" s="158" t="e">
        <f>#REF!</f>
        <v>#REF!</v>
      </c>
      <c r="AP169" s="158" t="e">
        <f>#REF!</f>
        <v>#REF!</v>
      </c>
      <c r="AQ169" s="158" t="e">
        <f>#REF!</f>
        <v>#REF!</v>
      </c>
      <c r="AR169" s="158" t="e">
        <f>#REF!</f>
        <v>#REF!</v>
      </c>
      <c r="AS169" s="138">
        <v>0</v>
      </c>
      <c r="AT169" s="138">
        <v>0</v>
      </c>
      <c r="AU169" s="203" t="s">
        <v>20</v>
      </c>
      <c r="AV169" s="203" t="s">
        <v>321</v>
      </c>
      <c r="AW169" s="203"/>
      <c r="AX169" s="203"/>
      <c r="AY169" s="203"/>
      <c r="AZ169" s="203"/>
      <c r="BA169" s="203"/>
      <c r="BB169" s="158"/>
      <c r="BC169" s="158"/>
      <c r="BD169" s="158">
        <v>0</v>
      </c>
      <c r="BE169" s="158">
        <v>0</v>
      </c>
      <c r="BF169" s="158" t="e">
        <f>SUM(#REF!)</f>
        <v>#REF!</v>
      </c>
      <c r="BG169" s="158" t="e">
        <f>SUM(#REF!)</f>
        <v>#REF!</v>
      </c>
      <c r="BH169" s="159" t="e">
        <f t="shared" si="777"/>
        <v>#REF!</v>
      </c>
      <c r="BI169" s="158" t="e">
        <f>#REF!</f>
        <v>#REF!</v>
      </c>
      <c r="BJ169" s="158" t="e">
        <f>#REF!</f>
        <v>#REF!</v>
      </c>
      <c r="BK169" s="158" t="e">
        <f>#REF!</f>
        <v>#REF!</v>
      </c>
      <c r="BL169" s="158" t="e">
        <f>#REF!</f>
        <v>#REF!</v>
      </c>
      <c r="BM169" s="158" t="e">
        <f>#REF!</f>
        <v>#REF!</v>
      </c>
      <c r="BN169" s="158" t="e">
        <f>#REF!</f>
        <v>#REF!</v>
      </c>
      <c r="BO169" s="138">
        <v>0</v>
      </c>
      <c r="BP169" s="138">
        <v>0</v>
      </c>
      <c r="BQ169" s="203" t="s">
        <v>20</v>
      </c>
      <c r="BR169" s="203" t="s">
        <v>321</v>
      </c>
      <c r="BS169" s="203"/>
      <c r="BT169" s="203"/>
      <c r="BU169" s="203"/>
      <c r="BV169" s="203"/>
      <c r="BW169" s="203"/>
      <c r="BX169" s="158"/>
      <c r="BY169" s="158"/>
      <c r="BZ169" s="158">
        <v>0</v>
      </c>
      <c r="CA169" s="158">
        <v>0</v>
      </c>
      <c r="CB169" s="158" t="e">
        <f>SUM(#REF!)</f>
        <v>#REF!</v>
      </c>
      <c r="CC169" s="158" t="e">
        <f>SUM(#REF!)</f>
        <v>#REF!</v>
      </c>
      <c r="CD169" s="159" t="e">
        <f t="shared" si="779"/>
        <v>#REF!</v>
      </c>
      <c r="CE169" s="158" t="e">
        <f>#REF!</f>
        <v>#REF!</v>
      </c>
      <c r="CF169" s="158" t="e">
        <f>#REF!</f>
        <v>#REF!</v>
      </c>
      <c r="CG169" s="158" t="e">
        <f>#REF!</f>
        <v>#REF!</v>
      </c>
      <c r="CH169" s="158" t="e">
        <f>#REF!</f>
        <v>#REF!</v>
      </c>
      <c r="CI169" s="158" t="e">
        <f>#REF!</f>
        <v>#REF!</v>
      </c>
      <c r="CJ169" s="158" t="e">
        <f>#REF!</f>
        <v>#REF!</v>
      </c>
      <c r="CK169" s="138">
        <v>0</v>
      </c>
      <c r="CL169" s="138">
        <v>0</v>
      </c>
      <c r="CM169" s="203" t="s">
        <v>20</v>
      </c>
      <c r="CN169" s="203" t="s">
        <v>321</v>
      </c>
      <c r="CO169" s="203"/>
      <c r="CP169" s="203"/>
      <c r="CQ169" s="203"/>
      <c r="CR169" s="203"/>
      <c r="CS169" s="203"/>
      <c r="CT169" s="158"/>
      <c r="CU169" s="158"/>
      <c r="CV169" s="158">
        <v>0</v>
      </c>
      <c r="CW169" s="158">
        <v>0</v>
      </c>
      <c r="CX169" s="158" t="e">
        <f>SUM(#REF!)</f>
        <v>#REF!</v>
      </c>
      <c r="CY169" s="158" t="e">
        <f>SUM(#REF!)</f>
        <v>#REF!</v>
      </c>
      <c r="CZ169" s="159" t="e">
        <f t="shared" si="782"/>
        <v>#REF!</v>
      </c>
      <c r="DA169" s="158" t="e">
        <f>#REF!</f>
        <v>#REF!</v>
      </c>
      <c r="DB169" s="158" t="e">
        <f>#REF!</f>
        <v>#REF!</v>
      </c>
      <c r="DC169" s="158" t="e">
        <f>#REF!</f>
        <v>#REF!</v>
      </c>
      <c r="DD169" s="158" t="e">
        <f>#REF!</f>
        <v>#REF!</v>
      </c>
      <c r="DE169" s="158" t="e">
        <f>#REF!</f>
        <v>#REF!</v>
      </c>
      <c r="DF169" s="158" t="e">
        <f>#REF!</f>
        <v>#REF!</v>
      </c>
      <c r="DG169" s="138">
        <v>0</v>
      </c>
      <c r="DH169" s="138">
        <v>0</v>
      </c>
      <c r="DI169" s="203" t="s">
        <v>20</v>
      </c>
      <c r="DJ169" s="203" t="s">
        <v>321</v>
      </c>
      <c r="DK169" s="203"/>
      <c r="DL169" s="203"/>
      <c r="DM169" s="203"/>
      <c r="DN169" s="203"/>
      <c r="DO169" s="203"/>
      <c r="DP169" s="158"/>
      <c r="DQ169" s="158"/>
      <c r="DR169" s="158">
        <v>0</v>
      </c>
      <c r="DS169" s="158">
        <v>0</v>
      </c>
      <c r="DT169" s="158">
        <f>DT170</f>
        <v>1350</v>
      </c>
      <c r="DU169" s="158">
        <f>DU170</f>
        <v>1350</v>
      </c>
      <c r="DV169" s="159" t="e">
        <f t="shared" si="785"/>
        <v>#REF!</v>
      </c>
      <c r="DW169" s="158" t="e">
        <f>#REF!</f>
        <v>#REF!</v>
      </c>
      <c r="DX169" s="158" t="e">
        <f>#REF!</f>
        <v>#REF!</v>
      </c>
      <c r="DY169" s="158" t="e">
        <f>#REF!</f>
        <v>#REF!</v>
      </c>
      <c r="DZ169" s="158" t="e">
        <f>#REF!</f>
        <v>#REF!</v>
      </c>
      <c r="EA169" s="158" t="e">
        <f>#REF!</f>
        <v>#REF!</v>
      </c>
      <c r="EB169" s="158" t="e">
        <f>#REF!</f>
        <v>#REF!</v>
      </c>
      <c r="EC169" s="138">
        <v>0</v>
      </c>
      <c r="ED169" s="138">
        <v>0</v>
      </c>
      <c r="EE169" s="203" t="s">
        <v>20</v>
      </c>
      <c r="EF169" s="203" t="s">
        <v>321</v>
      </c>
      <c r="EG169" s="203"/>
      <c r="EH169" s="203"/>
      <c r="EI169" s="203"/>
      <c r="EJ169" s="203"/>
      <c r="EK169" s="203"/>
      <c r="EL169" s="158"/>
      <c r="EM169" s="158"/>
      <c r="EN169" s="158">
        <v>0</v>
      </c>
      <c r="EO169" s="158">
        <v>0</v>
      </c>
      <c r="EP169" s="158">
        <f>EP170</f>
        <v>1350</v>
      </c>
      <c r="EQ169" s="158">
        <f>EQ170</f>
        <v>1350</v>
      </c>
      <c r="ER169" s="159" t="e">
        <f t="shared" si="696"/>
        <v>#REF!</v>
      </c>
      <c r="ES169" s="158" t="e">
        <f>#REF!</f>
        <v>#REF!</v>
      </c>
      <c r="ET169" s="158" t="e">
        <f>#REF!</f>
        <v>#REF!</v>
      </c>
      <c r="EU169" s="158" t="e">
        <f>#REF!</f>
        <v>#REF!</v>
      </c>
      <c r="EV169" s="158" t="e">
        <f>#REF!</f>
        <v>#REF!</v>
      </c>
      <c r="EW169" s="158" t="e">
        <f>#REF!</f>
        <v>#REF!</v>
      </c>
      <c r="EX169" s="158" t="e">
        <f>#REF!</f>
        <v>#REF!</v>
      </c>
      <c r="EY169" s="138">
        <v>0</v>
      </c>
      <c r="EZ169" s="138">
        <v>0</v>
      </c>
      <c r="FA169" s="203"/>
      <c r="FB169" s="203"/>
      <c r="FC169" s="203"/>
      <c r="FD169" s="203"/>
      <c r="FE169" s="203"/>
      <c r="FF169" s="158"/>
      <c r="FG169" s="158"/>
      <c r="FH169" s="158">
        <v>0</v>
      </c>
      <c r="FI169" s="158">
        <v>0</v>
      </c>
      <c r="FJ169" s="138">
        <f>FJ170</f>
        <v>1350</v>
      </c>
      <c r="FK169" s="138">
        <f>FK170</f>
        <v>1350</v>
      </c>
      <c r="FL169" s="196" t="e">
        <f t="shared" si="699"/>
        <v>#REF!</v>
      </c>
      <c r="FM169" s="138" t="e">
        <f>#REF!</f>
        <v>#REF!</v>
      </c>
      <c r="FN169" s="138" t="e">
        <f>#REF!</f>
        <v>#REF!</v>
      </c>
      <c r="FO169" s="138" t="e">
        <f>#REF!</f>
        <v>#REF!</v>
      </c>
      <c r="FP169" s="138" t="e">
        <f>#REF!</f>
        <v>#REF!</v>
      </c>
      <c r="FQ169" s="138" t="e">
        <f>#REF!</f>
        <v>#REF!</v>
      </c>
      <c r="FR169" s="138" t="e">
        <f>#REF!</f>
        <v>#REF!</v>
      </c>
      <c r="FS169" s="138">
        <v>0</v>
      </c>
      <c r="FT169" s="138">
        <v>0</v>
      </c>
      <c r="FU169" s="356"/>
      <c r="FV169" s="356"/>
      <c r="FW169" s="361"/>
      <c r="FX169" s="200"/>
    </row>
    <row r="170" spans="1:180" ht="65" hidden="1">
      <c r="A170" s="132"/>
      <c r="B170" s="132"/>
      <c r="C170" s="132"/>
      <c r="D170" s="132"/>
      <c r="E170" s="132"/>
      <c r="F170" s="132"/>
      <c r="G170" s="132"/>
      <c r="H170" s="159"/>
      <c r="I170" s="159"/>
      <c r="J170" s="159"/>
      <c r="K170" s="159"/>
      <c r="L170" s="159"/>
      <c r="M170" s="159"/>
      <c r="N170" s="196"/>
      <c r="O170" s="196"/>
      <c r="P170" s="132"/>
      <c r="Q170" s="159"/>
      <c r="R170" s="159"/>
      <c r="S170" s="159"/>
      <c r="T170" s="159"/>
      <c r="U170" s="159"/>
      <c r="V170" s="159"/>
      <c r="W170" s="196"/>
      <c r="X170" s="196"/>
      <c r="Y170" s="132"/>
      <c r="Z170" s="132"/>
      <c r="AA170" s="132"/>
      <c r="AB170" s="132"/>
      <c r="AC170" s="132"/>
      <c r="AD170" s="132"/>
      <c r="AE170" s="132"/>
      <c r="AF170" s="159"/>
      <c r="AG170" s="159"/>
      <c r="AH170" s="159"/>
      <c r="AI170" s="159"/>
      <c r="AJ170" s="159"/>
      <c r="AK170" s="159"/>
      <c r="AL170" s="159"/>
      <c r="AM170" s="159"/>
      <c r="AN170" s="159"/>
      <c r="AO170" s="159"/>
      <c r="AP170" s="159"/>
      <c r="AQ170" s="159"/>
      <c r="AR170" s="159"/>
      <c r="AS170" s="196"/>
      <c r="AT170" s="196"/>
      <c r="AU170" s="132"/>
      <c r="AV170" s="132"/>
      <c r="AW170" s="132"/>
      <c r="AX170" s="132"/>
      <c r="AY170" s="132"/>
      <c r="AZ170" s="132"/>
      <c r="BA170" s="132"/>
      <c r="BB170" s="159"/>
      <c r="BC170" s="159"/>
      <c r="BD170" s="159"/>
      <c r="BE170" s="159"/>
      <c r="BF170" s="159"/>
      <c r="BG170" s="159"/>
      <c r="BH170" s="159"/>
      <c r="BI170" s="159"/>
      <c r="BJ170" s="159"/>
      <c r="BK170" s="159"/>
      <c r="BL170" s="159"/>
      <c r="BM170" s="159"/>
      <c r="BN170" s="159"/>
      <c r="BO170" s="196"/>
      <c r="BP170" s="196"/>
      <c r="BQ170" s="132"/>
      <c r="BR170" s="132"/>
      <c r="BS170" s="132"/>
      <c r="BT170" s="132"/>
      <c r="BU170" s="132"/>
      <c r="BV170" s="132"/>
      <c r="BW170" s="132"/>
      <c r="BX170" s="159"/>
      <c r="BY170" s="159"/>
      <c r="BZ170" s="159"/>
      <c r="CA170" s="159"/>
      <c r="CB170" s="159"/>
      <c r="CC170" s="159"/>
      <c r="CD170" s="159"/>
      <c r="CE170" s="159"/>
      <c r="CF170" s="159"/>
      <c r="CG170" s="159"/>
      <c r="CH170" s="159"/>
      <c r="CI170" s="159"/>
      <c r="CJ170" s="159"/>
      <c r="CK170" s="196"/>
      <c r="CL170" s="196"/>
      <c r="CM170" s="132"/>
      <c r="CN170" s="132"/>
      <c r="CO170" s="132"/>
      <c r="CP170" s="132"/>
      <c r="CQ170" s="132"/>
      <c r="CR170" s="132"/>
      <c r="CS170" s="132"/>
      <c r="CT170" s="159"/>
      <c r="CU170" s="159"/>
      <c r="CV170" s="159"/>
      <c r="CW170" s="159"/>
      <c r="CX170" s="159"/>
      <c r="CY170" s="159"/>
      <c r="CZ170" s="159"/>
      <c r="DA170" s="159"/>
      <c r="DB170" s="159"/>
      <c r="DC170" s="159"/>
      <c r="DD170" s="159"/>
      <c r="DE170" s="159"/>
      <c r="DF170" s="159"/>
      <c r="DG170" s="196"/>
      <c r="DH170" s="196"/>
      <c r="DI170" s="130" t="s">
        <v>15</v>
      </c>
      <c r="DJ170" s="134" t="s">
        <v>517</v>
      </c>
      <c r="DK170" s="132"/>
      <c r="DL170" s="132"/>
      <c r="DM170" s="132"/>
      <c r="DN170" s="132"/>
      <c r="DO170" s="132" t="s">
        <v>523</v>
      </c>
      <c r="DP170" s="159">
        <v>1350</v>
      </c>
      <c r="DQ170" s="159">
        <v>1350</v>
      </c>
      <c r="DR170" s="159"/>
      <c r="DS170" s="159"/>
      <c r="DT170" s="159">
        <v>1350</v>
      </c>
      <c r="DU170" s="159">
        <v>1350</v>
      </c>
      <c r="DV170" s="159"/>
      <c r="DW170" s="159"/>
      <c r="DX170" s="159"/>
      <c r="DY170" s="159"/>
      <c r="DZ170" s="159"/>
      <c r="EA170" s="159"/>
      <c r="EB170" s="159"/>
      <c r="EC170" s="196"/>
      <c r="ED170" s="196"/>
      <c r="EE170" s="130" t="s">
        <v>15</v>
      </c>
      <c r="EF170" s="134" t="s">
        <v>517</v>
      </c>
      <c r="EG170" s="132"/>
      <c r="EH170" s="132"/>
      <c r="EI170" s="132"/>
      <c r="EJ170" s="132">
        <v>2024</v>
      </c>
      <c r="EK170" s="132" t="s">
        <v>523</v>
      </c>
      <c r="EL170" s="159">
        <v>1350</v>
      </c>
      <c r="EM170" s="159">
        <v>1350</v>
      </c>
      <c r="EN170" s="159"/>
      <c r="EO170" s="159"/>
      <c r="EP170" s="159">
        <v>1350</v>
      </c>
      <c r="EQ170" s="159">
        <v>1350</v>
      </c>
      <c r="ER170" s="159"/>
      <c r="ES170" s="159"/>
      <c r="ET170" s="159"/>
      <c r="EU170" s="159"/>
      <c r="EV170" s="159"/>
      <c r="EW170" s="159"/>
      <c r="EX170" s="159"/>
      <c r="EY170" s="196"/>
      <c r="EZ170" s="196"/>
      <c r="FA170" s="132"/>
      <c r="FB170" s="132"/>
      <c r="FC170" s="132"/>
      <c r="FD170" s="132">
        <v>2024</v>
      </c>
      <c r="FE170" s="132" t="s">
        <v>523</v>
      </c>
      <c r="FF170" s="159">
        <v>1350</v>
      </c>
      <c r="FG170" s="159">
        <v>1350</v>
      </c>
      <c r="FH170" s="159"/>
      <c r="FI170" s="159"/>
      <c r="FJ170" s="196">
        <v>1350</v>
      </c>
      <c r="FK170" s="196">
        <v>1350</v>
      </c>
      <c r="FL170" s="196"/>
      <c r="FM170" s="196"/>
      <c r="FN170" s="196"/>
      <c r="FO170" s="196"/>
      <c r="FP170" s="196"/>
      <c r="FQ170" s="196"/>
      <c r="FR170" s="196"/>
      <c r="FS170" s="196"/>
      <c r="FT170" s="196"/>
      <c r="FU170" s="356"/>
      <c r="FV170" s="356"/>
      <c r="FW170" s="361"/>
      <c r="FX170" s="259"/>
    </row>
    <row r="171" spans="1:180" ht="65" hidden="1">
      <c r="A171" s="132"/>
      <c r="B171" s="132"/>
      <c r="C171" s="132"/>
      <c r="D171" s="132"/>
      <c r="E171" s="132"/>
      <c r="F171" s="132"/>
      <c r="G171" s="132"/>
      <c r="H171" s="159"/>
      <c r="I171" s="159"/>
      <c r="J171" s="159"/>
      <c r="K171" s="159"/>
      <c r="L171" s="159"/>
      <c r="M171" s="159"/>
      <c r="N171" s="196"/>
      <c r="O171" s="196"/>
      <c r="P171" s="132"/>
      <c r="Q171" s="159"/>
      <c r="R171" s="159"/>
      <c r="S171" s="159"/>
      <c r="T171" s="159"/>
      <c r="U171" s="159"/>
      <c r="V171" s="159"/>
      <c r="W171" s="196"/>
      <c r="X171" s="196"/>
      <c r="Y171" s="132"/>
      <c r="Z171" s="132"/>
      <c r="AA171" s="132"/>
      <c r="AB171" s="132"/>
      <c r="AC171" s="132"/>
      <c r="AD171" s="132"/>
      <c r="AE171" s="132"/>
      <c r="AF171" s="159"/>
      <c r="AG171" s="159"/>
      <c r="AH171" s="159"/>
      <c r="AI171" s="159"/>
      <c r="AJ171" s="159"/>
      <c r="AK171" s="159"/>
      <c r="AL171" s="159"/>
      <c r="AM171" s="159"/>
      <c r="AN171" s="159"/>
      <c r="AO171" s="159"/>
      <c r="AP171" s="159"/>
      <c r="AQ171" s="159"/>
      <c r="AR171" s="159"/>
      <c r="AS171" s="196"/>
      <c r="AT171" s="196"/>
      <c r="AU171" s="132"/>
      <c r="AV171" s="132"/>
      <c r="AW171" s="132"/>
      <c r="AX171" s="132"/>
      <c r="AY171" s="132"/>
      <c r="AZ171" s="132"/>
      <c r="BA171" s="132"/>
      <c r="BB171" s="159"/>
      <c r="BC171" s="159"/>
      <c r="BD171" s="159"/>
      <c r="BE171" s="159"/>
      <c r="BF171" s="159"/>
      <c r="BG171" s="159"/>
      <c r="BH171" s="159"/>
      <c r="BI171" s="159"/>
      <c r="BJ171" s="159"/>
      <c r="BK171" s="159"/>
      <c r="BL171" s="159"/>
      <c r="BM171" s="159"/>
      <c r="BN171" s="159"/>
      <c r="BO171" s="196"/>
      <c r="BP171" s="196"/>
      <c r="BQ171" s="132"/>
      <c r="BR171" s="132"/>
      <c r="BS171" s="132"/>
      <c r="BT171" s="132"/>
      <c r="BU171" s="132"/>
      <c r="BV171" s="132"/>
      <c r="BW171" s="132"/>
      <c r="BX171" s="159"/>
      <c r="BY171" s="159"/>
      <c r="BZ171" s="159"/>
      <c r="CA171" s="159"/>
      <c r="CB171" s="159"/>
      <c r="CC171" s="159"/>
      <c r="CD171" s="159"/>
      <c r="CE171" s="159"/>
      <c r="CF171" s="159"/>
      <c r="CG171" s="159"/>
      <c r="CH171" s="159"/>
      <c r="CI171" s="159"/>
      <c r="CJ171" s="159"/>
      <c r="CK171" s="196"/>
      <c r="CL171" s="196"/>
      <c r="CM171" s="132"/>
      <c r="CN171" s="132"/>
      <c r="CO171" s="132"/>
      <c r="CP171" s="132"/>
      <c r="CQ171" s="132"/>
      <c r="CR171" s="132"/>
      <c r="CS171" s="132"/>
      <c r="CT171" s="159"/>
      <c r="CU171" s="159"/>
      <c r="CV171" s="159"/>
      <c r="CW171" s="159"/>
      <c r="CX171" s="159"/>
      <c r="CY171" s="159"/>
      <c r="CZ171" s="159"/>
      <c r="DA171" s="159"/>
      <c r="DB171" s="159"/>
      <c r="DC171" s="159"/>
      <c r="DD171" s="159"/>
      <c r="DE171" s="159"/>
      <c r="DF171" s="159"/>
      <c r="DG171" s="196"/>
      <c r="DH171" s="196"/>
      <c r="DI171" s="130" t="s">
        <v>310</v>
      </c>
      <c r="DJ171" s="134" t="s">
        <v>518</v>
      </c>
      <c r="DK171" s="132"/>
      <c r="DL171" s="132" t="s">
        <v>521</v>
      </c>
      <c r="DM171" s="132"/>
      <c r="DN171" s="132"/>
      <c r="DO171" s="132" t="s">
        <v>524</v>
      </c>
      <c r="DP171" s="159">
        <v>250</v>
      </c>
      <c r="DQ171" s="159">
        <v>250</v>
      </c>
      <c r="DR171" s="159"/>
      <c r="DS171" s="159"/>
      <c r="DT171" s="159">
        <v>250</v>
      </c>
      <c r="DU171" s="159">
        <v>250</v>
      </c>
      <c r="DV171" s="159"/>
      <c r="DW171" s="159"/>
      <c r="DX171" s="159"/>
      <c r="DY171" s="159"/>
      <c r="DZ171" s="159"/>
      <c r="EA171" s="159"/>
      <c r="EB171" s="159"/>
      <c r="EC171" s="196"/>
      <c r="ED171" s="196"/>
      <c r="EE171" s="130" t="s">
        <v>310</v>
      </c>
      <c r="EF171" s="134" t="s">
        <v>518</v>
      </c>
      <c r="EG171" s="132"/>
      <c r="EH171" s="132" t="s">
        <v>521</v>
      </c>
      <c r="EI171" s="132"/>
      <c r="EJ171" s="132">
        <v>2024</v>
      </c>
      <c r="EK171" s="132" t="s">
        <v>524</v>
      </c>
      <c r="EL171" s="159">
        <v>250</v>
      </c>
      <c r="EM171" s="159">
        <v>250</v>
      </c>
      <c r="EN171" s="159"/>
      <c r="EO171" s="159"/>
      <c r="EP171" s="159">
        <v>250</v>
      </c>
      <c r="EQ171" s="159">
        <v>250</v>
      </c>
      <c r="ER171" s="159"/>
      <c r="ES171" s="159"/>
      <c r="ET171" s="159"/>
      <c r="EU171" s="159"/>
      <c r="EV171" s="159"/>
      <c r="EW171" s="159"/>
      <c r="EX171" s="159"/>
      <c r="EY171" s="196"/>
      <c r="EZ171" s="196"/>
      <c r="FA171" s="132"/>
      <c r="FB171" s="132" t="s">
        <v>521</v>
      </c>
      <c r="FC171" s="132"/>
      <c r="FD171" s="132">
        <v>2024</v>
      </c>
      <c r="FE171" s="132" t="s">
        <v>524</v>
      </c>
      <c r="FF171" s="159">
        <v>250</v>
      </c>
      <c r="FG171" s="159">
        <v>250</v>
      </c>
      <c r="FH171" s="159"/>
      <c r="FI171" s="159"/>
      <c r="FJ171" s="196">
        <v>250</v>
      </c>
      <c r="FK171" s="196">
        <v>250</v>
      </c>
      <c r="FL171" s="196"/>
      <c r="FM171" s="196"/>
      <c r="FN171" s="196"/>
      <c r="FO171" s="196"/>
      <c r="FP171" s="196"/>
      <c r="FQ171" s="196"/>
      <c r="FR171" s="196"/>
      <c r="FS171" s="196"/>
      <c r="FT171" s="196"/>
      <c r="FU171" s="356"/>
      <c r="FV171" s="356"/>
      <c r="FW171" s="361"/>
      <c r="FX171" s="259"/>
    </row>
    <row r="172" spans="1:180" ht="65" hidden="1">
      <c r="A172" s="132"/>
      <c r="B172" s="132"/>
      <c r="C172" s="132"/>
      <c r="D172" s="132"/>
      <c r="E172" s="132"/>
      <c r="F172" s="132"/>
      <c r="G172" s="132"/>
      <c r="H172" s="159"/>
      <c r="I172" s="159"/>
      <c r="J172" s="159"/>
      <c r="K172" s="159"/>
      <c r="L172" s="159"/>
      <c r="M172" s="159"/>
      <c r="N172" s="196"/>
      <c r="O172" s="196"/>
      <c r="P172" s="132"/>
      <c r="Q172" s="159"/>
      <c r="R172" s="159"/>
      <c r="S172" s="159"/>
      <c r="T172" s="159"/>
      <c r="U172" s="159"/>
      <c r="V172" s="159"/>
      <c r="W172" s="196"/>
      <c r="X172" s="196"/>
      <c r="Y172" s="132"/>
      <c r="Z172" s="132"/>
      <c r="AA172" s="132"/>
      <c r="AB172" s="132"/>
      <c r="AC172" s="132"/>
      <c r="AD172" s="132"/>
      <c r="AE172" s="132"/>
      <c r="AF172" s="159"/>
      <c r="AG172" s="159"/>
      <c r="AH172" s="159"/>
      <c r="AI172" s="159"/>
      <c r="AJ172" s="159"/>
      <c r="AK172" s="159"/>
      <c r="AL172" s="159"/>
      <c r="AM172" s="159"/>
      <c r="AN172" s="159"/>
      <c r="AO172" s="159"/>
      <c r="AP172" s="159"/>
      <c r="AQ172" s="159"/>
      <c r="AR172" s="159"/>
      <c r="AS172" s="196"/>
      <c r="AT172" s="196"/>
      <c r="AU172" s="132"/>
      <c r="AV172" s="132"/>
      <c r="AW172" s="132"/>
      <c r="AX172" s="132"/>
      <c r="AY172" s="132"/>
      <c r="AZ172" s="132"/>
      <c r="BA172" s="132"/>
      <c r="BB172" s="159"/>
      <c r="BC172" s="159"/>
      <c r="BD172" s="159"/>
      <c r="BE172" s="159"/>
      <c r="BF172" s="159"/>
      <c r="BG172" s="159"/>
      <c r="BH172" s="159"/>
      <c r="BI172" s="159"/>
      <c r="BJ172" s="159"/>
      <c r="BK172" s="159"/>
      <c r="BL172" s="159"/>
      <c r="BM172" s="159"/>
      <c r="BN172" s="159"/>
      <c r="BO172" s="196"/>
      <c r="BP172" s="196"/>
      <c r="BQ172" s="132"/>
      <c r="BR172" s="132"/>
      <c r="BS172" s="132"/>
      <c r="BT172" s="132"/>
      <c r="BU172" s="132"/>
      <c r="BV172" s="132"/>
      <c r="BW172" s="132"/>
      <c r="BX172" s="159"/>
      <c r="BY172" s="159"/>
      <c r="BZ172" s="159"/>
      <c r="CA172" s="159"/>
      <c r="CB172" s="159"/>
      <c r="CC172" s="159"/>
      <c r="CD172" s="159"/>
      <c r="CE172" s="159"/>
      <c r="CF172" s="159"/>
      <c r="CG172" s="159"/>
      <c r="CH172" s="159"/>
      <c r="CI172" s="159"/>
      <c r="CJ172" s="159"/>
      <c r="CK172" s="196"/>
      <c r="CL172" s="196"/>
      <c r="CM172" s="132"/>
      <c r="CN172" s="132"/>
      <c r="CO172" s="132"/>
      <c r="CP172" s="132"/>
      <c r="CQ172" s="132"/>
      <c r="CR172" s="132"/>
      <c r="CS172" s="132"/>
      <c r="CT172" s="159"/>
      <c r="CU172" s="159"/>
      <c r="CV172" s="159"/>
      <c r="CW172" s="159"/>
      <c r="CX172" s="159"/>
      <c r="CY172" s="159"/>
      <c r="CZ172" s="159"/>
      <c r="DA172" s="159"/>
      <c r="DB172" s="159"/>
      <c r="DC172" s="159"/>
      <c r="DD172" s="159"/>
      <c r="DE172" s="159"/>
      <c r="DF172" s="159"/>
      <c r="DG172" s="196"/>
      <c r="DH172" s="196"/>
      <c r="DI172" s="130" t="s">
        <v>310</v>
      </c>
      <c r="DJ172" s="134" t="s">
        <v>519</v>
      </c>
      <c r="DK172" s="132"/>
      <c r="DL172" s="132" t="s">
        <v>522</v>
      </c>
      <c r="DM172" s="132"/>
      <c r="DN172" s="132"/>
      <c r="DO172" s="132" t="s">
        <v>525</v>
      </c>
      <c r="DP172" s="159">
        <v>250</v>
      </c>
      <c r="DQ172" s="159">
        <v>250</v>
      </c>
      <c r="DR172" s="159"/>
      <c r="DS172" s="159"/>
      <c r="DT172" s="159">
        <v>250</v>
      </c>
      <c r="DU172" s="159">
        <v>250</v>
      </c>
      <c r="DV172" s="159"/>
      <c r="DW172" s="159"/>
      <c r="DX172" s="159"/>
      <c r="DY172" s="159"/>
      <c r="DZ172" s="159"/>
      <c r="EA172" s="159"/>
      <c r="EB172" s="159"/>
      <c r="EC172" s="196"/>
      <c r="ED172" s="196"/>
      <c r="EE172" s="130" t="s">
        <v>310</v>
      </c>
      <c r="EF172" s="134" t="s">
        <v>519</v>
      </c>
      <c r="EG172" s="132"/>
      <c r="EH172" s="132" t="s">
        <v>522</v>
      </c>
      <c r="EI172" s="132"/>
      <c r="EJ172" s="132">
        <v>2024</v>
      </c>
      <c r="EK172" s="132" t="s">
        <v>525</v>
      </c>
      <c r="EL172" s="159">
        <v>250</v>
      </c>
      <c r="EM172" s="159">
        <v>250</v>
      </c>
      <c r="EN172" s="159"/>
      <c r="EO172" s="159"/>
      <c r="EP172" s="159">
        <v>250</v>
      </c>
      <c r="EQ172" s="159">
        <v>250</v>
      </c>
      <c r="ER172" s="159"/>
      <c r="ES172" s="159"/>
      <c r="ET172" s="159"/>
      <c r="EU172" s="159"/>
      <c r="EV172" s="159"/>
      <c r="EW172" s="159"/>
      <c r="EX172" s="159"/>
      <c r="EY172" s="196"/>
      <c r="EZ172" s="196"/>
      <c r="FA172" s="132"/>
      <c r="FB172" s="132" t="s">
        <v>522</v>
      </c>
      <c r="FC172" s="132"/>
      <c r="FD172" s="132">
        <v>2024</v>
      </c>
      <c r="FE172" s="132" t="s">
        <v>525</v>
      </c>
      <c r="FF172" s="159">
        <v>250</v>
      </c>
      <c r="FG172" s="159">
        <v>250</v>
      </c>
      <c r="FH172" s="159"/>
      <c r="FI172" s="159"/>
      <c r="FJ172" s="196">
        <v>250</v>
      </c>
      <c r="FK172" s="196">
        <v>250</v>
      </c>
      <c r="FL172" s="196"/>
      <c r="FM172" s="196"/>
      <c r="FN172" s="196"/>
      <c r="FO172" s="196"/>
      <c r="FP172" s="196"/>
      <c r="FQ172" s="196"/>
      <c r="FR172" s="196"/>
      <c r="FS172" s="196"/>
      <c r="FT172" s="196"/>
      <c r="FU172" s="356"/>
      <c r="FV172" s="356"/>
      <c r="FW172" s="361"/>
      <c r="FX172" s="259"/>
    </row>
    <row r="173" spans="1:180" ht="65" hidden="1">
      <c r="A173" s="132"/>
      <c r="B173" s="132"/>
      <c r="C173" s="132"/>
      <c r="D173" s="132"/>
      <c r="E173" s="132"/>
      <c r="F173" s="132"/>
      <c r="G173" s="132"/>
      <c r="H173" s="159"/>
      <c r="I173" s="159"/>
      <c r="J173" s="159"/>
      <c r="K173" s="159"/>
      <c r="L173" s="159"/>
      <c r="M173" s="159"/>
      <c r="N173" s="196"/>
      <c r="O173" s="196"/>
      <c r="P173" s="132"/>
      <c r="Q173" s="159"/>
      <c r="R173" s="159"/>
      <c r="S173" s="159"/>
      <c r="T173" s="159"/>
      <c r="U173" s="159"/>
      <c r="V173" s="159"/>
      <c r="W173" s="196"/>
      <c r="X173" s="196"/>
      <c r="Y173" s="132"/>
      <c r="Z173" s="132"/>
      <c r="AA173" s="132"/>
      <c r="AB173" s="132"/>
      <c r="AC173" s="132"/>
      <c r="AD173" s="132"/>
      <c r="AE173" s="132"/>
      <c r="AF173" s="159"/>
      <c r="AG173" s="159"/>
      <c r="AH173" s="159"/>
      <c r="AI173" s="159"/>
      <c r="AJ173" s="159"/>
      <c r="AK173" s="159"/>
      <c r="AL173" s="159"/>
      <c r="AM173" s="159"/>
      <c r="AN173" s="159"/>
      <c r="AO173" s="159"/>
      <c r="AP173" s="159"/>
      <c r="AQ173" s="159"/>
      <c r="AR173" s="159"/>
      <c r="AS173" s="196"/>
      <c r="AT173" s="196"/>
      <c r="AU173" s="132"/>
      <c r="AV173" s="132"/>
      <c r="AW173" s="132"/>
      <c r="AX173" s="132"/>
      <c r="AY173" s="132"/>
      <c r="AZ173" s="132"/>
      <c r="BA173" s="132"/>
      <c r="BB173" s="159"/>
      <c r="BC173" s="159"/>
      <c r="BD173" s="159"/>
      <c r="BE173" s="159"/>
      <c r="BF173" s="159"/>
      <c r="BG173" s="159"/>
      <c r="BH173" s="159"/>
      <c r="BI173" s="159"/>
      <c r="BJ173" s="159"/>
      <c r="BK173" s="159"/>
      <c r="BL173" s="159"/>
      <c r="BM173" s="159"/>
      <c r="BN173" s="159"/>
      <c r="BO173" s="196"/>
      <c r="BP173" s="196"/>
      <c r="BQ173" s="132"/>
      <c r="BR173" s="132"/>
      <c r="BS173" s="132"/>
      <c r="BT173" s="132"/>
      <c r="BU173" s="132"/>
      <c r="BV173" s="132"/>
      <c r="BW173" s="132"/>
      <c r="BX173" s="159"/>
      <c r="BY173" s="159"/>
      <c r="BZ173" s="159"/>
      <c r="CA173" s="159"/>
      <c r="CB173" s="159"/>
      <c r="CC173" s="159"/>
      <c r="CD173" s="159"/>
      <c r="CE173" s="159"/>
      <c r="CF173" s="159"/>
      <c r="CG173" s="159"/>
      <c r="CH173" s="159"/>
      <c r="CI173" s="159"/>
      <c r="CJ173" s="159"/>
      <c r="CK173" s="196"/>
      <c r="CL173" s="196"/>
      <c r="CM173" s="132"/>
      <c r="CN173" s="132"/>
      <c r="CO173" s="132"/>
      <c r="CP173" s="132"/>
      <c r="CQ173" s="132"/>
      <c r="CR173" s="132"/>
      <c r="CS173" s="132"/>
      <c r="CT173" s="159"/>
      <c r="CU173" s="159"/>
      <c r="CV173" s="159"/>
      <c r="CW173" s="159"/>
      <c r="CX173" s="159"/>
      <c r="CY173" s="159"/>
      <c r="CZ173" s="159"/>
      <c r="DA173" s="159"/>
      <c r="DB173" s="159"/>
      <c r="DC173" s="159"/>
      <c r="DD173" s="159"/>
      <c r="DE173" s="159"/>
      <c r="DF173" s="159"/>
      <c r="DG173" s="196"/>
      <c r="DH173" s="196"/>
      <c r="DI173" s="130" t="s">
        <v>310</v>
      </c>
      <c r="DJ173" s="134" t="s">
        <v>520</v>
      </c>
      <c r="DK173" s="132"/>
      <c r="DL173" s="132" t="s">
        <v>348</v>
      </c>
      <c r="DM173" s="132"/>
      <c r="DN173" s="132"/>
      <c r="DO173" s="132" t="s">
        <v>526</v>
      </c>
      <c r="DP173" s="159">
        <v>850</v>
      </c>
      <c r="DQ173" s="159">
        <v>850</v>
      </c>
      <c r="DR173" s="159"/>
      <c r="DS173" s="159"/>
      <c r="DT173" s="159">
        <v>850</v>
      </c>
      <c r="DU173" s="159">
        <v>850</v>
      </c>
      <c r="DV173" s="159"/>
      <c r="DW173" s="159"/>
      <c r="DX173" s="159"/>
      <c r="DY173" s="159"/>
      <c r="DZ173" s="159"/>
      <c r="EA173" s="159"/>
      <c r="EB173" s="159"/>
      <c r="EC173" s="196"/>
      <c r="ED173" s="196"/>
      <c r="EE173" s="130" t="s">
        <v>310</v>
      </c>
      <c r="EF173" s="134" t="s">
        <v>520</v>
      </c>
      <c r="EG173" s="132"/>
      <c r="EH173" s="132" t="s">
        <v>348</v>
      </c>
      <c r="EI173" s="132"/>
      <c r="EJ173" s="132">
        <v>2024</v>
      </c>
      <c r="EK173" s="132" t="s">
        <v>526</v>
      </c>
      <c r="EL173" s="159">
        <v>850</v>
      </c>
      <c r="EM173" s="159">
        <v>850</v>
      </c>
      <c r="EN173" s="159"/>
      <c r="EO173" s="159"/>
      <c r="EP173" s="159">
        <v>850</v>
      </c>
      <c r="EQ173" s="159">
        <v>850</v>
      </c>
      <c r="ER173" s="159"/>
      <c r="ES173" s="159"/>
      <c r="ET173" s="159"/>
      <c r="EU173" s="159"/>
      <c r="EV173" s="159"/>
      <c r="EW173" s="159"/>
      <c r="EX173" s="159"/>
      <c r="EY173" s="196"/>
      <c r="EZ173" s="196"/>
      <c r="FA173" s="132"/>
      <c r="FB173" s="132" t="s">
        <v>348</v>
      </c>
      <c r="FC173" s="132"/>
      <c r="FD173" s="132">
        <v>2024</v>
      </c>
      <c r="FE173" s="132" t="s">
        <v>526</v>
      </c>
      <c r="FF173" s="159">
        <v>850</v>
      </c>
      <c r="FG173" s="159">
        <v>850</v>
      </c>
      <c r="FH173" s="159"/>
      <c r="FI173" s="159"/>
      <c r="FJ173" s="196">
        <v>850</v>
      </c>
      <c r="FK173" s="196">
        <v>850</v>
      </c>
      <c r="FL173" s="196"/>
      <c r="FM173" s="196"/>
      <c r="FN173" s="196"/>
      <c r="FO173" s="196"/>
      <c r="FP173" s="196"/>
      <c r="FQ173" s="196"/>
      <c r="FR173" s="196"/>
      <c r="FS173" s="196"/>
      <c r="FT173" s="196"/>
      <c r="FU173" s="357"/>
      <c r="FV173" s="357"/>
      <c r="FW173" s="362"/>
      <c r="FX173" s="259"/>
    </row>
    <row r="174" spans="1:180" s="136" customFormat="1" ht="21.5" customHeight="1">
      <c r="A174" s="203" t="s">
        <v>320</v>
      </c>
      <c r="B174" s="203" t="s">
        <v>393</v>
      </c>
      <c r="C174" s="203"/>
      <c r="D174" s="203"/>
      <c r="E174" s="203"/>
      <c r="F174" s="203"/>
      <c r="G174" s="203"/>
      <c r="H174" s="158">
        <f>H175+H176</f>
        <v>0</v>
      </c>
      <c r="I174" s="158">
        <f>I175+I176</f>
        <v>0</v>
      </c>
      <c r="J174" s="158"/>
      <c r="K174" s="158"/>
      <c r="L174" s="158">
        <f>L175+L176</f>
        <v>2926</v>
      </c>
      <c r="M174" s="158">
        <f>M175+M176</f>
        <v>2926</v>
      </c>
      <c r="N174" s="138">
        <f>N175+N176</f>
        <v>0</v>
      </c>
      <c r="O174" s="138">
        <f>O175+O176</f>
        <v>0</v>
      </c>
      <c r="P174" s="203"/>
      <c r="Q174" s="158">
        <f>Q175+Q176</f>
        <v>0</v>
      </c>
      <c r="R174" s="158">
        <f>R175+R176</f>
        <v>0</v>
      </c>
      <c r="S174" s="158"/>
      <c r="T174" s="158"/>
      <c r="U174" s="158">
        <f>U175+U176</f>
        <v>2926</v>
      </c>
      <c r="V174" s="158">
        <f>V175+V176</f>
        <v>2926</v>
      </c>
      <c r="W174" s="138">
        <f>W175+W176</f>
        <v>0</v>
      </c>
      <c r="X174" s="138">
        <f>X175+X176</f>
        <v>0</v>
      </c>
      <c r="Y174" s="203" t="s">
        <v>320</v>
      </c>
      <c r="Z174" s="203" t="s">
        <v>394</v>
      </c>
      <c r="AA174" s="203"/>
      <c r="AB174" s="203"/>
      <c r="AC174" s="203"/>
      <c r="AD174" s="203"/>
      <c r="AE174" s="203"/>
      <c r="AF174" s="158">
        <f>AF175+AF176</f>
        <v>0</v>
      </c>
      <c r="AG174" s="158">
        <f>AG175+AG176</f>
        <v>0</v>
      </c>
      <c r="AH174" s="158"/>
      <c r="AI174" s="158"/>
      <c r="AJ174" s="158">
        <f>AJ175+AJ176</f>
        <v>14744</v>
      </c>
      <c r="AK174" s="158">
        <f>AK175+AK176</f>
        <v>14744</v>
      </c>
      <c r="AL174" s="159">
        <f t="shared" ref="AL174:AL185" si="813">AM174-AK174</f>
        <v>-6119</v>
      </c>
      <c r="AM174" s="158">
        <f t="shared" ref="AM174:AR174" si="814">AM175+AM176</f>
        <v>8625</v>
      </c>
      <c r="AN174" s="158">
        <f t="shared" si="814"/>
        <v>3205</v>
      </c>
      <c r="AO174" s="158">
        <f t="shared" si="814"/>
        <v>4105</v>
      </c>
      <c r="AP174" s="158">
        <f t="shared" si="814"/>
        <v>1315</v>
      </c>
      <c r="AQ174" s="158">
        <f t="shared" si="814"/>
        <v>0</v>
      </c>
      <c r="AR174" s="158">
        <f t="shared" si="814"/>
        <v>0</v>
      </c>
      <c r="AS174" s="138">
        <f>AS175+AS176</f>
        <v>0</v>
      </c>
      <c r="AT174" s="138">
        <f>AT175+AT176</f>
        <v>0</v>
      </c>
      <c r="AU174" s="203" t="s">
        <v>320</v>
      </c>
      <c r="AV174" s="203" t="s">
        <v>394</v>
      </c>
      <c r="AW174" s="203"/>
      <c r="AX174" s="203"/>
      <c r="AY174" s="203"/>
      <c r="AZ174" s="203"/>
      <c r="BA174" s="203"/>
      <c r="BB174" s="158">
        <f>BB175+BB176</f>
        <v>0</v>
      </c>
      <c r="BC174" s="158">
        <f>BC175+BC176</f>
        <v>0</v>
      </c>
      <c r="BD174" s="158"/>
      <c r="BE174" s="158"/>
      <c r="BF174" s="158">
        <f>BF175+BF176</f>
        <v>5744</v>
      </c>
      <c r="BG174" s="158">
        <f>BG175+BG176</f>
        <v>5744</v>
      </c>
      <c r="BH174" s="159">
        <f t="shared" ref="BH174:BH181" si="815">BI174-BG174</f>
        <v>-1278</v>
      </c>
      <c r="BI174" s="158">
        <f t="shared" ref="BI174:BN174" si="816">BI175+BI176</f>
        <v>4466</v>
      </c>
      <c r="BJ174" s="158">
        <f t="shared" si="816"/>
        <v>2926</v>
      </c>
      <c r="BK174" s="158">
        <f t="shared" si="816"/>
        <v>1540</v>
      </c>
      <c r="BL174" s="158">
        <f t="shared" si="816"/>
        <v>0</v>
      </c>
      <c r="BM174" s="158">
        <f t="shared" si="816"/>
        <v>0</v>
      </c>
      <c r="BN174" s="158">
        <f t="shared" si="816"/>
        <v>0</v>
      </c>
      <c r="BO174" s="138">
        <f>BO175+BO176</f>
        <v>0</v>
      </c>
      <c r="BP174" s="138">
        <f>BP175+BP176</f>
        <v>0</v>
      </c>
      <c r="BQ174" s="203" t="s">
        <v>320</v>
      </c>
      <c r="BR174" s="203" t="s">
        <v>394</v>
      </c>
      <c r="BS174" s="203"/>
      <c r="BT174" s="203"/>
      <c r="BU174" s="203"/>
      <c r="BV174" s="203"/>
      <c r="BW174" s="203"/>
      <c r="BX174" s="158">
        <f>BX175+BX176</f>
        <v>0</v>
      </c>
      <c r="BY174" s="158">
        <f>BY175+BY176</f>
        <v>0</v>
      </c>
      <c r="BZ174" s="158"/>
      <c r="CA174" s="158"/>
      <c r="CB174" s="158">
        <f>CB175+CB176</f>
        <v>5744</v>
      </c>
      <c r="CC174" s="158">
        <f>CC175+CC176</f>
        <v>5744</v>
      </c>
      <c r="CD174" s="159">
        <f t="shared" ref="CD174:CD181" si="817">CE174-CC174</f>
        <v>-1278</v>
      </c>
      <c r="CE174" s="158">
        <f t="shared" ref="CE174:CJ174" si="818">CE175+CE176</f>
        <v>4466</v>
      </c>
      <c r="CF174" s="158">
        <f t="shared" si="818"/>
        <v>2926</v>
      </c>
      <c r="CG174" s="158">
        <f t="shared" si="818"/>
        <v>1540</v>
      </c>
      <c r="CH174" s="158">
        <f t="shared" si="818"/>
        <v>0</v>
      </c>
      <c r="CI174" s="158">
        <f t="shared" si="818"/>
        <v>0</v>
      </c>
      <c r="CJ174" s="158">
        <f t="shared" si="818"/>
        <v>0</v>
      </c>
      <c r="CK174" s="138">
        <f>CK175+CK176</f>
        <v>0</v>
      </c>
      <c r="CL174" s="138">
        <f>CL175+CL176</f>
        <v>0</v>
      </c>
      <c r="CM174" s="203" t="s">
        <v>320</v>
      </c>
      <c r="CN174" s="203" t="s">
        <v>394</v>
      </c>
      <c r="CO174" s="203"/>
      <c r="CP174" s="203"/>
      <c r="CQ174" s="203"/>
      <c r="CR174" s="203"/>
      <c r="CS174" s="203"/>
      <c r="CT174" s="158">
        <f>CT175+CT176</f>
        <v>0</v>
      </c>
      <c r="CU174" s="158">
        <f>CU175+CU176</f>
        <v>0</v>
      </c>
      <c r="CV174" s="158"/>
      <c r="CW174" s="158"/>
      <c r="CX174" s="158">
        <f>CX175+CX176</f>
        <v>5744</v>
      </c>
      <c r="CY174" s="158">
        <f>CY175+CY176</f>
        <v>5744</v>
      </c>
      <c r="CZ174" s="159">
        <f t="shared" ref="CZ174:CZ181" si="819">DA174-CY174</f>
        <v>-1278</v>
      </c>
      <c r="DA174" s="158">
        <f t="shared" ref="DA174:DF174" si="820">DA175+DA176</f>
        <v>4466</v>
      </c>
      <c r="DB174" s="158">
        <f t="shared" si="820"/>
        <v>2926</v>
      </c>
      <c r="DC174" s="158">
        <f t="shared" si="820"/>
        <v>1540</v>
      </c>
      <c r="DD174" s="158">
        <f t="shared" si="820"/>
        <v>0</v>
      </c>
      <c r="DE174" s="158">
        <f t="shared" si="820"/>
        <v>0</v>
      </c>
      <c r="DF174" s="158">
        <f t="shared" si="820"/>
        <v>0</v>
      </c>
      <c r="DG174" s="138">
        <f>DG175+DG176</f>
        <v>0</v>
      </c>
      <c r="DH174" s="138">
        <f>DH175+DH176</f>
        <v>0</v>
      </c>
      <c r="DI174" s="203" t="s">
        <v>320</v>
      </c>
      <c r="DJ174" s="203" t="s">
        <v>394</v>
      </c>
      <c r="DK174" s="203"/>
      <c r="DL174" s="203"/>
      <c r="DM174" s="203"/>
      <c r="DN174" s="203"/>
      <c r="DO174" s="203"/>
      <c r="DP174" s="158">
        <f>DP175+DP176</f>
        <v>0</v>
      </c>
      <c r="DQ174" s="158">
        <f>DQ175+DQ176</f>
        <v>0</v>
      </c>
      <c r="DR174" s="158"/>
      <c r="DS174" s="158"/>
      <c r="DT174" s="158">
        <f>DT175+DT176</f>
        <v>17489</v>
      </c>
      <c r="DU174" s="158">
        <f>DU175+DU176</f>
        <v>17489</v>
      </c>
      <c r="DV174" s="159">
        <f t="shared" ref="DV174:DV181" si="821">DW174-DU174</f>
        <v>-13023</v>
      </c>
      <c r="DW174" s="158">
        <f t="shared" ref="DW174:EB174" si="822">DW175+DW176</f>
        <v>4466</v>
      </c>
      <c r="DX174" s="158">
        <f t="shared" si="822"/>
        <v>2926</v>
      </c>
      <c r="DY174" s="158">
        <f t="shared" si="822"/>
        <v>1540</v>
      </c>
      <c r="DZ174" s="158">
        <f t="shared" si="822"/>
        <v>0</v>
      </c>
      <c r="EA174" s="158">
        <f t="shared" si="822"/>
        <v>0</v>
      </c>
      <c r="EB174" s="158">
        <f t="shared" si="822"/>
        <v>0</v>
      </c>
      <c r="EC174" s="138">
        <f>EC175+EC176</f>
        <v>0</v>
      </c>
      <c r="ED174" s="138">
        <f>ED175+ED176</f>
        <v>0</v>
      </c>
      <c r="EE174" s="203" t="s">
        <v>70</v>
      </c>
      <c r="EF174" s="203" t="s">
        <v>394</v>
      </c>
      <c r="EG174" s="203"/>
      <c r="EH174" s="203"/>
      <c r="EI174" s="203"/>
      <c r="EJ174" s="203"/>
      <c r="EK174" s="203"/>
      <c r="EL174" s="158"/>
      <c r="EM174" s="158"/>
      <c r="EN174" s="158"/>
      <c r="EO174" s="158"/>
      <c r="EP174" s="158"/>
      <c r="EQ174" s="158"/>
      <c r="ER174" s="159"/>
      <c r="ES174" s="158"/>
      <c r="ET174" s="158"/>
      <c r="EU174" s="158"/>
      <c r="EV174" s="158"/>
      <c r="EW174" s="158"/>
      <c r="EX174" s="158"/>
      <c r="EY174" s="138"/>
      <c r="EZ174" s="138"/>
      <c r="FA174" s="203"/>
      <c r="FB174" s="203"/>
      <c r="FC174" s="203"/>
      <c r="FD174" s="203"/>
      <c r="FE174" s="203"/>
      <c r="FF174" s="158">
        <f>FF175+FF176</f>
        <v>0</v>
      </c>
      <c r="FG174" s="158">
        <f>FG175+FG176</f>
        <v>0</v>
      </c>
      <c r="FH174" s="158"/>
      <c r="FI174" s="158"/>
      <c r="FJ174" s="138">
        <f>FJ175+FJ176</f>
        <v>3269.3739999999998</v>
      </c>
      <c r="FK174" s="138">
        <f t="shared" ref="FK174:FV174" si="823">FK175+FK176</f>
        <v>3269.3739999999998</v>
      </c>
      <c r="FL174" s="138">
        <f t="shared" si="823"/>
        <v>0</v>
      </c>
      <c r="FM174" s="138">
        <f t="shared" si="823"/>
        <v>0</v>
      </c>
      <c r="FN174" s="138">
        <f t="shared" si="823"/>
        <v>0</v>
      </c>
      <c r="FO174" s="138">
        <f t="shared" si="823"/>
        <v>0</v>
      </c>
      <c r="FP174" s="138">
        <f t="shared" si="823"/>
        <v>0</v>
      </c>
      <c r="FQ174" s="138">
        <f t="shared" si="823"/>
        <v>0</v>
      </c>
      <c r="FR174" s="138">
        <f t="shared" si="823"/>
        <v>0</v>
      </c>
      <c r="FS174" s="138">
        <f t="shared" si="823"/>
        <v>0</v>
      </c>
      <c r="FT174" s="138">
        <f t="shared" si="823"/>
        <v>0</v>
      </c>
      <c r="FU174" s="138">
        <f t="shared" si="823"/>
        <v>3269.3739999999998</v>
      </c>
      <c r="FV174" s="138">
        <f t="shared" si="823"/>
        <v>0</v>
      </c>
      <c r="FW174" s="203"/>
      <c r="FX174" s="200"/>
    </row>
    <row r="175" spans="1:180" ht="22" customHeight="1">
      <c r="A175" s="203" t="s">
        <v>19</v>
      </c>
      <c r="B175" s="203" t="s">
        <v>45</v>
      </c>
      <c r="C175" s="203"/>
      <c r="D175" s="203"/>
      <c r="E175" s="203"/>
      <c r="F175" s="203"/>
      <c r="G175" s="203"/>
      <c r="H175" s="158"/>
      <c r="I175" s="158"/>
      <c r="J175" s="158"/>
      <c r="K175" s="158"/>
      <c r="L175" s="158">
        <v>0</v>
      </c>
      <c r="M175" s="158">
        <v>0</v>
      </c>
      <c r="N175" s="138">
        <v>0</v>
      </c>
      <c r="O175" s="138">
        <v>0</v>
      </c>
      <c r="P175" s="203"/>
      <c r="Q175" s="158"/>
      <c r="R175" s="158"/>
      <c r="S175" s="158"/>
      <c r="T175" s="158"/>
      <c r="U175" s="158">
        <v>0</v>
      </c>
      <c r="V175" s="158">
        <v>0</v>
      </c>
      <c r="W175" s="138">
        <v>0</v>
      </c>
      <c r="X175" s="138">
        <v>0</v>
      </c>
      <c r="Y175" s="203" t="s">
        <v>19</v>
      </c>
      <c r="Z175" s="203" t="s">
        <v>45</v>
      </c>
      <c r="AA175" s="203"/>
      <c r="AB175" s="203"/>
      <c r="AC175" s="203"/>
      <c r="AD175" s="203"/>
      <c r="AE175" s="203"/>
      <c r="AF175" s="158"/>
      <c r="AG175" s="158"/>
      <c r="AH175" s="158"/>
      <c r="AI175" s="158"/>
      <c r="AJ175" s="158">
        <v>0</v>
      </c>
      <c r="AK175" s="158">
        <v>0</v>
      </c>
      <c r="AL175" s="159">
        <f t="shared" si="813"/>
        <v>0</v>
      </c>
      <c r="AM175" s="159">
        <f t="shared" ref="AM175" si="824">AN175+AO175+AP175+AQ175+AR175</f>
        <v>0</v>
      </c>
      <c r="AN175" s="158"/>
      <c r="AO175" s="158"/>
      <c r="AP175" s="158"/>
      <c r="AQ175" s="158"/>
      <c r="AR175" s="158"/>
      <c r="AS175" s="138">
        <v>0</v>
      </c>
      <c r="AT175" s="138">
        <v>0</v>
      </c>
      <c r="AU175" s="203" t="s">
        <v>19</v>
      </c>
      <c r="AV175" s="203" t="s">
        <v>45</v>
      </c>
      <c r="AW175" s="203"/>
      <c r="AX175" s="203"/>
      <c r="AY175" s="203"/>
      <c r="AZ175" s="203"/>
      <c r="BA175" s="203"/>
      <c r="BB175" s="158"/>
      <c r="BC175" s="158"/>
      <c r="BD175" s="158"/>
      <c r="BE175" s="158"/>
      <c r="BF175" s="158">
        <v>0</v>
      </c>
      <c r="BG175" s="158">
        <v>0</v>
      </c>
      <c r="BH175" s="159">
        <f t="shared" si="815"/>
        <v>0</v>
      </c>
      <c r="BI175" s="159">
        <f t="shared" ref="BI175" si="825">BJ175+BK175+BL175+BM175+BN175</f>
        <v>0</v>
      </c>
      <c r="BJ175" s="158"/>
      <c r="BK175" s="158"/>
      <c r="BL175" s="158"/>
      <c r="BM175" s="158"/>
      <c r="BN175" s="158"/>
      <c r="BO175" s="138">
        <v>0</v>
      </c>
      <c r="BP175" s="138">
        <v>0</v>
      </c>
      <c r="BQ175" s="203" t="s">
        <v>19</v>
      </c>
      <c r="BR175" s="203" t="s">
        <v>45</v>
      </c>
      <c r="BS175" s="203"/>
      <c r="BT175" s="203"/>
      <c r="BU175" s="203"/>
      <c r="BV175" s="203"/>
      <c r="BW175" s="203"/>
      <c r="BX175" s="158"/>
      <c r="BY175" s="158"/>
      <c r="BZ175" s="158"/>
      <c r="CA175" s="158"/>
      <c r="CB175" s="158">
        <v>0</v>
      </c>
      <c r="CC175" s="158">
        <v>0</v>
      </c>
      <c r="CD175" s="159">
        <f t="shared" si="817"/>
        <v>0</v>
      </c>
      <c r="CE175" s="159">
        <f t="shared" ref="CE175" si="826">CF175+CG175+CH175+CI175+CJ175</f>
        <v>0</v>
      </c>
      <c r="CF175" s="158"/>
      <c r="CG175" s="158"/>
      <c r="CH175" s="158"/>
      <c r="CI175" s="158"/>
      <c r="CJ175" s="158"/>
      <c r="CK175" s="138">
        <v>0</v>
      </c>
      <c r="CL175" s="138">
        <v>0</v>
      </c>
      <c r="CM175" s="203" t="s">
        <v>19</v>
      </c>
      <c r="CN175" s="203" t="s">
        <v>45</v>
      </c>
      <c r="CO175" s="203"/>
      <c r="CP175" s="203"/>
      <c r="CQ175" s="203"/>
      <c r="CR175" s="203"/>
      <c r="CS175" s="203"/>
      <c r="CT175" s="158"/>
      <c r="CU175" s="158"/>
      <c r="CV175" s="158"/>
      <c r="CW175" s="158"/>
      <c r="CX175" s="158">
        <v>0</v>
      </c>
      <c r="CY175" s="158">
        <v>0</v>
      </c>
      <c r="CZ175" s="159">
        <f t="shared" si="819"/>
        <v>0</v>
      </c>
      <c r="DA175" s="159">
        <f t="shared" ref="DA175" si="827">DB175+DC175+DD175+DE175+DF175</f>
        <v>0</v>
      </c>
      <c r="DB175" s="158"/>
      <c r="DC175" s="158"/>
      <c r="DD175" s="158"/>
      <c r="DE175" s="158"/>
      <c r="DF175" s="158"/>
      <c r="DG175" s="138">
        <v>0</v>
      </c>
      <c r="DH175" s="138">
        <v>0</v>
      </c>
      <c r="DI175" s="203" t="s">
        <v>19</v>
      </c>
      <c r="DJ175" s="203" t="s">
        <v>45</v>
      </c>
      <c r="DK175" s="203"/>
      <c r="DL175" s="203"/>
      <c r="DM175" s="203"/>
      <c r="DN175" s="203"/>
      <c r="DO175" s="203"/>
      <c r="DP175" s="158"/>
      <c r="DQ175" s="158"/>
      <c r="DR175" s="158"/>
      <c r="DS175" s="158"/>
      <c r="DT175" s="158">
        <v>0</v>
      </c>
      <c r="DU175" s="158">
        <v>0</v>
      </c>
      <c r="DV175" s="159">
        <f t="shared" si="821"/>
        <v>0</v>
      </c>
      <c r="DW175" s="159">
        <f t="shared" ref="DW175" si="828">DX175+DY175+DZ175+EA175+EB175</f>
        <v>0</v>
      </c>
      <c r="DX175" s="158"/>
      <c r="DY175" s="158"/>
      <c r="DZ175" s="158"/>
      <c r="EA175" s="158"/>
      <c r="EB175" s="158"/>
      <c r="EC175" s="138">
        <v>0</v>
      </c>
      <c r="ED175" s="138">
        <v>0</v>
      </c>
      <c r="EE175" s="203" t="s">
        <v>19</v>
      </c>
      <c r="EF175" s="203" t="s">
        <v>45</v>
      </c>
      <c r="EG175" s="203"/>
      <c r="EH175" s="203"/>
      <c r="EI175" s="203"/>
      <c r="EJ175" s="203"/>
      <c r="EK175" s="203"/>
      <c r="EL175" s="158"/>
      <c r="EM175" s="158"/>
      <c r="EN175" s="158"/>
      <c r="EO175" s="158"/>
      <c r="EP175" s="158"/>
      <c r="EQ175" s="158"/>
      <c r="ER175" s="159"/>
      <c r="ES175" s="159"/>
      <c r="ET175" s="158"/>
      <c r="EU175" s="158"/>
      <c r="EV175" s="158"/>
      <c r="EW175" s="158"/>
      <c r="EX175" s="158"/>
      <c r="EY175" s="138"/>
      <c r="EZ175" s="138"/>
      <c r="FA175" s="203"/>
      <c r="FB175" s="203"/>
      <c r="FC175" s="203"/>
      <c r="FD175" s="203"/>
      <c r="FE175" s="203"/>
      <c r="FF175" s="158"/>
      <c r="FG175" s="158"/>
      <c r="FH175" s="158"/>
      <c r="FI175" s="158"/>
      <c r="FJ175" s="138">
        <v>0</v>
      </c>
      <c r="FK175" s="138">
        <v>0</v>
      </c>
      <c r="FL175" s="196">
        <f t="shared" ref="FL175:FL181" si="829">FM175-FK175</f>
        <v>0</v>
      </c>
      <c r="FM175" s="196">
        <f t="shared" ref="FM175" si="830">FN175+FO175+FP175+FQ175+FR175</f>
        <v>0</v>
      </c>
      <c r="FN175" s="138"/>
      <c r="FO175" s="138"/>
      <c r="FP175" s="138"/>
      <c r="FQ175" s="138"/>
      <c r="FR175" s="138"/>
      <c r="FS175" s="138">
        <v>0</v>
      </c>
      <c r="FT175" s="138">
        <v>0</v>
      </c>
      <c r="FU175" s="244"/>
      <c r="FV175" s="244"/>
      <c r="FW175" s="203"/>
      <c r="FX175" s="200"/>
    </row>
    <row r="176" spans="1:180">
      <c r="A176" s="203" t="s">
        <v>20</v>
      </c>
      <c r="B176" s="203" t="s">
        <v>321</v>
      </c>
      <c r="C176" s="203"/>
      <c r="D176" s="203"/>
      <c r="E176" s="203"/>
      <c r="F176" s="203"/>
      <c r="G176" s="203"/>
      <c r="H176" s="158"/>
      <c r="I176" s="158"/>
      <c r="J176" s="158">
        <f t="shared" ref="J176:K176" si="831">J177</f>
        <v>0</v>
      </c>
      <c r="K176" s="158">
        <f t="shared" si="831"/>
        <v>0</v>
      </c>
      <c r="L176" s="158">
        <f>L177</f>
        <v>2926</v>
      </c>
      <c r="M176" s="158">
        <f t="shared" ref="M176:O176" si="832">M177</f>
        <v>2926</v>
      </c>
      <c r="N176" s="138">
        <f t="shared" si="832"/>
        <v>0</v>
      </c>
      <c r="O176" s="138">
        <f t="shared" si="832"/>
        <v>0</v>
      </c>
      <c r="P176" s="203"/>
      <c r="Q176" s="158"/>
      <c r="R176" s="158"/>
      <c r="S176" s="158">
        <f t="shared" ref="S176:T176" si="833">S177</f>
        <v>0</v>
      </c>
      <c r="T176" s="158">
        <f t="shared" si="833"/>
        <v>0</v>
      </c>
      <c r="U176" s="158">
        <f>U177</f>
        <v>2926</v>
      </c>
      <c r="V176" s="158">
        <f t="shared" ref="V176:X176" si="834">V177</f>
        <v>2926</v>
      </c>
      <c r="W176" s="138">
        <f t="shared" si="834"/>
        <v>0</v>
      </c>
      <c r="X176" s="138">
        <f t="shared" si="834"/>
        <v>0</v>
      </c>
      <c r="Y176" s="203" t="s">
        <v>20</v>
      </c>
      <c r="Z176" s="203" t="s">
        <v>321</v>
      </c>
      <c r="AA176" s="203"/>
      <c r="AB176" s="203"/>
      <c r="AC176" s="203"/>
      <c r="AD176" s="203"/>
      <c r="AE176" s="203"/>
      <c r="AF176" s="158"/>
      <c r="AG176" s="158"/>
      <c r="AH176" s="158">
        <f t="shared" ref="AH176:AI176" si="835">AH177</f>
        <v>0</v>
      </c>
      <c r="AI176" s="158">
        <f t="shared" si="835"/>
        <v>0</v>
      </c>
      <c r="AJ176" s="158">
        <f>AJ177</f>
        <v>14744</v>
      </c>
      <c r="AK176" s="158">
        <f t="shared" ref="AK176:AT176" si="836">AK177</f>
        <v>14744</v>
      </c>
      <c r="AL176" s="159">
        <f t="shared" si="813"/>
        <v>-6119</v>
      </c>
      <c r="AM176" s="158">
        <f t="shared" si="836"/>
        <v>8625</v>
      </c>
      <c r="AN176" s="158">
        <f t="shared" si="836"/>
        <v>3205</v>
      </c>
      <c r="AO176" s="158">
        <f t="shared" si="836"/>
        <v>4105</v>
      </c>
      <c r="AP176" s="158">
        <f t="shared" si="836"/>
        <v>1315</v>
      </c>
      <c r="AQ176" s="158">
        <f t="shared" si="836"/>
        <v>0</v>
      </c>
      <c r="AR176" s="158">
        <f t="shared" si="836"/>
        <v>0</v>
      </c>
      <c r="AS176" s="138">
        <f t="shared" si="836"/>
        <v>0</v>
      </c>
      <c r="AT176" s="138">
        <f t="shared" si="836"/>
        <v>0</v>
      </c>
      <c r="AU176" s="203" t="s">
        <v>20</v>
      </c>
      <c r="AV176" s="203" t="s">
        <v>321</v>
      </c>
      <c r="AW176" s="203"/>
      <c r="AX176" s="203"/>
      <c r="AY176" s="203"/>
      <c r="AZ176" s="203"/>
      <c r="BA176" s="203"/>
      <c r="BB176" s="158"/>
      <c r="BC176" s="158"/>
      <c r="BD176" s="158">
        <f t="shared" ref="BD176:BE176" si="837">BD177</f>
        <v>0</v>
      </c>
      <c r="BE176" s="158">
        <f t="shared" si="837"/>
        <v>0</v>
      </c>
      <c r="BF176" s="158">
        <f>BF177</f>
        <v>5744</v>
      </c>
      <c r="BG176" s="158">
        <f t="shared" ref="BG176:BP176" si="838">BG177</f>
        <v>5744</v>
      </c>
      <c r="BH176" s="159">
        <f t="shared" si="815"/>
        <v>-1278</v>
      </c>
      <c r="BI176" s="158">
        <f t="shared" si="838"/>
        <v>4466</v>
      </c>
      <c r="BJ176" s="158">
        <f t="shared" si="838"/>
        <v>2926</v>
      </c>
      <c r="BK176" s="158">
        <f t="shared" si="838"/>
        <v>1540</v>
      </c>
      <c r="BL176" s="158">
        <f t="shared" si="838"/>
        <v>0</v>
      </c>
      <c r="BM176" s="158">
        <f t="shared" si="838"/>
        <v>0</v>
      </c>
      <c r="BN176" s="158">
        <f t="shared" si="838"/>
        <v>0</v>
      </c>
      <c r="BO176" s="138">
        <f t="shared" si="838"/>
        <v>0</v>
      </c>
      <c r="BP176" s="138">
        <f t="shared" si="838"/>
        <v>0</v>
      </c>
      <c r="BQ176" s="203" t="s">
        <v>20</v>
      </c>
      <c r="BR176" s="203" t="s">
        <v>321</v>
      </c>
      <c r="BS176" s="203"/>
      <c r="BT176" s="203"/>
      <c r="BU176" s="203"/>
      <c r="BV176" s="203"/>
      <c r="BW176" s="203"/>
      <c r="BX176" s="158"/>
      <c r="BY176" s="158"/>
      <c r="BZ176" s="158">
        <f t="shared" ref="BZ176:CA176" si="839">BZ177</f>
        <v>0</v>
      </c>
      <c r="CA176" s="158">
        <f t="shared" si="839"/>
        <v>0</v>
      </c>
      <c r="CB176" s="158">
        <f>CB177</f>
        <v>5744</v>
      </c>
      <c r="CC176" s="158">
        <f t="shared" ref="CC176:CL176" si="840">CC177</f>
        <v>5744</v>
      </c>
      <c r="CD176" s="159">
        <f t="shared" si="817"/>
        <v>-1278</v>
      </c>
      <c r="CE176" s="158">
        <f t="shared" si="840"/>
        <v>4466</v>
      </c>
      <c r="CF176" s="158">
        <f t="shared" si="840"/>
        <v>2926</v>
      </c>
      <c r="CG176" s="158">
        <f t="shared" si="840"/>
        <v>1540</v>
      </c>
      <c r="CH176" s="158">
        <f t="shared" si="840"/>
        <v>0</v>
      </c>
      <c r="CI176" s="158">
        <f t="shared" si="840"/>
        <v>0</v>
      </c>
      <c r="CJ176" s="158">
        <f t="shared" si="840"/>
        <v>0</v>
      </c>
      <c r="CK176" s="138">
        <f t="shared" si="840"/>
        <v>0</v>
      </c>
      <c r="CL176" s="138">
        <f t="shared" si="840"/>
        <v>0</v>
      </c>
      <c r="CM176" s="203" t="s">
        <v>20</v>
      </c>
      <c r="CN176" s="203" t="s">
        <v>321</v>
      </c>
      <c r="CO176" s="203"/>
      <c r="CP176" s="203"/>
      <c r="CQ176" s="203"/>
      <c r="CR176" s="203"/>
      <c r="CS176" s="203"/>
      <c r="CT176" s="158"/>
      <c r="CU176" s="158"/>
      <c r="CV176" s="158">
        <f t="shared" ref="CV176:CW176" si="841">CV177</f>
        <v>0</v>
      </c>
      <c r="CW176" s="158">
        <f t="shared" si="841"/>
        <v>0</v>
      </c>
      <c r="CX176" s="158">
        <f>CX177</f>
        <v>5744</v>
      </c>
      <c r="CY176" s="158">
        <f t="shared" ref="CY176:DH176" si="842">CY177</f>
        <v>5744</v>
      </c>
      <c r="CZ176" s="159">
        <f t="shared" si="819"/>
        <v>-1278</v>
      </c>
      <c r="DA176" s="158">
        <f t="shared" si="842"/>
        <v>4466</v>
      </c>
      <c r="DB176" s="158">
        <f t="shared" si="842"/>
        <v>2926</v>
      </c>
      <c r="DC176" s="158">
        <f t="shared" si="842"/>
        <v>1540</v>
      </c>
      <c r="DD176" s="158">
        <f t="shared" si="842"/>
        <v>0</v>
      </c>
      <c r="DE176" s="158">
        <f t="shared" si="842"/>
        <v>0</v>
      </c>
      <c r="DF176" s="158">
        <f t="shared" si="842"/>
        <v>0</v>
      </c>
      <c r="DG176" s="138">
        <f t="shared" si="842"/>
        <v>0</v>
      </c>
      <c r="DH176" s="138">
        <f t="shared" si="842"/>
        <v>0</v>
      </c>
      <c r="DI176" s="203" t="s">
        <v>20</v>
      </c>
      <c r="DJ176" s="203" t="s">
        <v>321</v>
      </c>
      <c r="DK176" s="203"/>
      <c r="DL176" s="203"/>
      <c r="DM176" s="203"/>
      <c r="DN176" s="203"/>
      <c r="DO176" s="203"/>
      <c r="DP176" s="158"/>
      <c r="DQ176" s="158"/>
      <c r="DR176" s="158">
        <f t="shared" ref="DR176:DS176" si="843">DR177</f>
        <v>0</v>
      </c>
      <c r="DS176" s="158">
        <f t="shared" si="843"/>
        <v>0</v>
      </c>
      <c r="DT176" s="158">
        <f>DT177</f>
        <v>17489</v>
      </c>
      <c r="DU176" s="158">
        <f t="shared" ref="DU176:ED176" si="844">DU177</f>
        <v>17489</v>
      </c>
      <c r="DV176" s="159">
        <f t="shared" si="821"/>
        <v>-13023</v>
      </c>
      <c r="DW176" s="158">
        <f t="shared" si="844"/>
        <v>4466</v>
      </c>
      <c r="DX176" s="158">
        <f t="shared" si="844"/>
        <v>2926</v>
      </c>
      <c r="DY176" s="158">
        <f t="shared" si="844"/>
        <v>1540</v>
      </c>
      <c r="DZ176" s="158">
        <f t="shared" si="844"/>
        <v>0</v>
      </c>
      <c r="EA176" s="158">
        <f t="shared" si="844"/>
        <v>0</v>
      </c>
      <c r="EB176" s="158">
        <f t="shared" si="844"/>
        <v>0</v>
      </c>
      <c r="EC176" s="138">
        <f t="shared" si="844"/>
        <v>0</v>
      </c>
      <c r="ED176" s="138">
        <f t="shared" si="844"/>
        <v>0</v>
      </c>
      <c r="EE176" s="203" t="s">
        <v>20</v>
      </c>
      <c r="EF176" s="203" t="s">
        <v>321</v>
      </c>
      <c r="EG176" s="203"/>
      <c r="EH176" s="203"/>
      <c r="EI176" s="203"/>
      <c r="EJ176" s="203"/>
      <c r="EK176" s="203"/>
      <c r="EL176" s="158"/>
      <c r="EM176" s="158"/>
      <c r="EN176" s="158"/>
      <c r="EO176" s="158"/>
      <c r="EP176" s="158"/>
      <c r="EQ176" s="158"/>
      <c r="ER176" s="159"/>
      <c r="ES176" s="158"/>
      <c r="ET176" s="158"/>
      <c r="EU176" s="158"/>
      <c r="EV176" s="158"/>
      <c r="EW176" s="158"/>
      <c r="EX176" s="158"/>
      <c r="EY176" s="138"/>
      <c r="EZ176" s="138"/>
      <c r="FA176" s="203"/>
      <c r="FB176" s="203"/>
      <c r="FC176" s="203"/>
      <c r="FD176" s="203"/>
      <c r="FE176" s="203"/>
      <c r="FF176" s="158"/>
      <c r="FG176" s="158"/>
      <c r="FH176" s="158">
        <f t="shared" ref="FH176:FI176" si="845">FH177</f>
        <v>0</v>
      </c>
      <c r="FI176" s="158">
        <f t="shared" si="845"/>
        <v>0</v>
      </c>
      <c r="FJ176" s="138">
        <f>FJ177</f>
        <v>3269.3739999999998</v>
      </c>
      <c r="FK176" s="138">
        <f t="shared" ref="FK176:FV176" si="846">FK177</f>
        <v>3269.3739999999998</v>
      </c>
      <c r="FL176" s="138">
        <f t="shared" si="846"/>
        <v>0</v>
      </c>
      <c r="FM176" s="138">
        <f t="shared" si="846"/>
        <v>0</v>
      </c>
      <c r="FN176" s="138">
        <f t="shared" si="846"/>
        <v>0</v>
      </c>
      <c r="FO176" s="138">
        <f t="shared" si="846"/>
        <v>0</v>
      </c>
      <c r="FP176" s="138">
        <f t="shared" si="846"/>
        <v>0</v>
      </c>
      <c r="FQ176" s="138">
        <f t="shared" si="846"/>
        <v>0</v>
      </c>
      <c r="FR176" s="138">
        <f t="shared" si="846"/>
        <v>0</v>
      </c>
      <c r="FS176" s="138">
        <f t="shared" si="846"/>
        <v>0</v>
      </c>
      <c r="FT176" s="138">
        <f t="shared" si="846"/>
        <v>0</v>
      </c>
      <c r="FU176" s="138">
        <f t="shared" si="846"/>
        <v>3269.3739999999998</v>
      </c>
      <c r="FV176" s="138">
        <f t="shared" si="846"/>
        <v>0</v>
      </c>
      <c r="FW176" s="203"/>
      <c r="FX176" s="200"/>
    </row>
    <row r="177" spans="1:180" ht="33.75" customHeight="1">
      <c r="A177" s="151">
        <v>1</v>
      </c>
      <c r="B177" s="152" t="s">
        <v>283</v>
      </c>
      <c r="C177" s="203"/>
      <c r="D177" s="203"/>
      <c r="E177" s="203"/>
      <c r="F177" s="203"/>
      <c r="G177" s="203"/>
      <c r="H177" s="158"/>
      <c r="I177" s="158"/>
      <c r="J177" s="158">
        <f t="shared" ref="J177:L177" si="847">SUM(J178:J180)</f>
        <v>0</v>
      </c>
      <c r="K177" s="158">
        <f t="shared" si="847"/>
        <v>0</v>
      </c>
      <c r="L177" s="158">
        <f t="shared" si="847"/>
        <v>2926</v>
      </c>
      <c r="M177" s="158">
        <f>SUM(M178:M180)</f>
        <v>2926</v>
      </c>
      <c r="N177" s="138">
        <f t="shared" ref="N177:O177" si="848">SUM(N178:N178)</f>
        <v>0</v>
      </c>
      <c r="O177" s="138">
        <f t="shared" si="848"/>
        <v>0</v>
      </c>
      <c r="P177" s="203"/>
      <c r="Q177" s="158"/>
      <c r="R177" s="158"/>
      <c r="S177" s="158">
        <f t="shared" ref="S177:U177" si="849">SUM(S178:S180)</f>
        <v>0</v>
      </c>
      <c r="T177" s="158">
        <f t="shared" si="849"/>
        <v>0</v>
      </c>
      <c r="U177" s="158">
        <f t="shared" si="849"/>
        <v>2926</v>
      </c>
      <c r="V177" s="158">
        <f>SUM(V178:V180)</f>
        <v>2926</v>
      </c>
      <c r="W177" s="138">
        <f t="shared" ref="W177:X177" si="850">SUM(W178:W178)</f>
        <v>0</v>
      </c>
      <c r="X177" s="138">
        <f t="shared" si="850"/>
        <v>0</v>
      </c>
      <c r="Y177" s="151">
        <v>1</v>
      </c>
      <c r="Z177" s="152" t="s">
        <v>283</v>
      </c>
      <c r="AA177" s="203"/>
      <c r="AB177" s="203"/>
      <c r="AC177" s="203"/>
      <c r="AD177" s="203"/>
      <c r="AE177" s="203"/>
      <c r="AF177" s="158"/>
      <c r="AG177" s="158"/>
      <c r="AH177" s="158">
        <f t="shared" ref="AH177:AI177" si="851">SUM(AH178:AH180)</f>
        <v>0</v>
      </c>
      <c r="AI177" s="158">
        <f t="shared" si="851"/>
        <v>0</v>
      </c>
      <c r="AJ177" s="158">
        <f>SUM(AJ178:AJ185)</f>
        <v>14744</v>
      </c>
      <c r="AK177" s="158">
        <f>SUM(AK178:AK185)</f>
        <v>14744</v>
      </c>
      <c r="AL177" s="159">
        <f t="shared" si="813"/>
        <v>-6119</v>
      </c>
      <c r="AM177" s="158">
        <f t="shared" ref="AM177:AT177" si="852">SUM(AM178:AM185)</f>
        <v>8625</v>
      </c>
      <c r="AN177" s="158">
        <f t="shared" si="852"/>
        <v>3205</v>
      </c>
      <c r="AO177" s="158">
        <f t="shared" si="852"/>
        <v>4105</v>
      </c>
      <c r="AP177" s="158">
        <f t="shared" si="852"/>
        <v>1315</v>
      </c>
      <c r="AQ177" s="158">
        <f t="shared" si="852"/>
        <v>0</v>
      </c>
      <c r="AR177" s="158">
        <f t="shared" si="852"/>
        <v>0</v>
      </c>
      <c r="AS177" s="158">
        <f t="shared" si="852"/>
        <v>0</v>
      </c>
      <c r="AT177" s="158">
        <f t="shared" si="852"/>
        <v>0</v>
      </c>
      <c r="AU177" s="151">
        <v>1</v>
      </c>
      <c r="AV177" s="152" t="s">
        <v>283</v>
      </c>
      <c r="AW177" s="203"/>
      <c r="AX177" s="203"/>
      <c r="AY177" s="203"/>
      <c r="AZ177" s="203"/>
      <c r="BA177" s="203"/>
      <c r="BB177" s="158"/>
      <c r="BC177" s="158"/>
      <c r="BD177" s="158">
        <f t="shared" ref="BD177:BE177" si="853">SUM(BD178:BD180)</f>
        <v>0</v>
      </c>
      <c r="BE177" s="158">
        <f t="shared" si="853"/>
        <v>0</v>
      </c>
      <c r="BF177" s="158">
        <f>SUM(BF178:BF185)</f>
        <v>5744</v>
      </c>
      <c r="BG177" s="158">
        <f>SUM(BG178:BG185)</f>
        <v>5744</v>
      </c>
      <c r="BH177" s="159">
        <f t="shared" si="815"/>
        <v>-1278</v>
      </c>
      <c r="BI177" s="158">
        <f t="shared" ref="BI177:BP177" si="854">SUM(BI178:BI185)</f>
        <v>4466</v>
      </c>
      <c r="BJ177" s="158">
        <f t="shared" si="854"/>
        <v>2926</v>
      </c>
      <c r="BK177" s="158">
        <f t="shared" si="854"/>
        <v>1540</v>
      </c>
      <c r="BL177" s="158">
        <f t="shared" si="854"/>
        <v>0</v>
      </c>
      <c r="BM177" s="158">
        <f t="shared" si="854"/>
        <v>0</v>
      </c>
      <c r="BN177" s="158">
        <f t="shared" si="854"/>
        <v>0</v>
      </c>
      <c r="BO177" s="158">
        <f t="shared" si="854"/>
        <v>0</v>
      </c>
      <c r="BP177" s="158">
        <f t="shared" si="854"/>
        <v>0</v>
      </c>
      <c r="BQ177" s="151">
        <v>1</v>
      </c>
      <c r="BR177" s="152" t="s">
        <v>283</v>
      </c>
      <c r="BS177" s="203"/>
      <c r="BT177" s="203"/>
      <c r="BU177" s="203"/>
      <c r="BV177" s="203"/>
      <c r="BW177" s="203"/>
      <c r="BX177" s="158"/>
      <c r="BY177" s="158"/>
      <c r="BZ177" s="158">
        <f t="shared" ref="BZ177:CA177" si="855">SUM(BZ178:BZ180)</f>
        <v>0</v>
      </c>
      <c r="CA177" s="158">
        <f t="shared" si="855"/>
        <v>0</v>
      </c>
      <c r="CB177" s="158">
        <f>SUM(CB178:CB185)</f>
        <v>5744</v>
      </c>
      <c r="CC177" s="158">
        <f>SUM(CC178:CC185)</f>
        <v>5744</v>
      </c>
      <c r="CD177" s="159">
        <f t="shared" si="817"/>
        <v>-1278</v>
      </c>
      <c r="CE177" s="158">
        <f t="shared" ref="CE177:CL177" si="856">SUM(CE178:CE185)</f>
        <v>4466</v>
      </c>
      <c r="CF177" s="158">
        <f t="shared" si="856"/>
        <v>2926</v>
      </c>
      <c r="CG177" s="158">
        <f t="shared" si="856"/>
        <v>1540</v>
      </c>
      <c r="CH177" s="158">
        <f t="shared" si="856"/>
        <v>0</v>
      </c>
      <c r="CI177" s="158">
        <f t="shared" si="856"/>
        <v>0</v>
      </c>
      <c r="CJ177" s="158">
        <f t="shared" si="856"/>
        <v>0</v>
      </c>
      <c r="CK177" s="158">
        <f t="shared" si="856"/>
        <v>0</v>
      </c>
      <c r="CL177" s="158">
        <f t="shared" si="856"/>
        <v>0</v>
      </c>
      <c r="CM177" s="151">
        <v>1</v>
      </c>
      <c r="CN177" s="152" t="s">
        <v>283</v>
      </c>
      <c r="CO177" s="203"/>
      <c r="CP177" s="203"/>
      <c r="CQ177" s="203"/>
      <c r="CR177" s="203"/>
      <c r="CS177" s="203"/>
      <c r="CT177" s="158"/>
      <c r="CU177" s="158"/>
      <c r="CV177" s="158">
        <f t="shared" ref="CV177:CW177" si="857">SUM(CV178:CV180)</f>
        <v>0</v>
      </c>
      <c r="CW177" s="158">
        <f t="shared" si="857"/>
        <v>0</v>
      </c>
      <c r="CX177" s="158">
        <f>SUM(CX178:CX185)</f>
        <v>5744</v>
      </c>
      <c r="CY177" s="158">
        <f>SUM(CY178:CY185)</f>
        <v>5744</v>
      </c>
      <c r="CZ177" s="159">
        <f t="shared" si="819"/>
        <v>-1278</v>
      </c>
      <c r="DA177" s="158">
        <f t="shared" ref="DA177:DH177" si="858">SUM(DA178:DA185)</f>
        <v>4466</v>
      </c>
      <c r="DB177" s="158">
        <f t="shared" si="858"/>
        <v>2926</v>
      </c>
      <c r="DC177" s="158">
        <f t="shared" si="858"/>
        <v>1540</v>
      </c>
      <c r="DD177" s="158">
        <f t="shared" si="858"/>
        <v>0</v>
      </c>
      <c r="DE177" s="158">
        <f t="shared" si="858"/>
        <v>0</v>
      </c>
      <c r="DF177" s="158">
        <f t="shared" si="858"/>
        <v>0</v>
      </c>
      <c r="DG177" s="158">
        <f t="shared" si="858"/>
        <v>0</v>
      </c>
      <c r="DH177" s="158">
        <f t="shared" si="858"/>
        <v>0</v>
      </c>
      <c r="DI177" s="151">
        <v>1</v>
      </c>
      <c r="DJ177" s="152" t="s">
        <v>283</v>
      </c>
      <c r="DK177" s="203"/>
      <c r="DL177" s="203"/>
      <c r="DM177" s="203"/>
      <c r="DN177" s="203"/>
      <c r="DO177" s="203"/>
      <c r="DP177" s="158"/>
      <c r="DQ177" s="158"/>
      <c r="DR177" s="158">
        <f t="shared" ref="DR177:DS177" si="859">SUM(DR178:DR180)</f>
        <v>0</v>
      </c>
      <c r="DS177" s="158">
        <f t="shared" si="859"/>
        <v>0</v>
      </c>
      <c r="DT177" s="158">
        <f>SUM(DT178:DT188)</f>
        <v>17489</v>
      </c>
      <c r="DU177" s="158">
        <f>SUM(DU178:DU188)</f>
        <v>17489</v>
      </c>
      <c r="DV177" s="159">
        <f t="shared" si="821"/>
        <v>-13023</v>
      </c>
      <c r="DW177" s="158">
        <f t="shared" ref="DW177:ED177" si="860">SUM(DW178:DW185)</f>
        <v>4466</v>
      </c>
      <c r="DX177" s="158">
        <f t="shared" si="860"/>
        <v>2926</v>
      </c>
      <c r="DY177" s="158">
        <f t="shared" si="860"/>
        <v>1540</v>
      </c>
      <c r="DZ177" s="158">
        <f t="shared" si="860"/>
        <v>0</v>
      </c>
      <c r="EA177" s="158">
        <f t="shared" si="860"/>
        <v>0</v>
      </c>
      <c r="EB177" s="158">
        <f t="shared" si="860"/>
        <v>0</v>
      </c>
      <c r="EC177" s="158">
        <f t="shared" si="860"/>
        <v>0</v>
      </c>
      <c r="ED177" s="158">
        <f t="shared" si="860"/>
        <v>0</v>
      </c>
      <c r="EE177" s="151">
        <v>1</v>
      </c>
      <c r="EF177" s="152" t="s">
        <v>283</v>
      </c>
      <c r="EG177" s="203"/>
      <c r="EH177" s="203"/>
      <c r="EI177" s="203"/>
      <c r="EJ177" s="203"/>
      <c r="EK177" s="203"/>
      <c r="EL177" s="158"/>
      <c r="EM177" s="158"/>
      <c r="EN177" s="158"/>
      <c r="EO177" s="158"/>
      <c r="EP177" s="158"/>
      <c r="EQ177" s="158"/>
      <c r="ER177" s="159"/>
      <c r="ES177" s="158"/>
      <c r="ET177" s="158"/>
      <c r="EU177" s="158"/>
      <c r="EV177" s="158"/>
      <c r="EW177" s="158"/>
      <c r="EX177" s="158"/>
      <c r="EY177" s="158"/>
      <c r="EZ177" s="158"/>
      <c r="FA177" s="203"/>
      <c r="FB177" s="203"/>
      <c r="FC177" s="203"/>
      <c r="FD177" s="203"/>
      <c r="FE177" s="203"/>
      <c r="FF177" s="158"/>
      <c r="FG177" s="158"/>
      <c r="FH177" s="158">
        <f t="shared" ref="FH177:FI177" si="861">SUM(FH178:FH180)</f>
        <v>0</v>
      </c>
      <c r="FI177" s="158">
        <f t="shared" si="861"/>
        <v>0</v>
      </c>
      <c r="FJ177" s="138">
        <f>FJ189</f>
        <v>3269.3739999999998</v>
      </c>
      <c r="FK177" s="138">
        <f t="shared" ref="FK177:FV177" si="862">FK189</f>
        <v>3269.3739999999998</v>
      </c>
      <c r="FL177" s="138">
        <f t="shared" si="862"/>
        <v>0</v>
      </c>
      <c r="FM177" s="138">
        <f t="shared" si="862"/>
        <v>0</v>
      </c>
      <c r="FN177" s="138">
        <f t="shared" si="862"/>
        <v>0</v>
      </c>
      <c r="FO177" s="138">
        <f t="shared" si="862"/>
        <v>0</v>
      </c>
      <c r="FP177" s="138">
        <f t="shared" si="862"/>
        <v>0</v>
      </c>
      <c r="FQ177" s="138">
        <f t="shared" si="862"/>
        <v>0</v>
      </c>
      <c r="FR177" s="138">
        <f t="shared" si="862"/>
        <v>0</v>
      </c>
      <c r="FS177" s="138">
        <f t="shared" si="862"/>
        <v>0</v>
      </c>
      <c r="FT177" s="138">
        <f t="shared" si="862"/>
        <v>0</v>
      </c>
      <c r="FU177" s="138">
        <f t="shared" si="862"/>
        <v>3269.3739999999998</v>
      </c>
      <c r="FV177" s="138">
        <f t="shared" si="862"/>
        <v>0</v>
      </c>
      <c r="FW177" s="203"/>
      <c r="FX177" s="200"/>
    </row>
    <row r="178" spans="1:180" s="154" customFormat="1" ht="56.25" hidden="1" customHeight="1">
      <c r="A178" s="130" t="s">
        <v>15</v>
      </c>
      <c r="B178" s="133" t="s">
        <v>331</v>
      </c>
      <c r="C178" s="153"/>
      <c r="D178" s="153" t="s">
        <v>322</v>
      </c>
      <c r="E178" s="153" t="s">
        <v>240</v>
      </c>
      <c r="F178" s="192">
        <v>2021</v>
      </c>
      <c r="G178" s="153" t="s">
        <v>502</v>
      </c>
      <c r="H178" s="159">
        <f>I178</f>
        <v>926</v>
      </c>
      <c r="I178" s="159">
        <v>926</v>
      </c>
      <c r="J178" s="159"/>
      <c r="K178" s="159"/>
      <c r="L178" s="159">
        <f t="shared" ref="L178" si="863">M178</f>
        <v>926</v>
      </c>
      <c r="M178" s="159">
        <v>926</v>
      </c>
      <c r="N178" s="196">
        <v>0</v>
      </c>
      <c r="O178" s="196">
        <v>0</v>
      </c>
      <c r="P178" s="153" t="s">
        <v>502</v>
      </c>
      <c r="Q178" s="159">
        <f>R178</f>
        <v>926</v>
      </c>
      <c r="R178" s="159">
        <v>926</v>
      </c>
      <c r="S178" s="159"/>
      <c r="T178" s="159"/>
      <c r="U178" s="159">
        <f t="shared" ref="U178" si="864">V178</f>
        <v>926</v>
      </c>
      <c r="V178" s="159">
        <v>926</v>
      </c>
      <c r="W178" s="196">
        <v>0</v>
      </c>
      <c r="X178" s="196">
        <v>0</v>
      </c>
      <c r="Y178" s="130" t="s">
        <v>15</v>
      </c>
      <c r="Z178" s="133" t="s">
        <v>331</v>
      </c>
      <c r="AA178" s="132">
        <v>7910752</v>
      </c>
      <c r="AB178" s="153" t="s">
        <v>322</v>
      </c>
      <c r="AC178" s="153" t="s">
        <v>240</v>
      </c>
      <c r="AD178" s="192">
        <v>2021</v>
      </c>
      <c r="AE178" s="153" t="s">
        <v>502</v>
      </c>
      <c r="AF178" s="159">
        <f>AG178</f>
        <v>926</v>
      </c>
      <c r="AG178" s="159">
        <v>926</v>
      </c>
      <c r="AH178" s="159"/>
      <c r="AI178" s="159"/>
      <c r="AJ178" s="159">
        <f t="shared" ref="AJ178" si="865">AK178</f>
        <v>926</v>
      </c>
      <c r="AK178" s="159">
        <v>926</v>
      </c>
      <c r="AL178" s="159">
        <f t="shared" si="813"/>
        <v>0</v>
      </c>
      <c r="AM178" s="159">
        <f t="shared" ref="AM178:AM185" si="866">AN178+AO178+AP178+AQ178+AR178</f>
        <v>926</v>
      </c>
      <c r="AN178" s="159">
        <v>926</v>
      </c>
      <c r="AO178" s="159"/>
      <c r="AP178" s="159"/>
      <c r="AQ178" s="159"/>
      <c r="AR178" s="159"/>
      <c r="AS178" s="196">
        <v>0</v>
      </c>
      <c r="AT178" s="196">
        <v>0</v>
      </c>
      <c r="AU178" s="130" t="s">
        <v>15</v>
      </c>
      <c r="AV178" s="133" t="s">
        <v>331</v>
      </c>
      <c r="AW178" s="132">
        <v>7910752</v>
      </c>
      <c r="AX178" s="153" t="s">
        <v>322</v>
      </c>
      <c r="AY178" s="153" t="s">
        <v>240</v>
      </c>
      <c r="AZ178" s="192">
        <v>2021</v>
      </c>
      <c r="BA178" s="153" t="s">
        <v>502</v>
      </c>
      <c r="BB178" s="159">
        <f>BC178</f>
        <v>926</v>
      </c>
      <c r="BC178" s="159">
        <v>926</v>
      </c>
      <c r="BD178" s="159"/>
      <c r="BE178" s="159"/>
      <c r="BF178" s="159">
        <f t="shared" ref="BF178" si="867">BG178</f>
        <v>926</v>
      </c>
      <c r="BG178" s="159">
        <v>926</v>
      </c>
      <c r="BH178" s="159">
        <f t="shared" si="815"/>
        <v>0</v>
      </c>
      <c r="BI178" s="159">
        <f t="shared" ref="BI178:BI181" si="868">BJ178+BK178+BL178+BM178+BN178</f>
        <v>926</v>
      </c>
      <c r="BJ178" s="159">
        <v>926</v>
      </c>
      <c r="BK178" s="159"/>
      <c r="BL178" s="159"/>
      <c r="BM178" s="159"/>
      <c r="BN178" s="159"/>
      <c r="BO178" s="196">
        <v>0</v>
      </c>
      <c r="BP178" s="196">
        <v>0</v>
      </c>
      <c r="BQ178" s="130" t="s">
        <v>15</v>
      </c>
      <c r="BR178" s="133" t="s">
        <v>331</v>
      </c>
      <c r="BS178" s="132">
        <v>7910752</v>
      </c>
      <c r="BT178" s="153" t="s">
        <v>322</v>
      </c>
      <c r="BU178" s="153" t="s">
        <v>240</v>
      </c>
      <c r="BV178" s="192">
        <v>2021</v>
      </c>
      <c r="BW178" s="153" t="s">
        <v>502</v>
      </c>
      <c r="BX178" s="159">
        <f>BY178</f>
        <v>926</v>
      </c>
      <c r="BY178" s="159">
        <v>926</v>
      </c>
      <c r="BZ178" s="159"/>
      <c r="CA178" s="159"/>
      <c r="CB178" s="159">
        <f t="shared" ref="CB178" si="869">CC178</f>
        <v>926</v>
      </c>
      <c r="CC178" s="159">
        <v>926</v>
      </c>
      <c r="CD178" s="159">
        <f t="shared" si="817"/>
        <v>0</v>
      </c>
      <c r="CE178" s="159">
        <f t="shared" ref="CE178:CE181" si="870">CF178+CG178+CH178+CI178+CJ178</f>
        <v>926</v>
      </c>
      <c r="CF178" s="159">
        <v>926</v>
      </c>
      <c r="CG178" s="159"/>
      <c r="CH178" s="159"/>
      <c r="CI178" s="159"/>
      <c r="CJ178" s="159"/>
      <c r="CK178" s="196">
        <v>0</v>
      </c>
      <c r="CL178" s="196">
        <v>0</v>
      </c>
      <c r="CM178" s="130" t="s">
        <v>15</v>
      </c>
      <c r="CN178" s="133" t="s">
        <v>331</v>
      </c>
      <c r="CO178" s="132">
        <v>7910752</v>
      </c>
      <c r="CP178" s="153" t="s">
        <v>322</v>
      </c>
      <c r="CQ178" s="153" t="s">
        <v>240</v>
      </c>
      <c r="CR178" s="192">
        <v>2021</v>
      </c>
      <c r="CS178" s="153" t="s">
        <v>502</v>
      </c>
      <c r="CT178" s="159">
        <f>CU178</f>
        <v>926</v>
      </c>
      <c r="CU178" s="159">
        <v>926</v>
      </c>
      <c r="CV178" s="159"/>
      <c r="CW178" s="159"/>
      <c r="CX178" s="159">
        <f t="shared" ref="CX178" si="871">CY178</f>
        <v>926</v>
      </c>
      <c r="CY178" s="159">
        <v>926</v>
      </c>
      <c r="CZ178" s="159">
        <f t="shared" si="819"/>
        <v>0</v>
      </c>
      <c r="DA178" s="159">
        <f t="shared" ref="DA178:DA181" si="872">DB178+DC178+DD178+DE178+DF178</f>
        <v>926</v>
      </c>
      <c r="DB178" s="159">
        <v>926</v>
      </c>
      <c r="DC178" s="159"/>
      <c r="DD178" s="159"/>
      <c r="DE178" s="159"/>
      <c r="DF178" s="159"/>
      <c r="DG178" s="196">
        <v>0</v>
      </c>
      <c r="DH178" s="196">
        <v>0</v>
      </c>
      <c r="DI178" s="130" t="s">
        <v>15</v>
      </c>
      <c r="DJ178" s="133" t="s">
        <v>331</v>
      </c>
      <c r="DK178" s="132">
        <v>7910752</v>
      </c>
      <c r="DL178" s="153" t="s">
        <v>322</v>
      </c>
      <c r="DM178" s="153" t="s">
        <v>240</v>
      </c>
      <c r="DN178" s="192">
        <v>2021</v>
      </c>
      <c r="DO178" s="153" t="s">
        <v>502</v>
      </c>
      <c r="DP178" s="159">
        <f>DQ178</f>
        <v>926</v>
      </c>
      <c r="DQ178" s="159">
        <v>926</v>
      </c>
      <c r="DR178" s="159"/>
      <c r="DS178" s="159"/>
      <c r="DT178" s="159">
        <f t="shared" ref="DT178" si="873">DU178</f>
        <v>926</v>
      </c>
      <c r="DU178" s="159">
        <v>926</v>
      </c>
      <c r="DV178" s="159">
        <f t="shared" si="821"/>
        <v>0</v>
      </c>
      <c r="DW178" s="159">
        <f t="shared" ref="DW178:DW181" si="874">DX178+DY178+DZ178+EA178+EB178</f>
        <v>926</v>
      </c>
      <c r="DX178" s="159">
        <v>926</v>
      </c>
      <c r="DY178" s="159"/>
      <c r="DZ178" s="159"/>
      <c r="EA178" s="159"/>
      <c r="EB178" s="159"/>
      <c r="EC178" s="196">
        <v>0</v>
      </c>
      <c r="ED178" s="196">
        <v>0</v>
      </c>
      <c r="EE178" s="130" t="s">
        <v>15</v>
      </c>
      <c r="EF178" s="133" t="s">
        <v>331</v>
      </c>
      <c r="EG178" s="132">
        <v>7910752</v>
      </c>
      <c r="EH178" s="153" t="s">
        <v>322</v>
      </c>
      <c r="EI178" s="153" t="s">
        <v>240</v>
      </c>
      <c r="EJ178" s="192">
        <v>2021</v>
      </c>
      <c r="EK178" s="153" t="s">
        <v>502</v>
      </c>
      <c r="EL178" s="159"/>
      <c r="EM178" s="159"/>
      <c r="EN178" s="159"/>
      <c r="EO178" s="159"/>
      <c r="EP178" s="159"/>
      <c r="EQ178" s="159"/>
      <c r="ER178" s="159"/>
      <c r="ES178" s="159"/>
      <c r="ET178" s="159"/>
      <c r="EU178" s="159"/>
      <c r="EV178" s="159"/>
      <c r="EW178" s="159"/>
      <c r="EX178" s="159"/>
      <c r="EY178" s="196"/>
      <c r="EZ178" s="196"/>
      <c r="FA178" s="132">
        <v>7910752</v>
      </c>
      <c r="FB178" s="153" t="s">
        <v>322</v>
      </c>
      <c r="FC178" s="153" t="s">
        <v>240</v>
      </c>
      <c r="FD178" s="192">
        <v>2021</v>
      </c>
      <c r="FE178" s="153" t="s">
        <v>502</v>
      </c>
      <c r="FF178" s="159">
        <f>FG178</f>
        <v>926</v>
      </c>
      <c r="FG178" s="159">
        <v>926</v>
      </c>
      <c r="FH178" s="159"/>
      <c r="FI178" s="159"/>
      <c r="FJ178" s="196">
        <f t="shared" ref="FJ178" si="875">FK178</f>
        <v>926</v>
      </c>
      <c r="FK178" s="196">
        <v>926</v>
      </c>
      <c r="FL178" s="196">
        <f t="shared" si="829"/>
        <v>0</v>
      </c>
      <c r="FM178" s="196">
        <f t="shared" ref="FM178:FM181" si="876">FN178+FO178+FP178+FQ178+FR178</f>
        <v>926</v>
      </c>
      <c r="FN178" s="196">
        <v>926</v>
      </c>
      <c r="FO178" s="196"/>
      <c r="FP178" s="196"/>
      <c r="FQ178" s="196"/>
      <c r="FR178" s="196"/>
      <c r="FS178" s="196">
        <v>0</v>
      </c>
      <c r="FT178" s="196">
        <v>0</v>
      </c>
      <c r="FU178" s="139"/>
      <c r="FV178" s="139"/>
      <c r="FW178" s="153"/>
      <c r="FX178" s="200"/>
    </row>
    <row r="179" spans="1:180" s="154" customFormat="1" ht="56.25" hidden="1" customHeight="1">
      <c r="A179" s="130" t="s">
        <v>15</v>
      </c>
      <c r="B179" s="133" t="s">
        <v>350</v>
      </c>
      <c r="C179" s="153"/>
      <c r="D179" s="153" t="s">
        <v>333</v>
      </c>
      <c r="E179" s="153" t="s">
        <v>239</v>
      </c>
      <c r="F179" s="192">
        <v>2021</v>
      </c>
      <c r="G179" s="153" t="s">
        <v>503</v>
      </c>
      <c r="H179" s="159">
        <v>3831.879504</v>
      </c>
      <c r="I179" s="159">
        <v>1710</v>
      </c>
      <c r="J179" s="159"/>
      <c r="K179" s="159"/>
      <c r="L179" s="159">
        <v>1710</v>
      </c>
      <c r="M179" s="159">
        <v>1710</v>
      </c>
      <c r="N179" s="196"/>
      <c r="O179" s="196"/>
      <c r="P179" s="153" t="s">
        <v>503</v>
      </c>
      <c r="Q179" s="159">
        <v>3831.879504</v>
      </c>
      <c r="R179" s="159">
        <v>1710</v>
      </c>
      <c r="S179" s="159"/>
      <c r="T179" s="159"/>
      <c r="U179" s="159">
        <v>1710</v>
      </c>
      <c r="V179" s="159">
        <v>1710</v>
      </c>
      <c r="W179" s="196"/>
      <c r="X179" s="196"/>
      <c r="Y179" s="130" t="s">
        <v>15</v>
      </c>
      <c r="Z179" s="133" t="s">
        <v>350</v>
      </c>
      <c r="AA179" s="132">
        <v>7917298</v>
      </c>
      <c r="AB179" s="153" t="s">
        <v>333</v>
      </c>
      <c r="AC179" s="153" t="s">
        <v>239</v>
      </c>
      <c r="AD179" s="192">
        <v>2021</v>
      </c>
      <c r="AE179" s="153" t="s">
        <v>503</v>
      </c>
      <c r="AF179" s="159">
        <v>3831.879504</v>
      </c>
      <c r="AG179" s="159">
        <v>1710</v>
      </c>
      <c r="AH179" s="159"/>
      <c r="AI179" s="159"/>
      <c r="AJ179" s="159">
        <v>1710</v>
      </c>
      <c r="AK179" s="159">
        <v>1710</v>
      </c>
      <c r="AL179" s="159">
        <f t="shared" si="813"/>
        <v>0</v>
      </c>
      <c r="AM179" s="159">
        <f t="shared" si="866"/>
        <v>1710</v>
      </c>
      <c r="AN179" s="159">
        <v>1710</v>
      </c>
      <c r="AO179" s="159"/>
      <c r="AP179" s="159"/>
      <c r="AQ179" s="159"/>
      <c r="AR179" s="159"/>
      <c r="AS179" s="196"/>
      <c r="AT179" s="196"/>
      <c r="AU179" s="130" t="s">
        <v>15</v>
      </c>
      <c r="AV179" s="133" t="s">
        <v>350</v>
      </c>
      <c r="AW179" s="132">
        <v>7917298</v>
      </c>
      <c r="AX179" s="153" t="s">
        <v>333</v>
      </c>
      <c r="AY179" s="153" t="s">
        <v>239</v>
      </c>
      <c r="AZ179" s="192">
        <v>2021</v>
      </c>
      <c r="BA179" s="153" t="s">
        <v>503</v>
      </c>
      <c r="BB179" s="159">
        <v>3831.879504</v>
      </c>
      <c r="BC179" s="159">
        <v>1710</v>
      </c>
      <c r="BD179" s="159"/>
      <c r="BE179" s="159"/>
      <c r="BF179" s="159">
        <f>BG179</f>
        <v>476.55726400000003</v>
      </c>
      <c r="BG179" s="159">
        <f>1710-1233.442736</f>
        <v>476.55726400000003</v>
      </c>
      <c r="BH179" s="159">
        <f t="shared" si="815"/>
        <v>1233.442736</v>
      </c>
      <c r="BI179" s="159">
        <f t="shared" si="868"/>
        <v>1710</v>
      </c>
      <c r="BJ179" s="159">
        <v>1710</v>
      </c>
      <c r="BK179" s="159"/>
      <c r="BL179" s="159"/>
      <c r="BM179" s="159"/>
      <c r="BN179" s="159"/>
      <c r="BO179" s="196"/>
      <c r="BP179" s="196"/>
      <c r="BQ179" s="130" t="s">
        <v>15</v>
      </c>
      <c r="BR179" s="133" t="s">
        <v>350</v>
      </c>
      <c r="BS179" s="132">
        <v>7917298</v>
      </c>
      <c r="BT179" s="153" t="s">
        <v>333</v>
      </c>
      <c r="BU179" s="153" t="s">
        <v>239</v>
      </c>
      <c r="BV179" s="192">
        <v>2021</v>
      </c>
      <c r="BW179" s="153" t="s">
        <v>503</v>
      </c>
      <c r="BX179" s="159">
        <v>3831.879504</v>
      </c>
      <c r="BY179" s="159">
        <v>1710</v>
      </c>
      <c r="BZ179" s="159"/>
      <c r="CA179" s="159"/>
      <c r="CB179" s="159">
        <f>CC179</f>
        <v>476.55726400000003</v>
      </c>
      <c r="CC179" s="159">
        <f>1710-1233.442736</f>
        <v>476.55726400000003</v>
      </c>
      <c r="CD179" s="159">
        <f t="shared" si="817"/>
        <v>1233.442736</v>
      </c>
      <c r="CE179" s="159">
        <f t="shared" si="870"/>
        <v>1710</v>
      </c>
      <c r="CF179" s="159">
        <v>1710</v>
      </c>
      <c r="CG179" s="159"/>
      <c r="CH179" s="159"/>
      <c r="CI179" s="159"/>
      <c r="CJ179" s="159"/>
      <c r="CK179" s="196"/>
      <c r="CL179" s="196"/>
      <c r="CM179" s="130" t="s">
        <v>15</v>
      </c>
      <c r="CN179" s="133" t="s">
        <v>350</v>
      </c>
      <c r="CO179" s="132">
        <v>7917298</v>
      </c>
      <c r="CP179" s="153" t="s">
        <v>333</v>
      </c>
      <c r="CQ179" s="153" t="s">
        <v>239</v>
      </c>
      <c r="CR179" s="192">
        <v>2021</v>
      </c>
      <c r="CS179" s="153" t="s">
        <v>503</v>
      </c>
      <c r="CT179" s="159">
        <v>3831.879504</v>
      </c>
      <c r="CU179" s="159">
        <v>1710</v>
      </c>
      <c r="CV179" s="159"/>
      <c r="CW179" s="159"/>
      <c r="CX179" s="159">
        <f>CY179</f>
        <v>476.55726400000003</v>
      </c>
      <c r="CY179" s="159">
        <f>1710-1233.442736</f>
        <v>476.55726400000003</v>
      </c>
      <c r="CZ179" s="159">
        <f t="shared" si="819"/>
        <v>1233.442736</v>
      </c>
      <c r="DA179" s="159">
        <f t="shared" si="872"/>
        <v>1710</v>
      </c>
      <c r="DB179" s="159">
        <v>1710</v>
      </c>
      <c r="DC179" s="159"/>
      <c r="DD179" s="159"/>
      <c r="DE179" s="159"/>
      <c r="DF179" s="159"/>
      <c r="DG179" s="196"/>
      <c r="DH179" s="196"/>
      <c r="DI179" s="130" t="s">
        <v>15</v>
      </c>
      <c r="DJ179" s="133" t="s">
        <v>350</v>
      </c>
      <c r="DK179" s="132">
        <v>7917298</v>
      </c>
      <c r="DL179" s="153" t="s">
        <v>333</v>
      </c>
      <c r="DM179" s="153" t="s">
        <v>239</v>
      </c>
      <c r="DN179" s="192">
        <v>2021</v>
      </c>
      <c r="DO179" s="153" t="s">
        <v>503</v>
      </c>
      <c r="DP179" s="159">
        <v>3831.879504</v>
      </c>
      <c r="DQ179" s="159">
        <v>1710</v>
      </c>
      <c r="DR179" s="159"/>
      <c r="DS179" s="159"/>
      <c r="DT179" s="159">
        <f>DU179</f>
        <v>476.55726400000003</v>
      </c>
      <c r="DU179" s="159">
        <f>1710-1233.442736</f>
        <v>476.55726400000003</v>
      </c>
      <c r="DV179" s="159">
        <f t="shared" si="821"/>
        <v>1233.442736</v>
      </c>
      <c r="DW179" s="159">
        <f t="shared" si="874"/>
        <v>1710</v>
      </c>
      <c r="DX179" s="159">
        <v>1710</v>
      </c>
      <c r="DY179" s="159"/>
      <c r="DZ179" s="159"/>
      <c r="EA179" s="159"/>
      <c r="EB179" s="159"/>
      <c r="EC179" s="196"/>
      <c r="ED179" s="196"/>
      <c r="EE179" s="130" t="s">
        <v>15</v>
      </c>
      <c r="EF179" s="133" t="s">
        <v>350</v>
      </c>
      <c r="EG179" s="132">
        <v>7917298</v>
      </c>
      <c r="EH179" s="153" t="s">
        <v>333</v>
      </c>
      <c r="EI179" s="153" t="s">
        <v>239</v>
      </c>
      <c r="EJ179" s="192">
        <v>2021</v>
      </c>
      <c r="EK179" s="153" t="s">
        <v>503</v>
      </c>
      <c r="EL179" s="159"/>
      <c r="EM179" s="159"/>
      <c r="EN179" s="159"/>
      <c r="EO179" s="159"/>
      <c r="EP179" s="159"/>
      <c r="EQ179" s="159"/>
      <c r="ER179" s="159"/>
      <c r="ES179" s="159"/>
      <c r="ET179" s="159"/>
      <c r="EU179" s="159"/>
      <c r="EV179" s="159"/>
      <c r="EW179" s="159"/>
      <c r="EX179" s="159"/>
      <c r="EY179" s="196"/>
      <c r="EZ179" s="196"/>
      <c r="FA179" s="132">
        <v>7917298</v>
      </c>
      <c r="FB179" s="153" t="s">
        <v>333</v>
      </c>
      <c r="FC179" s="153" t="s">
        <v>239</v>
      </c>
      <c r="FD179" s="192">
        <v>2021</v>
      </c>
      <c r="FE179" s="153" t="s">
        <v>503</v>
      </c>
      <c r="FF179" s="159">
        <v>3831.879504</v>
      </c>
      <c r="FG179" s="159">
        <v>1710</v>
      </c>
      <c r="FH179" s="159"/>
      <c r="FI179" s="159"/>
      <c r="FJ179" s="196">
        <f>FK179</f>
        <v>476.55726400000003</v>
      </c>
      <c r="FK179" s="196">
        <f>1710-1233.442736</f>
        <v>476.55726400000003</v>
      </c>
      <c r="FL179" s="196">
        <f t="shared" si="829"/>
        <v>1233.442736</v>
      </c>
      <c r="FM179" s="196">
        <f t="shared" si="876"/>
        <v>1710</v>
      </c>
      <c r="FN179" s="196">
        <v>1710</v>
      </c>
      <c r="FO179" s="196"/>
      <c r="FP179" s="196"/>
      <c r="FQ179" s="196"/>
      <c r="FR179" s="196"/>
      <c r="FS179" s="196"/>
      <c r="FT179" s="196"/>
      <c r="FU179" s="139"/>
      <c r="FV179" s="139"/>
      <c r="FW179" s="247"/>
      <c r="FX179" s="200"/>
    </row>
    <row r="180" spans="1:180" s="154" customFormat="1" ht="56.25" hidden="1" customHeight="1">
      <c r="A180" s="130" t="s">
        <v>15</v>
      </c>
      <c r="B180" s="133" t="s">
        <v>342</v>
      </c>
      <c r="C180" s="153"/>
      <c r="D180" s="153" t="s">
        <v>333</v>
      </c>
      <c r="E180" s="153" t="s">
        <v>239</v>
      </c>
      <c r="F180" s="192">
        <v>2021</v>
      </c>
      <c r="G180" s="153" t="s">
        <v>504</v>
      </c>
      <c r="H180" s="159">
        <v>290</v>
      </c>
      <c r="I180" s="159">
        <v>290</v>
      </c>
      <c r="J180" s="159"/>
      <c r="K180" s="159"/>
      <c r="L180" s="159">
        <v>290</v>
      </c>
      <c r="M180" s="159">
        <v>290</v>
      </c>
      <c r="N180" s="196"/>
      <c r="O180" s="196"/>
      <c r="P180" s="153" t="s">
        <v>504</v>
      </c>
      <c r="Q180" s="159">
        <v>290</v>
      </c>
      <c r="R180" s="159">
        <v>290</v>
      </c>
      <c r="S180" s="159"/>
      <c r="T180" s="159"/>
      <c r="U180" s="159">
        <v>290</v>
      </c>
      <c r="V180" s="159">
        <v>290</v>
      </c>
      <c r="W180" s="196"/>
      <c r="X180" s="196"/>
      <c r="Y180" s="130" t="s">
        <v>15</v>
      </c>
      <c r="Z180" s="133" t="s">
        <v>342</v>
      </c>
      <c r="AA180" s="132">
        <v>7916752</v>
      </c>
      <c r="AB180" s="153" t="s">
        <v>333</v>
      </c>
      <c r="AC180" s="153" t="s">
        <v>239</v>
      </c>
      <c r="AD180" s="192">
        <v>2021</v>
      </c>
      <c r="AE180" s="153" t="s">
        <v>504</v>
      </c>
      <c r="AF180" s="159">
        <v>290</v>
      </c>
      <c r="AG180" s="159">
        <v>290</v>
      </c>
      <c r="AH180" s="159"/>
      <c r="AI180" s="159"/>
      <c r="AJ180" s="159">
        <v>290</v>
      </c>
      <c r="AK180" s="159">
        <v>290</v>
      </c>
      <c r="AL180" s="159">
        <f t="shared" si="813"/>
        <v>0</v>
      </c>
      <c r="AM180" s="159">
        <f t="shared" si="866"/>
        <v>290</v>
      </c>
      <c r="AN180" s="159">
        <v>290</v>
      </c>
      <c r="AO180" s="159"/>
      <c r="AP180" s="159"/>
      <c r="AQ180" s="159"/>
      <c r="AR180" s="159"/>
      <c r="AS180" s="196"/>
      <c r="AT180" s="196"/>
      <c r="AU180" s="130" t="s">
        <v>15</v>
      </c>
      <c r="AV180" s="133" t="s">
        <v>342</v>
      </c>
      <c r="AW180" s="132">
        <v>7916752</v>
      </c>
      <c r="AX180" s="153" t="s">
        <v>333</v>
      </c>
      <c r="AY180" s="153" t="s">
        <v>239</v>
      </c>
      <c r="AZ180" s="192">
        <v>2021</v>
      </c>
      <c r="BA180" s="153" t="s">
        <v>504</v>
      </c>
      <c r="BB180" s="159">
        <v>290</v>
      </c>
      <c r="BC180" s="159">
        <v>290</v>
      </c>
      <c r="BD180" s="159"/>
      <c r="BE180" s="159"/>
      <c r="BF180" s="159">
        <f t="shared" ref="BF180:BF183" si="877">BG180</f>
        <v>290</v>
      </c>
      <c r="BG180" s="159">
        <v>290</v>
      </c>
      <c r="BH180" s="159">
        <f t="shared" si="815"/>
        <v>0</v>
      </c>
      <c r="BI180" s="159">
        <f t="shared" si="868"/>
        <v>290</v>
      </c>
      <c r="BJ180" s="159">
        <v>290</v>
      </c>
      <c r="BK180" s="159"/>
      <c r="BL180" s="159"/>
      <c r="BM180" s="159"/>
      <c r="BN180" s="159"/>
      <c r="BO180" s="196"/>
      <c r="BP180" s="196"/>
      <c r="BQ180" s="130" t="s">
        <v>15</v>
      </c>
      <c r="BR180" s="133" t="s">
        <v>342</v>
      </c>
      <c r="BS180" s="132">
        <v>7916752</v>
      </c>
      <c r="BT180" s="153" t="s">
        <v>333</v>
      </c>
      <c r="BU180" s="153" t="s">
        <v>239</v>
      </c>
      <c r="BV180" s="192">
        <v>2021</v>
      </c>
      <c r="BW180" s="153" t="s">
        <v>504</v>
      </c>
      <c r="BX180" s="159">
        <v>290</v>
      </c>
      <c r="BY180" s="159">
        <v>290</v>
      </c>
      <c r="BZ180" s="159"/>
      <c r="CA180" s="159"/>
      <c r="CB180" s="159">
        <f t="shared" ref="CB180:CB183" si="878">CC180</f>
        <v>290</v>
      </c>
      <c r="CC180" s="159">
        <v>290</v>
      </c>
      <c r="CD180" s="159">
        <f t="shared" si="817"/>
        <v>0</v>
      </c>
      <c r="CE180" s="159">
        <f t="shared" si="870"/>
        <v>290</v>
      </c>
      <c r="CF180" s="159">
        <v>290</v>
      </c>
      <c r="CG180" s="159"/>
      <c r="CH180" s="159"/>
      <c r="CI180" s="159"/>
      <c r="CJ180" s="159"/>
      <c r="CK180" s="196"/>
      <c r="CL180" s="196"/>
      <c r="CM180" s="130" t="s">
        <v>15</v>
      </c>
      <c r="CN180" s="133" t="s">
        <v>342</v>
      </c>
      <c r="CO180" s="132">
        <v>7916752</v>
      </c>
      <c r="CP180" s="153" t="s">
        <v>333</v>
      </c>
      <c r="CQ180" s="153" t="s">
        <v>239</v>
      </c>
      <c r="CR180" s="192">
        <v>2021</v>
      </c>
      <c r="CS180" s="153" t="s">
        <v>504</v>
      </c>
      <c r="CT180" s="159">
        <v>290</v>
      </c>
      <c r="CU180" s="159">
        <v>290</v>
      </c>
      <c r="CV180" s="159"/>
      <c r="CW180" s="159"/>
      <c r="CX180" s="159">
        <f t="shared" ref="CX180:CX183" si="879">CY180</f>
        <v>290</v>
      </c>
      <c r="CY180" s="159">
        <v>290</v>
      </c>
      <c r="CZ180" s="159">
        <f t="shared" si="819"/>
        <v>0</v>
      </c>
      <c r="DA180" s="159">
        <f t="shared" si="872"/>
        <v>290</v>
      </c>
      <c r="DB180" s="159">
        <v>290</v>
      </c>
      <c r="DC180" s="159"/>
      <c r="DD180" s="159"/>
      <c r="DE180" s="159"/>
      <c r="DF180" s="159"/>
      <c r="DG180" s="196"/>
      <c r="DH180" s="196"/>
      <c r="DI180" s="130" t="s">
        <v>15</v>
      </c>
      <c r="DJ180" s="133" t="s">
        <v>342</v>
      </c>
      <c r="DK180" s="132">
        <v>7916752</v>
      </c>
      <c r="DL180" s="153" t="s">
        <v>333</v>
      </c>
      <c r="DM180" s="153" t="s">
        <v>239</v>
      </c>
      <c r="DN180" s="192">
        <v>2021</v>
      </c>
      <c r="DO180" s="153" t="s">
        <v>504</v>
      </c>
      <c r="DP180" s="159">
        <v>290</v>
      </c>
      <c r="DQ180" s="159">
        <v>290</v>
      </c>
      <c r="DR180" s="159"/>
      <c r="DS180" s="159"/>
      <c r="DT180" s="159">
        <f t="shared" ref="DT180:DT183" si="880">DU180</f>
        <v>290</v>
      </c>
      <c r="DU180" s="159">
        <v>290</v>
      </c>
      <c r="DV180" s="159">
        <f t="shared" si="821"/>
        <v>0</v>
      </c>
      <c r="DW180" s="159">
        <f t="shared" si="874"/>
        <v>290</v>
      </c>
      <c r="DX180" s="159">
        <v>290</v>
      </c>
      <c r="DY180" s="159"/>
      <c r="DZ180" s="159"/>
      <c r="EA180" s="159"/>
      <c r="EB180" s="159"/>
      <c r="EC180" s="196"/>
      <c r="ED180" s="196"/>
      <c r="EE180" s="130" t="s">
        <v>15</v>
      </c>
      <c r="EF180" s="133" t="s">
        <v>342</v>
      </c>
      <c r="EG180" s="132">
        <v>7916752</v>
      </c>
      <c r="EH180" s="153" t="s">
        <v>333</v>
      </c>
      <c r="EI180" s="153" t="s">
        <v>239</v>
      </c>
      <c r="EJ180" s="192">
        <v>2021</v>
      </c>
      <c r="EK180" s="153" t="s">
        <v>504</v>
      </c>
      <c r="EL180" s="159"/>
      <c r="EM180" s="159"/>
      <c r="EN180" s="159"/>
      <c r="EO180" s="159"/>
      <c r="EP180" s="159"/>
      <c r="EQ180" s="159"/>
      <c r="ER180" s="159"/>
      <c r="ES180" s="159"/>
      <c r="ET180" s="159"/>
      <c r="EU180" s="159"/>
      <c r="EV180" s="159"/>
      <c r="EW180" s="159"/>
      <c r="EX180" s="159"/>
      <c r="EY180" s="196"/>
      <c r="EZ180" s="196"/>
      <c r="FA180" s="132">
        <v>7916752</v>
      </c>
      <c r="FB180" s="153" t="s">
        <v>333</v>
      </c>
      <c r="FC180" s="153" t="s">
        <v>239</v>
      </c>
      <c r="FD180" s="192">
        <v>2021</v>
      </c>
      <c r="FE180" s="153" t="s">
        <v>504</v>
      </c>
      <c r="FF180" s="159">
        <v>290</v>
      </c>
      <c r="FG180" s="159">
        <v>290</v>
      </c>
      <c r="FH180" s="159"/>
      <c r="FI180" s="159"/>
      <c r="FJ180" s="196">
        <f t="shared" ref="FJ180:FJ183" si="881">FK180</f>
        <v>290</v>
      </c>
      <c r="FK180" s="196">
        <v>290</v>
      </c>
      <c r="FL180" s="196">
        <f t="shared" si="829"/>
        <v>0</v>
      </c>
      <c r="FM180" s="196">
        <f t="shared" si="876"/>
        <v>290</v>
      </c>
      <c r="FN180" s="196">
        <v>290</v>
      </c>
      <c r="FO180" s="196"/>
      <c r="FP180" s="196"/>
      <c r="FQ180" s="196"/>
      <c r="FR180" s="196"/>
      <c r="FS180" s="196"/>
      <c r="FT180" s="196"/>
      <c r="FU180" s="139"/>
      <c r="FV180" s="139"/>
      <c r="FW180" s="153"/>
      <c r="FX180" s="200"/>
    </row>
    <row r="181" spans="1:180" s="154" customFormat="1" ht="61.5" hidden="1" customHeight="1">
      <c r="A181" s="130" t="s">
        <v>15</v>
      </c>
      <c r="B181" s="133"/>
      <c r="C181" s="153"/>
      <c r="D181" s="153"/>
      <c r="E181" s="153"/>
      <c r="F181" s="192"/>
      <c r="G181" s="153"/>
      <c r="H181" s="159"/>
      <c r="I181" s="159"/>
      <c r="J181" s="159"/>
      <c r="K181" s="159"/>
      <c r="L181" s="159"/>
      <c r="M181" s="159"/>
      <c r="N181" s="196"/>
      <c r="O181" s="196"/>
      <c r="P181" s="153"/>
      <c r="Q181" s="159"/>
      <c r="R181" s="159"/>
      <c r="S181" s="159"/>
      <c r="T181" s="159"/>
      <c r="U181" s="159"/>
      <c r="V181" s="159"/>
      <c r="W181" s="196"/>
      <c r="X181" s="196"/>
      <c r="Y181" s="130" t="s">
        <v>15</v>
      </c>
      <c r="Z181" s="133" t="s">
        <v>291</v>
      </c>
      <c r="AA181" s="132">
        <v>7913664</v>
      </c>
      <c r="AB181" s="132" t="s">
        <v>318</v>
      </c>
      <c r="AC181" s="139" t="s">
        <v>326</v>
      </c>
      <c r="AD181" s="139" t="s">
        <v>389</v>
      </c>
      <c r="AE181" s="139" t="s">
        <v>475</v>
      </c>
      <c r="AF181" s="159">
        <f>AG181</f>
        <v>2818</v>
      </c>
      <c r="AG181" s="159">
        <v>2818</v>
      </c>
      <c r="AH181" s="159"/>
      <c r="AI181" s="159"/>
      <c r="AJ181" s="159">
        <v>2818</v>
      </c>
      <c r="AK181" s="159">
        <v>2818</v>
      </c>
      <c r="AL181" s="159">
        <f t="shared" si="813"/>
        <v>-1635</v>
      </c>
      <c r="AM181" s="159">
        <f t="shared" si="866"/>
        <v>1183</v>
      </c>
      <c r="AN181" s="159"/>
      <c r="AO181" s="159">
        <v>1183</v>
      </c>
      <c r="AP181" s="159"/>
      <c r="AQ181" s="159"/>
      <c r="AR181" s="159"/>
      <c r="AS181" s="196"/>
      <c r="AT181" s="196"/>
      <c r="AU181" s="130" t="s">
        <v>15</v>
      </c>
      <c r="AV181" s="133" t="s">
        <v>291</v>
      </c>
      <c r="AW181" s="132">
        <v>7913664</v>
      </c>
      <c r="AX181" s="132" t="s">
        <v>318</v>
      </c>
      <c r="AY181" s="139" t="s">
        <v>326</v>
      </c>
      <c r="AZ181" s="139" t="s">
        <v>389</v>
      </c>
      <c r="BA181" s="139" t="s">
        <v>475</v>
      </c>
      <c r="BB181" s="159">
        <f>BC181</f>
        <v>2818</v>
      </c>
      <c r="BC181" s="159">
        <v>2818</v>
      </c>
      <c r="BD181" s="159"/>
      <c r="BE181" s="159"/>
      <c r="BF181" s="159">
        <f t="shared" si="877"/>
        <v>2818</v>
      </c>
      <c r="BG181" s="159">
        <v>2818</v>
      </c>
      <c r="BH181" s="159">
        <f t="shared" si="815"/>
        <v>-1635</v>
      </c>
      <c r="BI181" s="159">
        <f t="shared" si="868"/>
        <v>1183</v>
      </c>
      <c r="BJ181" s="159"/>
      <c r="BK181" s="159">
        <v>1183</v>
      </c>
      <c r="BL181" s="159"/>
      <c r="BM181" s="159"/>
      <c r="BN181" s="159"/>
      <c r="BO181" s="196"/>
      <c r="BP181" s="196"/>
      <c r="BQ181" s="130" t="s">
        <v>15</v>
      </c>
      <c r="BR181" s="133" t="s">
        <v>291</v>
      </c>
      <c r="BS181" s="132">
        <v>7913664</v>
      </c>
      <c r="BT181" s="132" t="s">
        <v>318</v>
      </c>
      <c r="BU181" s="139" t="s">
        <v>326</v>
      </c>
      <c r="BV181" s="139" t="s">
        <v>389</v>
      </c>
      <c r="BW181" s="139" t="s">
        <v>475</v>
      </c>
      <c r="BX181" s="159">
        <f>BY181</f>
        <v>2818</v>
      </c>
      <c r="BY181" s="159">
        <v>2818</v>
      </c>
      <c r="BZ181" s="159"/>
      <c r="CA181" s="159"/>
      <c r="CB181" s="159">
        <f t="shared" si="878"/>
        <v>2818</v>
      </c>
      <c r="CC181" s="159">
        <v>2818</v>
      </c>
      <c r="CD181" s="159">
        <f t="shared" si="817"/>
        <v>-1635</v>
      </c>
      <c r="CE181" s="159">
        <f t="shared" si="870"/>
        <v>1183</v>
      </c>
      <c r="CF181" s="159"/>
      <c r="CG181" s="159">
        <v>1183</v>
      </c>
      <c r="CH181" s="159"/>
      <c r="CI181" s="159"/>
      <c r="CJ181" s="159"/>
      <c r="CK181" s="196"/>
      <c r="CL181" s="196"/>
      <c r="CM181" s="130" t="s">
        <v>15</v>
      </c>
      <c r="CN181" s="133" t="s">
        <v>291</v>
      </c>
      <c r="CO181" s="132">
        <v>7913664</v>
      </c>
      <c r="CP181" s="132" t="s">
        <v>318</v>
      </c>
      <c r="CQ181" s="139" t="s">
        <v>326</v>
      </c>
      <c r="CR181" s="139" t="s">
        <v>389</v>
      </c>
      <c r="CS181" s="139" t="s">
        <v>475</v>
      </c>
      <c r="CT181" s="159">
        <f>CU181</f>
        <v>2818</v>
      </c>
      <c r="CU181" s="159">
        <v>2818</v>
      </c>
      <c r="CV181" s="159"/>
      <c r="CW181" s="159"/>
      <c r="CX181" s="159">
        <f t="shared" si="879"/>
        <v>2818</v>
      </c>
      <c r="CY181" s="159">
        <v>2818</v>
      </c>
      <c r="CZ181" s="159">
        <f t="shared" si="819"/>
        <v>-1635</v>
      </c>
      <c r="DA181" s="159">
        <f t="shared" si="872"/>
        <v>1183</v>
      </c>
      <c r="DB181" s="159"/>
      <c r="DC181" s="159">
        <v>1183</v>
      </c>
      <c r="DD181" s="159"/>
      <c r="DE181" s="159"/>
      <c r="DF181" s="159"/>
      <c r="DG181" s="196"/>
      <c r="DH181" s="196"/>
      <c r="DI181" s="130" t="s">
        <v>15</v>
      </c>
      <c r="DJ181" s="133" t="s">
        <v>291</v>
      </c>
      <c r="DK181" s="132">
        <v>7913664</v>
      </c>
      <c r="DL181" s="132" t="s">
        <v>318</v>
      </c>
      <c r="DM181" s="139" t="s">
        <v>326</v>
      </c>
      <c r="DN181" s="139" t="s">
        <v>389</v>
      </c>
      <c r="DO181" s="139" t="s">
        <v>475</v>
      </c>
      <c r="DP181" s="159">
        <f>DQ181</f>
        <v>2818</v>
      </c>
      <c r="DQ181" s="159">
        <v>2818</v>
      </c>
      <c r="DR181" s="159"/>
      <c r="DS181" s="159"/>
      <c r="DT181" s="159">
        <f t="shared" si="880"/>
        <v>2818</v>
      </c>
      <c r="DU181" s="159">
        <v>2818</v>
      </c>
      <c r="DV181" s="159">
        <f t="shared" si="821"/>
        <v>-1635</v>
      </c>
      <c r="DW181" s="159">
        <f t="shared" si="874"/>
        <v>1183</v>
      </c>
      <c r="DX181" s="159"/>
      <c r="DY181" s="159">
        <v>1183</v>
      </c>
      <c r="DZ181" s="159"/>
      <c r="EA181" s="159"/>
      <c r="EB181" s="159"/>
      <c r="EC181" s="196"/>
      <c r="ED181" s="196"/>
      <c r="EE181" s="130" t="s">
        <v>15</v>
      </c>
      <c r="EF181" s="133" t="s">
        <v>291</v>
      </c>
      <c r="EG181" s="132">
        <v>7913664</v>
      </c>
      <c r="EH181" s="132" t="s">
        <v>318</v>
      </c>
      <c r="EI181" s="139" t="s">
        <v>326</v>
      </c>
      <c r="EJ181" s="139" t="s">
        <v>389</v>
      </c>
      <c r="EK181" s="139" t="s">
        <v>475</v>
      </c>
      <c r="EL181" s="159"/>
      <c r="EM181" s="159"/>
      <c r="EN181" s="159"/>
      <c r="EO181" s="159"/>
      <c r="EP181" s="159"/>
      <c r="EQ181" s="159"/>
      <c r="ER181" s="159"/>
      <c r="ES181" s="159"/>
      <c r="ET181" s="159"/>
      <c r="EU181" s="159"/>
      <c r="EV181" s="159"/>
      <c r="EW181" s="159"/>
      <c r="EX181" s="159"/>
      <c r="EY181" s="196"/>
      <c r="EZ181" s="196"/>
      <c r="FA181" s="132">
        <v>7913664</v>
      </c>
      <c r="FB181" s="132" t="s">
        <v>318</v>
      </c>
      <c r="FC181" s="139" t="s">
        <v>326</v>
      </c>
      <c r="FD181" s="139" t="s">
        <v>389</v>
      </c>
      <c r="FE181" s="139" t="s">
        <v>475</v>
      </c>
      <c r="FF181" s="159">
        <f>FG181</f>
        <v>2818</v>
      </c>
      <c r="FG181" s="159">
        <v>2818</v>
      </c>
      <c r="FH181" s="159"/>
      <c r="FI181" s="159"/>
      <c r="FJ181" s="196">
        <f t="shared" si="881"/>
        <v>2818</v>
      </c>
      <c r="FK181" s="196">
        <v>2818</v>
      </c>
      <c r="FL181" s="196">
        <f t="shared" si="829"/>
        <v>-1635</v>
      </c>
      <c r="FM181" s="196">
        <f t="shared" si="876"/>
        <v>1183</v>
      </c>
      <c r="FN181" s="196"/>
      <c r="FO181" s="196">
        <v>1183</v>
      </c>
      <c r="FP181" s="196"/>
      <c r="FQ181" s="196"/>
      <c r="FR181" s="196"/>
      <c r="FS181" s="196"/>
      <c r="FT181" s="196"/>
      <c r="FU181" s="139"/>
      <c r="FV181" s="139"/>
      <c r="FW181" s="132"/>
      <c r="FX181" s="200"/>
    </row>
    <row r="182" spans="1:180" s="190" customFormat="1" ht="60.75" hidden="1" customHeight="1">
      <c r="A182" s="130"/>
      <c r="B182" s="133"/>
      <c r="C182" s="132"/>
      <c r="D182" s="132"/>
      <c r="E182" s="139"/>
      <c r="F182" s="201"/>
      <c r="G182" s="139"/>
      <c r="H182" s="159"/>
      <c r="I182" s="159"/>
      <c r="J182" s="159"/>
      <c r="K182" s="159"/>
      <c r="L182" s="159"/>
      <c r="M182" s="159"/>
      <c r="N182" s="196"/>
      <c r="O182" s="196"/>
      <c r="P182" s="139"/>
      <c r="Q182" s="159"/>
      <c r="R182" s="159"/>
      <c r="S182" s="159"/>
      <c r="T182" s="159"/>
      <c r="U182" s="159"/>
      <c r="V182" s="159"/>
      <c r="W182" s="196"/>
      <c r="X182" s="196"/>
      <c r="Y182" s="130" t="s">
        <v>15</v>
      </c>
      <c r="Z182" s="133" t="s">
        <v>292</v>
      </c>
      <c r="AA182" s="132">
        <v>7916553</v>
      </c>
      <c r="AB182" s="132" t="s">
        <v>318</v>
      </c>
      <c r="AC182" s="139" t="s">
        <v>235</v>
      </c>
      <c r="AD182" s="139" t="s">
        <v>389</v>
      </c>
      <c r="AE182" s="139" t="s">
        <v>476</v>
      </c>
      <c r="AF182" s="159">
        <f>AG182</f>
        <v>5160</v>
      </c>
      <c r="AG182" s="159">
        <v>5160</v>
      </c>
      <c r="AH182" s="159"/>
      <c r="AI182" s="159"/>
      <c r="AJ182" s="159">
        <f>AK182</f>
        <v>767</v>
      </c>
      <c r="AK182" s="159">
        <v>767</v>
      </c>
      <c r="AL182" s="159">
        <f t="shared" si="813"/>
        <v>2527</v>
      </c>
      <c r="AM182" s="159">
        <f t="shared" si="866"/>
        <v>3294</v>
      </c>
      <c r="AN182" s="159">
        <v>279</v>
      </c>
      <c r="AO182" s="159">
        <v>1700</v>
      </c>
      <c r="AP182" s="159">
        <v>1315</v>
      </c>
      <c r="AQ182" s="159"/>
      <c r="AR182" s="159"/>
      <c r="AS182" s="196"/>
      <c r="AT182" s="196"/>
      <c r="AU182" s="130" t="s">
        <v>15</v>
      </c>
      <c r="AV182" s="133" t="s">
        <v>292</v>
      </c>
      <c r="AW182" s="132">
        <v>7916553</v>
      </c>
      <c r="AX182" s="132" t="s">
        <v>318</v>
      </c>
      <c r="AY182" s="139" t="s">
        <v>235</v>
      </c>
      <c r="AZ182" s="139" t="s">
        <v>389</v>
      </c>
      <c r="BA182" s="139" t="s">
        <v>476</v>
      </c>
      <c r="BB182" s="159">
        <f>BC182</f>
        <v>5160</v>
      </c>
      <c r="BC182" s="159">
        <v>5160</v>
      </c>
      <c r="BD182" s="159"/>
      <c r="BE182" s="159"/>
      <c r="BF182" s="159">
        <f t="shared" si="877"/>
        <v>0</v>
      </c>
      <c r="BG182" s="159">
        <v>0</v>
      </c>
      <c r="BH182" s="159"/>
      <c r="BI182" s="159"/>
      <c r="BJ182" s="159"/>
      <c r="BK182" s="159"/>
      <c r="BL182" s="159"/>
      <c r="BM182" s="159"/>
      <c r="BN182" s="159"/>
      <c r="BO182" s="196"/>
      <c r="BP182" s="196"/>
      <c r="BQ182" s="130" t="s">
        <v>15</v>
      </c>
      <c r="BR182" s="133" t="s">
        <v>292</v>
      </c>
      <c r="BS182" s="132">
        <v>7916553</v>
      </c>
      <c r="BT182" s="132" t="s">
        <v>318</v>
      </c>
      <c r="BU182" s="139" t="s">
        <v>235</v>
      </c>
      <c r="BV182" s="139" t="s">
        <v>389</v>
      </c>
      <c r="BW182" s="139" t="s">
        <v>476</v>
      </c>
      <c r="BX182" s="159">
        <f>BY182</f>
        <v>5160</v>
      </c>
      <c r="BY182" s="159">
        <v>5160</v>
      </c>
      <c r="BZ182" s="159"/>
      <c r="CA182" s="159"/>
      <c r="CB182" s="159">
        <f t="shared" si="878"/>
        <v>0</v>
      </c>
      <c r="CC182" s="159">
        <v>0</v>
      </c>
      <c r="CD182" s="159"/>
      <c r="CE182" s="159"/>
      <c r="CF182" s="159"/>
      <c r="CG182" s="159"/>
      <c r="CH182" s="159"/>
      <c r="CI182" s="159"/>
      <c r="CJ182" s="159"/>
      <c r="CK182" s="196"/>
      <c r="CL182" s="196"/>
      <c r="CM182" s="130" t="s">
        <v>15</v>
      </c>
      <c r="CN182" s="133" t="s">
        <v>292</v>
      </c>
      <c r="CO182" s="132">
        <v>7916553</v>
      </c>
      <c r="CP182" s="132" t="s">
        <v>318</v>
      </c>
      <c r="CQ182" s="139" t="s">
        <v>235</v>
      </c>
      <c r="CR182" s="139" t="s">
        <v>389</v>
      </c>
      <c r="CS182" s="139" t="s">
        <v>476</v>
      </c>
      <c r="CT182" s="159">
        <f>CU182</f>
        <v>5160</v>
      </c>
      <c r="CU182" s="159">
        <v>5160</v>
      </c>
      <c r="CV182" s="159"/>
      <c r="CW182" s="159"/>
      <c r="CX182" s="159">
        <f t="shared" si="879"/>
        <v>0</v>
      </c>
      <c r="CY182" s="159">
        <v>0</v>
      </c>
      <c r="CZ182" s="159"/>
      <c r="DA182" s="159"/>
      <c r="DB182" s="159"/>
      <c r="DC182" s="159"/>
      <c r="DD182" s="159"/>
      <c r="DE182" s="159"/>
      <c r="DF182" s="159"/>
      <c r="DG182" s="196"/>
      <c r="DH182" s="196"/>
      <c r="DI182" s="130" t="s">
        <v>15</v>
      </c>
      <c r="DJ182" s="133" t="s">
        <v>292</v>
      </c>
      <c r="DK182" s="132">
        <v>7916553</v>
      </c>
      <c r="DL182" s="132" t="s">
        <v>318</v>
      </c>
      <c r="DM182" s="139" t="s">
        <v>235</v>
      </c>
      <c r="DN182" s="139" t="s">
        <v>389</v>
      </c>
      <c r="DO182" s="139" t="s">
        <v>476</v>
      </c>
      <c r="DP182" s="159">
        <f>DQ182</f>
        <v>5160</v>
      </c>
      <c r="DQ182" s="159">
        <v>5160</v>
      </c>
      <c r="DR182" s="159"/>
      <c r="DS182" s="159"/>
      <c r="DT182" s="159">
        <f t="shared" si="880"/>
        <v>0</v>
      </c>
      <c r="DU182" s="159">
        <v>0</v>
      </c>
      <c r="DV182" s="159"/>
      <c r="DW182" s="159"/>
      <c r="DX182" s="159"/>
      <c r="DY182" s="159"/>
      <c r="DZ182" s="159"/>
      <c r="EA182" s="159"/>
      <c r="EB182" s="159"/>
      <c r="EC182" s="196"/>
      <c r="ED182" s="196"/>
      <c r="EE182" s="130" t="s">
        <v>15</v>
      </c>
      <c r="EF182" s="133" t="s">
        <v>292</v>
      </c>
      <c r="EG182" s="132">
        <v>7916553</v>
      </c>
      <c r="EH182" s="132" t="s">
        <v>318</v>
      </c>
      <c r="EI182" s="139" t="s">
        <v>235</v>
      </c>
      <c r="EJ182" s="139" t="s">
        <v>389</v>
      </c>
      <c r="EK182" s="139" t="s">
        <v>476</v>
      </c>
      <c r="EL182" s="159"/>
      <c r="EM182" s="159"/>
      <c r="EN182" s="159"/>
      <c r="EO182" s="159"/>
      <c r="EP182" s="159"/>
      <c r="EQ182" s="159"/>
      <c r="ER182" s="159"/>
      <c r="ES182" s="159"/>
      <c r="ET182" s="159"/>
      <c r="EU182" s="159"/>
      <c r="EV182" s="159"/>
      <c r="EW182" s="159"/>
      <c r="EX182" s="159"/>
      <c r="EY182" s="196"/>
      <c r="EZ182" s="196"/>
      <c r="FA182" s="132">
        <v>7916553</v>
      </c>
      <c r="FB182" s="132" t="s">
        <v>318</v>
      </c>
      <c r="FC182" s="139" t="s">
        <v>235</v>
      </c>
      <c r="FD182" s="139" t="s">
        <v>389</v>
      </c>
      <c r="FE182" s="139" t="s">
        <v>476</v>
      </c>
      <c r="FF182" s="159">
        <f>FG182</f>
        <v>5160</v>
      </c>
      <c r="FG182" s="159">
        <v>5160</v>
      </c>
      <c r="FH182" s="159"/>
      <c r="FI182" s="159"/>
      <c r="FJ182" s="196">
        <f t="shared" si="881"/>
        <v>0</v>
      </c>
      <c r="FK182" s="196">
        <v>0</v>
      </c>
      <c r="FL182" s="196"/>
      <c r="FM182" s="196"/>
      <c r="FN182" s="196"/>
      <c r="FO182" s="196"/>
      <c r="FP182" s="196"/>
      <c r="FQ182" s="196"/>
      <c r="FR182" s="196"/>
      <c r="FS182" s="196"/>
      <c r="FT182" s="196"/>
      <c r="FU182" s="139" t="s">
        <v>410</v>
      </c>
      <c r="FV182" s="139" t="s">
        <v>410</v>
      </c>
      <c r="FW182" s="132" t="s">
        <v>410</v>
      </c>
      <c r="FX182" s="200"/>
    </row>
    <row r="183" spans="1:180" s="154" customFormat="1" ht="61.5" hidden="1" customHeight="1">
      <c r="A183" s="130" t="s">
        <v>15</v>
      </c>
      <c r="B183" s="133"/>
      <c r="C183" s="153"/>
      <c r="D183" s="153"/>
      <c r="E183" s="153"/>
      <c r="F183" s="192"/>
      <c r="G183" s="153"/>
      <c r="H183" s="159"/>
      <c r="I183" s="159"/>
      <c r="J183" s="159"/>
      <c r="K183" s="159"/>
      <c r="L183" s="159"/>
      <c r="M183" s="159"/>
      <c r="N183" s="196"/>
      <c r="O183" s="196"/>
      <c r="P183" s="153"/>
      <c r="Q183" s="159"/>
      <c r="R183" s="159"/>
      <c r="S183" s="159"/>
      <c r="T183" s="159"/>
      <c r="U183" s="159"/>
      <c r="V183" s="159"/>
      <c r="W183" s="196"/>
      <c r="X183" s="196"/>
      <c r="Y183" s="130" t="s">
        <v>15</v>
      </c>
      <c r="Z183" s="133" t="s">
        <v>334</v>
      </c>
      <c r="AA183" s="132">
        <v>7913665</v>
      </c>
      <c r="AB183" s="153" t="s">
        <v>318</v>
      </c>
      <c r="AC183" s="153" t="s">
        <v>240</v>
      </c>
      <c r="AD183" s="192" t="s">
        <v>389</v>
      </c>
      <c r="AE183" s="153" t="s">
        <v>500</v>
      </c>
      <c r="AF183" s="159">
        <v>4340</v>
      </c>
      <c r="AG183" s="159">
        <v>4340</v>
      </c>
      <c r="AH183" s="159"/>
      <c r="AI183" s="159"/>
      <c r="AJ183" s="159">
        <f>AK183</f>
        <v>1730</v>
      </c>
      <c r="AK183" s="159">
        <v>1730</v>
      </c>
      <c r="AL183" s="159">
        <f t="shared" si="813"/>
        <v>-865</v>
      </c>
      <c r="AM183" s="159">
        <f t="shared" si="866"/>
        <v>865</v>
      </c>
      <c r="AN183" s="159"/>
      <c r="AO183" s="159">
        <v>865</v>
      </c>
      <c r="AP183" s="159"/>
      <c r="AQ183" s="159"/>
      <c r="AR183" s="159"/>
      <c r="AS183" s="196"/>
      <c r="AT183" s="196"/>
      <c r="AU183" s="130" t="s">
        <v>15</v>
      </c>
      <c r="AV183" s="133" t="s">
        <v>334</v>
      </c>
      <c r="AW183" s="132">
        <v>7913665</v>
      </c>
      <c r="AX183" s="153" t="s">
        <v>318</v>
      </c>
      <c r="AY183" s="153" t="s">
        <v>240</v>
      </c>
      <c r="AZ183" s="192" t="s">
        <v>389</v>
      </c>
      <c r="BA183" s="153" t="s">
        <v>500</v>
      </c>
      <c r="BB183" s="159">
        <v>4340</v>
      </c>
      <c r="BC183" s="159">
        <v>4340</v>
      </c>
      <c r="BD183" s="159"/>
      <c r="BE183" s="159"/>
      <c r="BF183" s="159">
        <f t="shared" si="877"/>
        <v>0</v>
      </c>
      <c r="BG183" s="159">
        <v>0</v>
      </c>
      <c r="BH183" s="159"/>
      <c r="BI183" s="159"/>
      <c r="BJ183" s="159"/>
      <c r="BK183" s="159"/>
      <c r="BL183" s="159"/>
      <c r="BM183" s="159"/>
      <c r="BN183" s="159"/>
      <c r="BO183" s="196"/>
      <c r="BP183" s="196"/>
      <c r="BQ183" s="130" t="s">
        <v>15</v>
      </c>
      <c r="BR183" s="133" t="s">
        <v>334</v>
      </c>
      <c r="BS183" s="132">
        <v>7913665</v>
      </c>
      <c r="BT183" s="153" t="s">
        <v>318</v>
      </c>
      <c r="BU183" s="153" t="s">
        <v>240</v>
      </c>
      <c r="BV183" s="192" t="s">
        <v>389</v>
      </c>
      <c r="BW183" s="153" t="s">
        <v>500</v>
      </c>
      <c r="BX183" s="159">
        <v>4340</v>
      </c>
      <c r="BY183" s="159">
        <v>4340</v>
      </c>
      <c r="BZ183" s="159"/>
      <c r="CA183" s="159"/>
      <c r="CB183" s="159">
        <f t="shared" si="878"/>
        <v>0</v>
      </c>
      <c r="CC183" s="159">
        <v>0</v>
      </c>
      <c r="CD183" s="159"/>
      <c r="CE183" s="159"/>
      <c r="CF183" s="159"/>
      <c r="CG183" s="159"/>
      <c r="CH183" s="159"/>
      <c r="CI183" s="159"/>
      <c r="CJ183" s="159"/>
      <c r="CK183" s="196"/>
      <c r="CL183" s="196"/>
      <c r="CM183" s="130" t="s">
        <v>15</v>
      </c>
      <c r="CN183" s="133" t="s">
        <v>334</v>
      </c>
      <c r="CO183" s="132">
        <v>7913665</v>
      </c>
      <c r="CP183" s="153" t="s">
        <v>318</v>
      </c>
      <c r="CQ183" s="153" t="s">
        <v>240</v>
      </c>
      <c r="CR183" s="192" t="s">
        <v>389</v>
      </c>
      <c r="CS183" s="153" t="s">
        <v>500</v>
      </c>
      <c r="CT183" s="159">
        <v>4340</v>
      </c>
      <c r="CU183" s="159">
        <v>4340</v>
      </c>
      <c r="CV183" s="159"/>
      <c r="CW183" s="159"/>
      <c r="CX183" s="159">
        <f t="shared" si="879"/>
        <v>0</v>
      </c>
      <c r="CY183" s="159">
        <v>0</v>
      </c>
      <c r="CZ183" s="159"/>
      <c r="DA183" s="159"/>
      <c r="DB183" s="159"/>
      <c r="DC183" s="159"/>
      <c r="DD183" s="159"/>
      <c r="DE183" s="159"/>
      <c r="DF183" s="159"/>
      <c r="DG183" s="196"/>
      <c r="DH183" s="196"/>
      <c r="DI183" s="130" t="s">
        <v>15</v>
      </c>
      <c r="DJ183" s="133" t="s">
        <v>334</v>
      </c>
      <c r="DK183" s="132">
        <v>7913665</v>
      </c>
      <c r="DL183" s="153" t="s">
        <v>318</v>
      </c>
      <c r="DM183" s="153" t="s">
        <v>240</v>
      </c>
      <c r="DN183" s="192" t="s">
        <v>389</v>
      </c>
      <c r="DO183" s="153" t="s">
        <v>500</v>
      </c>
      <c r="DP183" s="159">
        <v>4340</v>
      </c>
      <c r="DQ183" s="159">
        <v>4340</v>
      </c>
      <c r="DR183" s="159"/>
      <c r="DS183" s="159"/>
      <c r="DT183" s="159">
        <f t="shared" si="880"/>
        <v>0</v>
      </c>
      <c r="DU183" s="159">
        <v>0</v>
      </c>
      <c r="DV183" s="159"/>
      <c r="DW183" s="159"/>
      <c r="DX183" s="159"/>
      <c r="DY183" s="159"/>
      <c r="DZ183" s="159"/>
      <c r="EA183" s="159"/>
      <c r="EB183" s="159"/>
      <c r="EC183" s="196"/>
      <c r="ED183" s="196"/>
      <c r="EE183" s="130" t="s">
        <v>15</v>
      </c>
      <c r="EF183" s="133" t="s">
        <v>334</v>
      </c>
      <c r="EG183" s="132">
        <v>7913665</v>
      </c>
      <c r="EH183" s="153" t="s">
        <v>318</v>
      </c>
      <c r="EI183" s="153" t="s">
        <v>240</v>
      </c>
      <c r="EJ183" s="192" t="s">
        <v>389</v>
      </c>
      <c r="EK183" s="153" t="s">
        <v>500</v>
      </c>
      <c r="EL183" s="159"/>
      <c r="EM183" s="159"/>
      <c r="EN183" s="159"/>
      <c r="EO183" s="159"/>
      <c r="EP183" s="159"/>
      <c r="EQ183" s="159"/>
      <c r="ER183" s="159"/>
      <c r="ES183" s="159"/>
      <c r="ET183" s="159"/>
      <c r="EU183" s="159"/>
      <c r="EV183" s="159"/>
      <c r="EW183" s="159"/>
      <c r="EX183" s="159"/>
      <c r="EY183" s="196"/>
      <c r="EZ183" s="196"/>
      <c r="FA183" s="132">
        <v>7913665</v>
      </c>
      <c r="FB183" s="153" t="s">
        <v>318</v>
      </c>
      <c r="FC183" s="153" t="s">
        <v>240</v>
      </c>
      <c r="FD183" s="192" t="s">
        <v>389</v>
      </c>
      <c r="FE183" s="153" t="s">
        <v>500</v>
      </c>
      <c r="FF183" s="159">
        <v>4340</v>
      </c>
      <c r="FG183" s="159">
        <v>4340</v>
      </c>
      <c r="FH183" s="159"/>
      <c r="FI183" s="159"/>
      <c r="FJ183" s="196">
        <f t="shared" si="881"/>
        <v>0</v>
      </c>
      <c r="FK183" s="196">
        <v>0</v>
      </c>
      <c r="FL183" s="196"/>
      <c r="FM183" s="196"/>
      <c r="FN183" s="196"/>
      <c r="FO183" s="196"/>
      <c r="FP183" s="196"/>
      <c r="FQ183" s="196"/>
      <c r="FR183" s="196"/>
      <c r="FS183" s="196"/>
      <c r="FT183" s="196"/>
      <c r="FU183" s="139" t="s">
        <v>410</v>
      </c>
      <c r="FV183" s="139" t="s">
        <v>410</v>
      </c>
      <c r="FW183" s="132" t="s">
        <v>410</v>
      </c>
      <c r="FX183" s="200"/>
    </row>
    <row r="184" spans="1:180" s="190" customFormat="1" ht="57.75" hidden="1" customHeight="1">
      <c r="A184" s="208" t="s">
        <v>15</v>
      </c>
      <c r="B184" s="209"/>
      <c r="C184" s="172"/>
      <c r="D184" s="172"/>
      <c r="E184" s="172"/>
      <c r="F184" s="208"/>
      <c r="G184" s="172"/>
      <c r="H184" s="210"/>
      <c r="I184" s="210"/>
      <c r="J184" s="210"/>
      <c r="K184" s="210"/>
      <c r="L184" s="210"/>
      <c r="M184" s="210"/>
      <c r="N184" s="211"/>
      <c r="O184" s="211"/>
      <c r="P184" s="172"/>
      <c r="Q184" s="210"/>
      <c r="R184" s="210"/>
      <c r="S184" s="210"/>
      <c r="T184" s="210"/>
      <c r="U184" s="210"/>
      <c r="V184" s="210"/>
      <c r="W184" s="211"/>
      <c r="X184" s="211"/>
      <c r="Y184" s="208" t="s">
        <v>15</v>
      </c>
      <c r="Z184" s="209" t="s">
        <v>301</v>
      </c>
      <c r="AA184" s="172">
        <v>7910488</v>
      </c>
      <c r="AB184" s="172" t="s">
        <v>318</v>
      </c>
      <c r="AC184" s="172" t="s">
        <v>240</v>
      </c>
      <c r="AD184" s="172" t="s">
        <v>388</v>
      </c>
      <c r="AE184" s="172" t="s">
        <v>467</v>
      </c>
      <c r="AF184" s="210">
        <v>4842</v>
      </c>
      <c r="AG184" s="210">
        <v>4842</v>
      </c>
      <c r="AH184" s="210"/>
      <c r="AI184" s="210"/>
      <c r="AJ184" s="210">
        <f>AK184</f>
        <v>3503</v>
      </c>
      <c r="AK184" s="210">
        <f>503+3000</f>
        <v>3503</v>
      </c>
      <c r="AL184" s="210">
        <f t="shared" si="813"/>
        <v>-3146</v>
      </c>
      <c r="AM184" s="210">
        <f t="shared" si="866"/>
        <v>357</v>
      </c>
      <c r="AN184" s="210"/>
      <c r="AO184" s="210">
        <v>357</v>
      </c>
      <c r="AP184" s="210"/>
      <c r="AQ184" s="210"/>
      <c r="AR184" s="210"/>
      <c r="AS184" s="211"/>
      <c r="AT184" s="211"/>
      <c r="AU184" s="208" t="s">
        <v>15</v>
      </c>
      <c r="AV184" s="209" t="s">
        <v>301</v>
      </c>
      <c r="AW184" s="172">
        <v>7910488</v>
      </c>
      <c r="AX184" s="172" t="s">
        <v>318</v>
      </c>
      <c r="AY184" s="172" t="s">
        <v>240</v>
      </c>
      <c r="AZ184" s="172" t="s">
        <v>397</v>
      </c>
      <c r="BA184" s="172" t="s">
        <v>467</v>
      </c>
      <c r="BB184" s="210">
        <v>4842</v>
      </c>
      <c r="BC184" s="210">
        <v>4842</v>
      </c>
      <c r="BD184" s="210"/>
      <c r="BE184" s="210"/>
      <c r="BF184" s="210">
        <f>BG184</f>
        <v>1233.442736</v>
      </c>
      <c r="BG184" s="210">
        <v>1233.442736</v>
      </c>
      <c r="BH184" s="210">
        <f t="shared" ref="BH184:BH185" si="882">BI184-BG184</f>
        <v>-876.44273599999997</v>
      </c>
      <c r="BI184" s="210">
        <f t="shared" ref="BI184:BI185" si="883">BJ184+BK184+BL184+BM184+BN184</f>
        <v>357</v>
      </c>
      <c r="BJ184" s="210"/>
      <c r="BK184" s="210">
        <v>357</v>
      </c>
      <c r="BL184" s="210"/>
      <c r="BM184" s="210"/>
      <c r="BN184" s="210"/>
      <c r="BO184" s="211"/>
      <c r="BP184" s="211"/>
      <c r="BQ184" s="208" t="s">
        <v>15</v>
      </c>
      <c r="BR184" s="209" t="s">
        <v>421</v>
      </c>
      <c r="BS184" s="172">
        <v>7910488</v>
      </c>
      <c r="BT184" s="172" t="s">
        <v>318</v>
      </c>
      <c r="BU184" s="172" t="s">
        <v>240</v>
      </c>
      <c r="BV184" s="172" t="s">
        <v>397</v>
      </c>
      <c r="BW184" s="172" t="s">
        <v>467</v>
      </c>
      <c r="BX184" s="210">
        <v>4842</v>
      </c>
      <c r="BY184" s="210">
        <v>4842</v>
      </c>
      <c r="BZ184" s="210"/>
      <c r="CA184" s="210"/>
      <c r="CB184" s="210">
        <f>CC184</f>
        <v>1233.442736</v>
      </c>
      <c r="CC184" s="210">
        <v>1233.442736</v>
      </c>
      <c r="CD184" s="210">
        <f t="shared" ref="CD184:CD185" si="884">CE184-CC184</f>
        <v>-876.44273599999997</v>
      </c>
      <c r="CE184" s="210">
        <f t="shared" ref="CE184:CE185" si="885">CF184+CG184+CH184+CI184+CJ184</f>
        <v>357</v>
      </c>
      <c r="CF184" s="210"/>
      <c r="CG184" s="210">
        <v>357</v>
      </c>
      <c r="CH184" s="210"/>
      <c r="CI184" s="210"/>
      <c r="CJ184" s="210"/>
      <c r="CK184" s="211"/>
      <c r="CL184" s="211"/>
      <c r="CM184" s="208" t="s">
        <v>15</v>
      </c>
      <c r="CN184" s="209" t="s">
        <v>421</v>
      </c>
      <c r="CO184" s="172">
        <v>7910488</v>
      </c>
      <c r="CP184" s="172" t="s">
        <v>318</v>
      </c>
      <c r="CQ184" s="172" t="s">
        <v>240</v>
      </c>
      <c r="CR184" s="172" t="s">
        <v>397</v>
      </c>
      <c r="CS184" s="172" t="s">
        <v>467</v>
      </c>
      <c r="CT184" s="210">
        <v>4842</v>
      </c>
      <c r="CU184" s="210">
        <v>4842</v>
      </c>
      <c r="CV184" s="210"/>
      <c r="CW184" s="210"/>
      <c r="CX184" s="210">
        <f>CY184</f>
        <v>1233.442736</v>
      </c>
      <c r="CY184" s="210">
        <v>1233.442736</v>
      </c>
      <c r="CZ184" s="210">
        <f t="shared" ref="CZ184" si="886">DA184-CY184</f>
        <v>-876.44273599999997</v>
      </c>
      <c r="DA184" s="210">
        <f t="shared" ref="DA184" si="887">DB184+DC184+DD184+DE184+DF184</f>
        <v>357</v>
      </c>
      <c r="DB184" s="210"/>
      <c r="DC184" s="210">
        <v>357</v>
      </c>
      <c r="DD184" s="210"/>
      <c r="DE184" s="210"/>
      <c r="DF184" s="210"/>
      <c r="DG184" s="211"/>
      <c r="DH184" s="211"/>
      <c r="DI184" s="208" t="s">
        <v>15</v>
      </c>
      <c r="DJ184" s="209" t="s">
        <v>421</v>
      </c>
      <c r="DK184" s="172">
        <v>7910488</v>
      </c>
      <c r="DL184" s="172" t="s">
        <v>318</v>
      </c>
      <c r="DM184" s="172" t="s">
        <v>240</v>
      </c>
      <c r="DN184" s="172" t="s">
        <v>397</v>
      </c>
      <c r="DO184" s="172" t="s">
        <v>467</v>
      </c>
      <c r="DP184" s="210">
        <v>4842</v>
      </c>
      <c r="DQ184" s="210">
        <v>4842</v>
      </c>
      <c r="DR184" s="210"/>
      <c r="DS184" s="210"/>
      <c r="DT184" s="210">
        <f>DU184</f>
        <v>1233.442736</v>
      </c>
      <c r="DU184" s="210">
        <v>1233.442736</v>
      </c>
      <c r="DV184" s="210">
        <f t="shared" ref="DV184" si="888">DW184-DU184</f>
        <v>-876.44273599999997</v>
      </c>
      <c r="DW184" s="210">
        <f t="shared" ref="DW184" si="889">DX184+DY184+DZ184+EA184+EB184</f>
        <v>357</v>
      </c>
      <c r="DX184" s="210"/>
      <c r="DY184" s="210">
        <v>357</v>
      </c>
      <c r="DZ184" s="210"/>
      <c r="EA184" s="210"/>
      <c r="EB184" s="210"/>
      <c r="EC184" s="211"/>
      <c r="ED184" s="211"/>
      <c r="EE184" s="208" t="s">
        <v>15</v>
      </c>
      <c r="EF184" s="209" t="s">
        <v>421</v>
      </c>
      <c r="EG184" s="172">
        <v>7910488</v>
      </c>
      <c r="EH184" s="172" t="s">
        <v>318</v>
      </c>
      <c r="EI184" s="172" t="s">
        <v>240</v>
      </c>
      <c r="EJ184" s="172" t="s">
        <v>397</v>
      </c>
      <c r="EK184" s="172" t="s">
        <v>467</v>
      </c>
      <c r="EL184" s="210"/>
      <c r="EM184" s="210"/>
      <c r="EN184" s="210"/>
      <c r="EO184" s="210"/>
      <c r="EP184" s="210"/>
      <c r="EQ184" s="210"/>
      <c r="ER184" s="210"/>
      <c r="ES184" s="210"/>
      <c r="ET184" s="210"/>
      <c r="EU184" s="210"/>
      <c r="EV184" s="210"/>
      <c r="EW184" s="210"/>
      <c r="EX184" s="210"/>
      <c r="EY184" s="211"/>
      <c r="EZ184" s="211"/>
      <c r="FA184" s="172">
        <v>7910488</v>
      </c>
      <c r="FB184" s="172" t="s">
        <v>318</v>
      </c>
      <c r="FC184" s="172" t="s">
        <v>240</v>
      </c>
      <c r="FD184" s="172" t="s">
        <v>397</v>
      </c>
      <c r="FE184" s="172" t="s">
        <v>467</v>
      </c>
      <c r="FF184" s="210">
        <v>4842</v>
      </c>
      <c r="FG184" s="210">
        <v>4842</v>
      </c>
      <c r="FH184" s="210"/>
      <c r="FI184" s="210"/>
      <c r="FJ184" s="211">
        <f>FK184</f>
        <v>1233.442736</v>
      </c>
      <c r="FK184" s="211">
        <v>1233.442736</v>
      </c>
      <c r="FL184" s="211">
        <f t="shared" ref="FL184" si="890">FM184-FK184</f>
        <v>-876.44273599999997</v>
      </c>
      <c r="FM184" s="211">
        <f t="shared" ref="FM184" si="891">FN184+FO184+FP184+FQ184+FR184</f>
        <v>357</v>
      </c>
      <c r="FN184" s="211"/>
      <c r="FO184" s="211">
        <v>357</v>
      </c>
      <c r="FP184" s="211"/>
      <c r="FQ184" s="211"/>
      <c r="FR184" s="211"/>
      <c r="FS184" s="211"/>
      <c r="FT184" s="211"/>
      <c r="FU184" s="220"/>
      <c r="FV184" s="220"/>
      <c r="FW184" s="172"/>
      <c r="FX184" s="212"/>
    </row>
    <row r="185" spans="1:180" s="190" customFormat="1" ht="57.75" hidden="1" customHeight="1">
      <c r="A185" s="130" t="s">
        <v>15</v>
      </c>
      <c r="B185" s="134"/>
      <c r="C185" s="132"/>
      <c r="D185" s="132"/>
      <c r="E185" s="132"/>
      <c r="F185" s="130"/>
      <c r="G185" s="132"/>
      <c r="H185" s="159"/>
      <c r="I185" s="159"/>
      <c r="J185" s="159"/>
      <c r="K185" s="159"/>
      <c r="L185" s="159"/>
      <c r="M185" s="159"/>
      <c r="N185" s="196"/>
      <c r="O185" s="196"/>
      <c r="P185" s="132"/>
      <c r="Q185" s="159"/>
      <c r="R185" s="159"/>
      <c r="S185" s="159"/>
      <c r="T185" s="159"/>
      <c r="U185" s="159"/>
      <c r="V185" s="159"/>
      <c r="W185" s="196"/>
      <c r="X185" s="196"/>
      <c r="Y185" s="130" t="s">
        <v>15</v>
      </c>
      <c r="Z185" s="134" t="s">
        <v>302</v>
      </c>
      <c r="AA185" s="132">
        <v>7913666</v>
      </c>
      <c r="AB185" s="132" t="s">
        <v>318</v>
      </c>
      <c r="AC185" s="132" t="s">
        <v>240</v>
      </c>
      <c r="AD185" s="132" t="s">
        <v>392</v>
      </c>
      <c r="AE185" s="132" t="s">
        <v>468</v>
      </c>
      <c r="AF185" s="159">
        <v>6851</v>
      </c>
      <c r="AG185" s="159">
        <v>6851</v>
      </c>
      <c r="AH185" s="159"/>
      <c r="AI185" s="159"/>
      <c r="AJ185" s="159">
        <f>AK185</f>
        <v>3000</v>
      </c>
      <c r="AK185" s="159">
        <v>3000</v>
      </c>
      <c r="AL185" s="159">
        <f t="shared" si="813"/>
        <v>-3000</v>
      </c>
      <c r="AM185" s="159">
        <f t="shared" si="866"/>
        <v>0</v>
      </c>
      <c r="AN185" s="159"/>
      <c r="AO185" s="159"/>
      <c r="AP185" s="159"/>
      <c r="AQ185" s="159"/>
      <c r="AR185" s="159"/>
      <c r="AS185" s="196"/>
      <c r="AT185" s="196"/>
      <c r="AU185" s="130" t="s">
        <v>15</v>
      </c>
      <c r="AV185" s="134" t="s">
        <v>302</v>
      </c>
      <c r="AW185" s="132">
        <v>7913666</v>
      </c>
      <c r="AX185" s="132" t="s">
        <v>318</v>
      </c>
      <c r="AY185" s="132" t="s">
        <v>240</v>
      </c>
      <c r="AZ185" s="132" t="s">
        <v>388</v>
      </c>
      <c r="BA185" s="132" t="s">
        <v>411</v>
      </c>
      <c r="BB185" s="159">
        <f>BC185</f>
        <v>7947.1080000000002</v>
      </c>
      <c r="BC185" s="159">
        <v>7947.1080000000002</v>
      </c>
      <c r="BD185" s="159"/>
      <c r="BE185" s="159"/>
      <c r="BF185" s="159">
        <f>BG185</f>
        <v>0</v>
      </c>
      <c r="BG185" s="159"/>
      <c r="BH185" s="159">
        <f t="shared" si="882"/>
        <v>0</v>
      </c>
      <c r="BI185" s="159">
        <f t="shared" si="883"/>
        <v>0</v>
      </c>
      <c r="BJ185" s="159"/>
      <c r="BK185" s="159"/>
      <c r="BL185" s="159"/>
      <c r="BM185" s="159"/>
      <c r="BN185" s="159"/>
      <c r="BO185" s="196"/>
      <c r="BP185" s="196"/>
      <c r="BQ185" s="130" t="s">
        <v>15</v>
      </c>
      <c r="BR185" s="134" t="s">
        <v>302</v>
      </c>
      <c r="BS185" s="132">
        <v>7913666</v>
      </c>
      <c r="BT185" s="132" t="s">
        <v>318</v>
      </c>
      <c r="BU185" s="132" t="s">
        <v>240</v>
      </c>
      <c r="BV185" s="132" t="s">
        <v>388</v>
      </c>
      <c r="BW185" s="132" t="s">
        <v>411</v>
      </c>
      <c r="BX185" s="159">
        <f>BY185</f>
        <v>7947.1080000000002</v>
      </c>
      <c r="BY185" s="159">
        <v>7947.1080000000002</v>
      </c>
      <c r="BZ185" s="159"/>
      <c r="CA185" s="159"/>
      <c r="CB185" s="159">
        <f>CC185</f>
        <v>0</v>
      </c>
      <c r="CC185" s="159"/>
      <c r="CD185" s="159">
        <f t="shared" si="884"/>
        <v>0</v>
      </c>
      <c r="CE185" s="159">
        <f t="shared" si="885"/>
        <v>0</v>
      </c>
      <c r="CF185" s="159"/>
      <c r="CG185" s="159"/>
      <c r="CH185" s="159"/>
      <c r="CI185" s="159"/>
      <c r="CJ185" s="159"/>
      <c r="CK185" s="196"/>
      <c r="CL185" s="196"/>
      <c r="CM185" s="130" t="s">
        <v>15</v>
      </c>
      <c r="CN185" s="134"/>
      <c r="CO185" s="132"/>
      <c r="CP185" s="132"/>
      <c r="CQ185" s="132"/>
      <c r="CR185" s="132"/>
      <c r="CS185" s="132"/>
      <c r="CT185" s="159"/>
      <c r="CU185" s="159"/>
      <c r="CV185" s="159"/>
      <c r="CW185" s="159"/>
      <c r="CX185" s="159"/>
      <c r="CY185" s="159"/>
      <c r="CZ185" s="159"/>
      <c r="DA185" s="159"/>
      <c r="DB185" s="159"/>
      <c r="DC185" s="159"/>
      <c r="DD185" s="159"/>
      <c r="DE185" s="159"/>
      <c r="DF185" s="159"/>
      <c r="DG185" s="196"/>
      <c r="DH185" s="196"/>
      <c r="DI185" s="130" t="s">
        <v>15</v>
      </c>
      <c r="DJ185" s="131" t="s">
        <v>401</v>
      </c>
      <c r="DK185" s="132"/>
      <c r="DL185" s="132" t="s">
        <v>318</v>
      </c>
      <c r="DM185" s="132" t="s">
        <v>239</v>
      </c>
      <c r="DN185" s="132" t="s">
        <v>388</v>
      </c>
      <c r="DO185" s="172" t="s">
        <v>487</v>
      </c>
      <c r="DP185" s="159">
        <v>4927.8420809999998</v>
      </c>
      <c r="DQ185" s="159">
        <v>4927.8419999999996</v>
      </c>
      <c r="DR185" s="159"/>
      <c r="DS185" s="159"/>
      <c r="DT185" s="159">
        <f t="shared" ref="DT185" si="892">DU185</f>
        <v>2861.8441109999999</v>
      </c>
      <c r="DU185" s="159">
        <f>3188-326.155889</f>
        <v>2861.8441109999999</v>
      </c>
      <c r="DV185" s="159"/>
      <c r="DW185" s="159"/>
      <c r="DX185" s="159"/>
      <c r="DY185" s="159"/>
      <c r="DZ185" s="159"/>
      <c r="EA185" s="159"/>
      <c r="EB185" s="159"/>
      <c r="EC185" s="196"/>
      <c r="ED185" s="196"/>
      <c r="EE185" s="130" t="s">
        <v>15</v>
      </c>
      <c r="EF185" s="131" t="s">
        <v>401</v>
      </c>
      <c r="EG185" s="132"/>
      <c r="EH185" s="132" t="s">
        <v>318</v>
      </c>
      <c r="EI185" s="132" t="s">
        <v>239</v>
      </c>
      <c r="EJ185" s="132" t="s">
        <v>388</v>
      </c>
      <c r="EK185" s="172" t="s">
        <v>487</v>
      </c>
      <c r="EL185" s="159"/>
      <c r="EM185" s="159"/>
      <c r="EN185" s="159"/>
      <c r="EO185" s="159"/>
      <c r="EP185" s="159"/>
      <c r="EQ185" s="159"/>
      <c r="ER185" s="159"/>
      <c r="ES185" s="159"/>
      <c r="ET185" s="159"/>
      <c r="EU185" s="159"/>
      <c r="EV185" s="159"/>
      <c r="EW185" s="159"/>
      <c r="EX185" s="159"/>
      <c r="EY185" s="196"/>
      <c r="EZ185" s="196"/>
      <c r="FA185" s="132"/>
      <c r="FB185" s="132" t="s">
        <v>318</v>
      </c>
      <c r="FC185" s="132" t="s">
        <v>239</v>
      </c>
      <c r="FD185" s="132" t="s">
        <v>388</v>
      </c>
      <c r="FE185" s="172" t="s">
        <v>487</v>
      </c>
      <c r="FF185" s="159">
        <v>4927.8420809999998</v>
      </c>
      <c r="FG185" s="159">
        <v>4927.8419999999996</v>
      </c>
      <c r="FH185" s="159"/>
      <c r="FI185" s="159"/>
      <c r="FJ185" s="196">
        <f t="shared" ref="FJ185" si="893">FK185</f>
        <v>2861.8441109999999</v>
      </c>
      <c r="FK185" s="196">
        <f>3188-326.155889</f>
        <v>2861.8441109999999</v>
      </c>
      <c r="FL185" s="196"/>
      <c r="FM185" s="196"/>
      <c r="FN185" s="196"/>
      <c r="FO185" s="196"/>
      <c r="FP185" s="196"/>
      <c r="FQ185" s="196"/>
      <c r="FR185" s="196"/>
      <c r="FS185" s="196"/>
      <c r="FT185" s="196"/>
      <c r="FU185" s="139"/>
      <c r="FV185" s="139"/>
      <c r="FW185" s="132"/>
      <c r="FX185" s="200"/>
    </row>
    <row r="186" spans="1:180" s="190" customFormat="1" ht="57.75" hidden="1" customHeight="1">
      <c r="A186" s="130"/>
      <c r="B186" s="134"/>
      <c r="C186" s="132"/>
      <c r="D186" s="132"/>
      <c r="E186" s="132"/>
      <c r="F186" s="130"/>
      <c r="G186" s="132"/>
      <c r="H186" s="159"/>
      <c r="I186" s="159"/>
      <c r="J186" s="159"/>
      <c r="K186" s="159"/>
      <c r="L186" s="159"/>
      <c r="M186" s="159"/>
      <c r="N186" s="196"/>
      <c r="O186" s="196"/>
      <c r="P186" s="132"/>
      <c r="Q186" s="159"/>
      <c r="R186" s="159"/>
      <c r="S186" s="159"/>
      <c r="T186" s="159"/>
      <c r="U186" s="159"/>
      <c r="V186" s="159"/>
      <c r="W186" s="196"/>
      <c r="X186" s="196"/>
      <c r="Y186" s="130"/>
      <c r="Z186" s="134"/>
      <c r="AA186" s="132"/>
      <c r="AB186" s="132"/>
      <c r="AC186" s="132"/>
      <c r="AD186" s="132"/>
      <c r="AE186" s="132"/>
      <c r="AF186" s="159"/>
      <c r="AG186" s="159"/>
      <c r="AH186" s="159"/>
      <c r="AI186" s="159"/>
      <c r="AJ186" s="159"/>
      <c r="AK186" s="159"/>
      <c r="AL186" s="159"/>
      <c r="AM186" s="159"/>
      <c r="AN186" s="159"/>
      <c r="AO186" s="159"/>
      <c r="AP186" s="159"/>
      <c r="AQ186" s="159"/>
      <c r="AR186" s="159"/>
      <c r="AS186" s="196"/>
      <c r="AT186" s="196"/>
      <c r="AU186" s="130"/>
      <c r="AV186" s="134"/>
      <c r="AW186" s="132"/>
      <c r="AX186" s="132"/>
      <c r="AY186" s="132"/>
      <c r="AZ186" s="132"/>
      <c r="BA186" s="132"/>
      <c r="BB186" s="159"/>
      <c r="BC186" s="159"/>
      <c r="BD186" s="159"/>
      <c r="BE186" s="159"/>
      <c r="BF186" s="159"/>
      <c r="BG186" s="159"/>
      <c r="BH186" s="159"/>
      <c r="BI186" s="159"/>
      <c r="BJ186" s="159"/>
      <c r="BK186" s="159"/>
      <c r="BL186" s="159"/>
      <c r="BM186" s="159"/>
      <c r="BN186" s="159"/>
      <c r="BO186" s="196"/>
      <c r="BP186" s="196"/>
      <c r="BQ186" s="130"/>
      <c r="BR186" s="134"/>
      <c r="BS186" s="132"/>
      <c r="BT186" s="132"/>
      <c r="BU186" s="132"/>
      <c r="BV186" s="132"/>
      <c r="BW186" s="132"/>
      <c r="BX186" s="159"/>
      <c r="BY186" s="159"/>
      <c r="BZ186" s="159"/>
      <c r="CA186" s="159"/>
      <c r="CB186" s="159"/>
      <c r="CC186" s="159"/>
      <c r="CD186" s="159"/>
      <c r="CE186" s="159"/>
      <c r="CF186" s="159"/>
      <c r="CG186" s="159"/>
      <c r="CH186" s="159"/>
      <c r="CI186" s="159"/>
      <c r="CJ186" s="159"/>
      <c r="CK186" s="196"/>
      <c r="CL186" s="196"/>
      <c r="CM186" s="130"/>
      <c r="CN186" s="134"/>
      <c r="CO186" s="132"/>
      <c r="CP186" s="132"/>
      <c r="CQ186" s="132"/>
      <c r="CR186" s="132"/>
      <c r="CS186" s="132"/>
      <c r="CT186" s="159"/>
      <c r="CU186" s="159"/>
      <c r="CV186" s="159"/>
      <c r="CW186" s="159"/>
      <c r="CX186" s="159"/>
      <c r="CY186" s="159"/>
      <c r="CZ186" s="159"/>
      <c r="DA186" s="159"/>
      <c r="DB186" s="159"/>
      <c r="DC186" s="159"/>
      <c r="DD186" s="159"/>
      <c r="DE186" s="159"/>
      <c r="DF186" s="159"/>
      <c r="DG186" s="196"/>
      <c r="DH186" s="196"/>
      <c r="DI186" s="130" t="s">
        <v>15</v>
      </c>
      <c r="DJ186" s="134" t="s">
        <v>422</v>
      </c>
      <c r="DK186" s="132">
        <v>7913666</v>
      </c>
      <c r="DL186" s="132" t="s">
        <v>318</v>
      </c>
      <c r="DM186" s="132" t="s">
        <v>240</v>
      </c>
      <c r="DN186" s="132" t="s">
        <v>388</v>
      </c>
      <c r="DO186" s="172" t="s">
        <v>469</v>
      </c>
      <c r="DP186" s="159">
        <f>DQ186</f>
        <v>7947.1080000000002</v>
      </c>
      <c r="DQ186" s="159">
        <v>7947.1080000000002</v>
      </c>
      <c r="DR186" s="159"/>
      <c r="DS186" s="159"/>
      <c r="DT186" s="159">
        <f>DU186</f>
        <v>2626.1558890000001</v>
      </c>
      <c r="DU186" s="159">
        <f>2300+326.155889</f>
        <v>2626.1558890000001</v>
      </c>
      <c r="DV186" s="159">
        <f t="shared" ref="DV186" si="894">DW186-DU186</f>
        <v>-2626.1558890000001</v>
      </c>
      <c r="DW186" s="159">
        <f t="shared" ref="DW186" si="895">DX186+DY186+DZ186+EA186+EB186</f>
        <v>0</v>
      </c>
      <c r="DX186" s="159"/>
      <c r="DY186" s="159"/>
      <c r="DZ186" s="159"/>
      <c r="EA186" s="159"/>
      <c r="EB186" s="159"/>
      <c r="EC186" s="196"/>
      <c r="ED186" s="196"/>
      <c r="EE186" s="130" t="s">
        <v>15</v>
      </c>
      <c r="EF186" s="134" t="s">
        <v>422</v>
      </c>
      <c r="EG186" s="132">
        <v>7913666</v>
      </c>
      <c r="EH186" s="132" t="s">
        <v>318</v>
      </c>
      <c r="EI186" s="132" t="s">
        <v>240</v>
      </c>
      <c r="EJ186" s="132" t="s">
        <v>388</v>
      </c>
      <c r="EK186" s="172" t="s">
        <v>469</v>
      </c>
      <c r="EL186" s="159"/>
      <c r="EM186" s="159"/>
      <c r="EN186" s="159"/>
      <c r="EO186" s="159"/>
      <c r="EP186" s="159"/>
      <c r="EQ186" s="159"/>
      <c r="ER186" s="159"/>
      <c r="ES186" s="159"/>
      <c r="ET186" s="159"/>
      <c r="EU186" s="159"/>
      <c r="EV186" s="159"/>
      <c r="EW186" s="159"/>
      <c r="EX186" s="159"/>
      <c r="EY186" s="196"/>
      <c r="EZ186" s="196"/>
      <c r="FA186" s="132">
        <v>7913666</v>
      </c>
      <c r="FB186" s="132" t="s">
        <v>318</v>
      </c>
      <c r="FC186" s="132" t="s">
        <v>240</v>
      </c>
      <c r="FD186" s="132" t="s">
        <v>388</v>
      </c>
      <c r="FE186" s="172" t="s">
        <v>469</v>
      </c>
      <c r="FF186" s="159">
        <f>FG186</f>
        <v>7947.1080000000002</v>
      </c>
      <c r="FG186" s="159">
        <v>7947.1080000000002</v>
      </c>
      <c r="FH186" s="159"/>
      <c r="FI186" s="159"/>
      <c r="FJ186" s="196">
        <f>FK186</f>
        <v>2626.1558890000001</v>
      </c>
      <c r="FK186" s="196">
        <f>2300+326.155889</f>
        <v>2626.1558890000001</v>
      </c>
      <c r="FL186" s="196">
        <f t="shared" ref="FL186" si="896">FM186-FK186</f>
        <v>-2626.1558890000001</v>
      </c>
      <c r="FM186" s="196">
        <f t="shared" ref="FM186" si="897">FN186+FO186+FP186+FQ186+FR186</f>
        <v>0</v>
      </c>
      <c r="FN186" s="196"/>
      <c r="FO186" s="196"/>
      <c r="FP186" s="196"/>
      <c r="FQ186" s="196"/>
      <c r="FR186" s="196"/>
      <c r="FS186" s="196"/>
      <c r="FT186" s="196"/>
      <c r="FU186" s="139"/>
      <c r="FV186" s="139"/>
      <c r="FW186" s="132"/>
      <c r="FX186" s="200"/>
    </row>
    <row r="187" spans="1:180" s="190" customFormat="1" ht="57.75" hidden="1" customHeight="1">
      <c r="A187" s="130"/>
      <c r="B187" s="134"/>
      <c r="C187" s="132"/>
      <c r="D187" s="132"/>
      <c r="E187" s="132"/>
      <c r="F187" s="130"/>
      <c r="G187" s="132"/>
      <c r="H187" s="159"/>
      <c r="I187" s="159"/>
      <c r="J187" s="159"/>
      <c r="K187" s="159"/>
      <c r="L187" s="159"/>
      <c r="M187" s="159"/>
      <c r="N187" s="196"/>
      <c r="O187" s="196"/>
      <c r="P187" s="132"/>
      <c r="Q187" s="159"/>
      <c r="R187" s="159"/>
      <c r="S187" s="159"/>
      <c r="T187" s="159"/>
      <c r="U187" s="159"/>
      <c r="V187" s="159"/>
      <c r="W187" s="196"/>
      <c r="X187" s="196"/>
      <c r="Y187" s="130"/>
      <c r="Z187" s="134"/>
      <c r="AA187" s="132"/>
      <c r="AB187" s="132"/>
      <c r="AC187" s="132"/>
      <c r="AD187" s="132"/>
      <c r="AE187" s="132"/>
      <c r="AF187" s="159"/>
      <c r="AG187" s="159"/>
      <c r="AH187" s="159"/>
      <c r="AI187" s="159"/>
      <c r="AJ187" s="159"/>
      <c r="AK187" s="159"/>
      <c r="AL187" s="159"/>
      <c r="AM187" s="159"/>
      <c r="AN187" s="159"/>
      <c r="AO187" s="159"/>
      <c r="AP187" s="159"/>
      <c r="AQ187" s="159"/>
      <c r="AR187" s="159"/>
      <c r="AS187" s="196"/>
      <c r="AT187" s="196"/>
      <c r="AU187" s="130"/>
      <c r="AV187" s="134"/>
      <c r="AW187" s="132"/>
      <c r="AX187" s="132"/>
      <c r="AY187" s="132"/>
      <c r="AZ187" s="132"/>
      <c r="BA187" s="132"/>
      <c r="BB187" s="159"/>
      <c r="BC187" s="159"/>
      <c r="BD187" s="159"/>
      <c r="BE187" s="159"/>
      <c r="BF187" s="159"/>
      <c r="BG187" s="159"/>
      <c r="BH187" s="159"/>
      <c r="BI187" s="159"/>
      <c r="BJ187" s="159"/>
      <c r="BK187" s="159"/>
      <c r="BL187" s="159"/>
      <c r="BM187" s="159"/>
      <c r="BN187" s="159"/>
      <c r="BO187" s="196"/>
      <c r="BP187" s="196"/>
      <c r="BQ187" s="130"/>
      <c r="BR187" s="134"/>
      <c r="BS187" s="132"/>
      <c r="BT187" s="132"/>
      <c r="BU187" s="132"/>
      <c r="BV187" s="132"/>
      <c r="BW187" s="132"/>
      <c r="BX187" s="159"/>
      <c r="BY187" s="159"/>
      <c r="BZ187" s="159"/>
      <c r="CA187" s="159"/>
      <c r="CB187" s="159"/>
      <c r="CC187" s="159"/>
      <c r="CD187" s="159"/>
      <c r="CE187" s="159"/>
      <c r="CF187" s="159"/>
      <c r="CG187" s="159"/>
      <c r="CH187" s="159"/>
      <c r="CI187" s="159"/>
      <c r="CJ187" s="159"/>
      <c r="CK187" s="196"/>
      <c r="CL187" s="196"/>
      <c r="CM187" s="130"/>
      <c r="CN187" s="134"/>
      <c r="CO187" s="132"/>
      <c r="CP187" s="132"/>
      <c r="CQ187" s="132"/>
      <c r="CR187" s="132"/>
      <c r="CS187" s="132"/>
      <c r="CT187" s="159"/>
      <c r="CU187" s="159"/>
      <c r="CV187" s="159"/>
      <c r="CW187" s="159"/>
      <c r="CX187" s="159"/>
      <c r="CY187" s="159"/>
      <c r="CZ187" s="159"/>
      <c r="DA187" s="159"/>
      <c r="DB187" s="159"/>
      <c r="DC187" s="159"/>
      <c r="DD187" s="159"/>
      <c r="DE187" s="159"/>
      <c r="DF187" s="159"/>
      <c r="DG187" s="196"/>
      <c r="DH187" s="196"/>
      <c r="DI187" s="130" t="s">
        <v>15</v>
      </c>
      <c r="DJ187" s="134" t="s">
        <v>528</v>
      </c>
      <c r="DK187" s="132"/>
      <c r="DL187" s="132" t="s">
        <v>318</v>
      </c>
      <c r="DM187" s="132" t="s">
        <v>529</v>
      </c>
      <c r="DN187" s="132" t="s">
        <v>405</v>
      </c>
      <c r="DO187" s="172" t="s">
        <v>530</v>
      </c>
      <c r="DP187" s="159">
        <v>30000</v>
      </c>
      <c r="DQ187" s="159">
        <v>9400</v>
      </c>
      <c r="DR187" s="159"/>
      <c r="DS187" s="159"/>
      <c r="DT187" s="159">
        <v>5050.72</v>
      </c>
      <c r="DU187" s="159">
        <v>5050.72</v>
      </c>
      <c r="DV187" s="159"/>
      <c r="DW187" s="159"/>
      <c r="DX187" s="159"/>
      <c r="DY187" s="159"/>
      <c r="DZ187" s="159"/>
      <c r="EA187" s="159"/>
      <c r="EB187" s="159"/>
      <c r="EC187" s="196"/>
      <c r="ED187" s="196"/>
      <c r="EE187" s="130" t="s">
        <v>15</v>
      </c>
      <c r="EF187" s="134" t="s">
        <v>528</v>
      </c>
      <c r="EG187" s="132"/>
      <c r="EH187" s="132" t="s">
        <v>318</v>
      </c>
      <c r="EI187" s="132" t="s">
        <v>529</v>
      </c>
      <c r="EJ187" s="132" t="s">
        <v>405</v>
      </c>
      <c r="EK187" s="172" t="s">
        <v>530</v>
      </c>
      <c r="EL187" s="159"/>
      <c r="EM187" s="159"/>
      <c r="EN187" s="159"/>
      <c r="EO187" s="159"/>
      <c r="EP187" s="159"/>
      <c r="EQ187" s="159"/>
      <c r="ER187" s="159"/>
      <c r="ES187" s="159"/>
      <c r="ET187" s="159"/>
      <c r="EU187" s="159"/>
      <c r="EV187" s="159"/>
      <c r="EW187" s="159"/>
      <c r="EX187" s="159"/>
      <c r="EY187" s="196"/>
      <c r="EZ187" s="196"/>
      <c r="FA187" s="132"/>
      <c r="FB187" s="132" t="s">
        <v>318</v>
      </c>
      <c r="FC187" s="132" t="s">
        <v>529</v>
      </c>
      <c r="FD187" s="132" t="s">
        <v>405</v>
      </c>
      <c r="FE187" s="172" t="s">
        <v>530</v>
      </c>
      <c r="FF187" s="159">
        <v>30000</v>
      </c>
      <c r="FG187" s="159">
        <v>9400</v>
      </c>
      <c r="FH187" s="159"/>
      <c r="FI187" s="159"/>
      <c r="FJ187" s="196">
        <v>5050.72</v>
      </c>
      <c r="FK187" s="196">
        <v>5050.72</v>
      </c>
      <c r="FL187" s="196"/>
      <c r="FM187" s="196"/>
      <c r="FN187" s="196"/>
      <c r="FO187" s="196"/>
      <c r="FP187" s="196"/>
      <c r="FQ187" s="196"/>
      <c r="FR187" s="196"/>
      <c r="FS187" s="196"/>
      <c r="FT187" s="196"/>
      <c r="FU187" s="139"/>
      <c r="FV187" s="139"/>
      <c r="FW187" s="132"/>
      <c r="FX187" s="200"/>
    </row>
    <row r="188" spans="1:180" s="190" customFormat="1" ht="57.75" hidden="1" customHeight="1">
      <c r="A188" s="130"/>
      <c r="B188" s="134"/>
      <c r="C188" s="132"/>
      <c r="D188" s="132"/>
      <c r="E188" s="132"/>
      <c r="F188" s="130"/>
      <c r="G188" s="132"/>
      <c r="H188" s="159"/>
      <c r="I188" s="159"/>
      <c r="J188" s="159"/>
      <c r="K188" s="159"/>
      <c r="L188" s="159"/>
      <c r="M188" s="159"/>
      <c r="N188" s="196"/>
      <c r="O188" s="196"/>
      <c r="P188" s="132"/>
      <c r="Q188" s="159"/>
      <c r="R188" s="159"/>
      <c r="S188" s="159"/>
      <c r="T188" s="159"/>
      <c r="U188" s="159"/>
      <c r="V188" s="159"/>
      <c r="W188" s="196"/>
      <c r="X188" s="196"/>
      <c r="Y188" s="130"/>
      <c r="Z188" s="134"/>
      <c r="AA188" s="132"/>
      <c r="AB188" s="132"/>
      <c r="AC188" s="132"/>
      <c r="AD188" s="132"/>
      <c r="AE188" s="132"/>
      <c r="AF188" s="159"/>
      <c r="AG188" s="159"/>
      <c r="AH188" s="159"/>
      <c r="AI188" s="159"/>
      <c r="AJ188" s="159"/>
      <c r="AK188" s="159"/>
      <c r="AL188" s="159"/>
      <c r="AM188" s="159"/>
      <c r="AN188" s="159"/>
      <c r="AO188" s="159"/>
      <c r="AP188" s="159"/>
      <c r="AQ188" s="159"/>
      <c r="AR188" s="159"/>
      <c r="AS188" s="196"/>
      <c r="AT188" s="196"/>
      <c r="AU188" s="130"/>
      <c r="AV188" s="134"/>
      <c r="AW188" s="132"/>
      <c r="AX188" s="132"/>
      <c r="AY188" s="132"/>
      <c r="AZ188" s="132"/>
      <c r="BA188" s="132"/>
      <c r="BB188" s="159"/>
      <c r="BC188" s="159"/>
      <c r="BD188" s="159"/>
      <c r="BE188" s="159"/>
      <c r="BF188" s="159"/>
      <c r="BG188" s="159"/>
      <c r="BH188" s="159"/>
      <c r="BI188" s="159"/>
      <c r="BJ188" s="159"/>
      <c r="BK188" s="159"/>
      <c r="BL188" s="159"/>
      <c r="BM188" s="159"/>
      <c r="BN188" s="159"/>
      <c r="BO188" s="196"/>
      <c r="BP188" s="196"/>
      <c r="BQ188" s="130"/>
      <c r="BR188" s="134"/>
      <c r="BS188" s="132"/>
      <c r="BT188" s="132"/>
      <c r="BU188" s="132"/>
      <c r="BV188" s="132"/>
      <c r="BW188" s="132"/>
      <c r="BX188" s="159"/>
      <c r="BY188" s="159"/>
      <c r="BZ188" s="159"/>
      <c r="CA188" s="159"/>
      <c r="CB188" s="159"/>
      <c r="CC188" s="159"/>
      <c r="CD188" s="159"/>
      <c r="CE188" s="159"/>
      <c r="CF188" s="159"/>
      <c r="CG188" s="159"/>
      <c r="CH188" s="159"/>
      <c r="CI188" s="159"/>
      <c r="CJ188" s="159"/>
      <c r="CK188" s="196"/>
      <c r="CL188" s="196"/>
      <c r="CM188" s="130"/>
      <c r="CN188" s="134"/>
      <c r="CO188" s="132"/>
      <c r="CP188" s="132"/>
      <c r="CQ188" s="132"/>
      <c r="CR188" s="132"/>
      <c r="CS188" s="132"/>
      <c r="CT188" s="159"/>
      <c r="CU188" s="159"/>
      <c r="CV188" s="159"/>
      <c r="CW188" s="159"/>
      <c r="CX188" s="159"/>
      <c r="CY188" s="159"/>
      <c r="CZ188" s="159"/>
      <c r="DA188" s="159"/>
      <c r="DB188" s="159"/>
      <c r="DC188" s="159"/>
      <c r="DD188" s="159"/>
      <c r="DE188" s="159"/>
      <c r="DF188" s="159"/>
      <c r="DG188" s="196"/>
      <c r="DH188" s="196"/>
      <c r="DI188" s="130" t="s">
        <v>15</v>
      </c>
      <c r="DJ188" s="134" t="s">
        <v>531</v>
      </c>
      <c r="DK188" s="132"/>
      <c r="DL188" s="132" t="s">
        <v>318</v>
      </c>
      <c r="DM188" s="132" t="s">
        <v>240</v>
      </c>
      <c r="DN188" s="132"/>
      <c r="DO188" s="172" t="s">
        <v>532</v>
      </c>
      <c r="DP188" s="159">
        <v>10500</v>
      </c>
      <c r="DQ188" s="159">
        <v>2000</v>
      </c>
      <c r="DR188" s="159"/>
      <c r="DS188" s="159"/>
      <c r="DT188" s="159">
        <v>1206.28</v>
      </c>
      <c r="DU188" s="159">
        <v>1206.28</v>
      </c>
      <c r="DV188" s="159"/>
      <c r="DW188" s="159"/>
      <c r="DX188" s="159"/>
      <c r="DY188" s="159"/>
      <c r="DZ188" s="159"/>
      <c r="EA188" s="159"/>
      <c r="EB188" s="159"/>
      <c r="EC188" s="196"/>
      <c r="ED188" s="196"/>
      <c r="EE188" s="130" t="s">
        <v>15</v>
      </c>
      <c r="EF188" s="134" t="s">
        <v>531</v>
      </c>
      <c r="EG188" s="132"/>
      <c r="EH188" s="132" t="s">
        <v>318</v>
      </c>
      <c r="EI188" s="132" t="s">
        <v>240</v>
      </c>
      <c r="EJ188" s="132"/>
      <c r="EK188" s="172" t="s">
        <v>532</v>
      </c>
      <c r="EL188" s="159"/>
      <c r="EM188" s="159"/>
      <c r="EN188" s="159"/>
      <c r="EO188" s="159"/>
      <c r="EP188" s="159"/>
      <c r="EQ188" s="159"/>
      <c r="ER188" s="159"/>
      <c r="ES188" s="159"/>
      <c r="ET188" s="159"/>
      <c r="EU188" s="159"/>
      <c r="EV188" s="159"/>
      <c r="EW188" s="159"/>
      <c r="EX188" s="159"/>
      <c r="EY188" s="196"/>
      <c r="EZ188" s="196"/>
      <c r="FA188" s="132"/>
      <c r="FB188" s="132" t="s">
        <v>318</v>
      </c>
      <c r="FC188" s="132" t="s">
        <v>240</v>
      </c>
      <c r="FD188" s="132"/>
      <c r="FE188" s="172" t="s">
        <v>532</v>
      </c>
      <c r="FF188" s="159">
        <v>10500</v>
      </c>
      <c r="FG188" s="159">
        <v>2000</v>
      </c>
      <c r="FH188" s="159"/>
      <c r="FI188" s="159"/>
      <c r="FJ188" s="196">
        <v>1206.28</v>
      </c>
      <c r="FK188" s="196">
        <v>1206.28</v>
      </c>
      <c r="FL188" s="196"/>
      <c r="FM188" s="196"/>
      <c r="FN188" s="196"/>
      <c r="FO188" s="196"/>
      <c r="FP188" s="196"/>
      <c r="FQ188" s="196"/>
      <c r="FR188" s="196"/>
      <c r="FS188" s="196"/>
      <c r="FT188" s="196"/>
      <c r="FU188" s="139"/>
      <c r="FV188" s="139"/>
      <c r="FW188" s="132"/>
      <c r="FX188" s="200"/>
    </row>
    <row r="189" spans="1:180" s="190" customFormat="1" ht="57.75" customHeight="1">
      <c r="A189" s="130"/>
      <c r="B189" s="134"/>
      <c r="C189" s="132"/>
      <c r="D189" s="132"/>
      <c r="E189" s="132"/>
      <c r="F189" s="130"/>
      <c r="G189" s="132"/>
      <c r="H189" s="159"/>
      <c r="I189" s="159"/>
      <c r="J189" s="159"/>
      <c r="K189" s="159"/>
      <c r="L189" s="159"/>
      <c r="M189" s="159"/>
      <c r="N189" s="196"/>
      <c r="O189" s="196"/>
      <c r="P189" s="132"/>
      <c r="Q189" s="159"/>
      <c r="R189" s="159"/>
      <c r="S189" s="159"/>
      <c r="T189" s="159"/>
      <c r="U189" s="159"/>
      <c r="V189" s="159"/>
      <c r="W189" s="196"/>
      <c r="X189" s="196"/>
      <c r="Y189" s="130"/>
      <c r="Z189" s="134"/>
      <c r="AA189" s="132"/>
      <c r="AB189" s="132"/>
      <c r="AC189" s="132"/>
      <c r="AD189" s="132"/>
      <c r="AE189" s="132"/>
      <c r="AF189" s="159"/>
      <c r="AG189" s="159"/>
      <c r="AH189" s="159"/>
      <c r="AI189" s="159"/>
      <c r="AJ189" s="159"/>
      <c r="AK189" s="159"/>
      <c r="AL189" s="159"/>
      <c r="AM189" s="159"/>
      <c r="AN189" s="159"/>
      <c r="AO189" s="159"/>
      <c r="AP189" s="159"/>
      <c r="AQ189" s="159"/>
      <c r="AR189" s="159"/>
      <c r="AS189" s="196"/>
      <c r="AT189" s="196"/>
      <c r="AU189" s="130"/>
      <c r="AV189" s="134"/>
      <c r="AW189" s="132"/>
      <c r="AX189" s="132"/>
      <c r="AY189" s="132"/>
      <c r="AZ189" s="132"/>
      <c r="BA189" s="132"/>
      <c r="BB189" s="159"/>
      <c r="BC189" s="159"/>
      <c r="BD189" s="159"/>
      <c r="BE189" s="159"/>
      <c r="BF189" s="159"/>
      <c r="BG189" s="159"/>
      <c r="BH189" s="159"/>
      <c r="BI189" s="159"/>
      <c r="BJ189" s="159"/>
      <c r="BK189" s="159"/>
      <c r="BL189" s="159"/>
      <c r="BM189" s="159"/>
      <c r="BN189" s="159"/>
      <c r="BO189" s="196"/>
      <c r="BP189" s="196"/>
      <c r="BQ189" s="130"/>
      <c r="BR189" s="134"/>
      <c r="BS189" s="132"/>
      <c r="BT189" s="132"/>
      <c r="BU189" s="132"/>
      <c r="BV189" s="132"/>
      <c r="BW189" s="132"/>
      <c r="BX189" s="159"/>
      <c r="BY189" s="159"/>
      <c r="BZ189" s="159"/>
      <c r="CA189" s="159"/>
      <c r="CB189" s="159"/>
      <c r="CC189" s="159"/>
      <c r="CD189" s="159"/>
      <c r="CE189" s="159"/>
      <c r="CF189" s="159"/>
      <c r="CG189" s="159"/>
      <c r="CH189" s="159"/>
      <c r="CI189" s="159"/>
      <c r="CJ189" s="159"/>
      <c r="CK189" s="196"/>
      <c r="CL189" s="196"/>
      <c r="CM189" s="130"/>
      <c r="CN189" s="134"/>
      <c r="CO189" s="132"/>
      <c r="CP189" s="132"/>
      <c r="CQ189" s="132"/>
      <c r="CR189" s="132"/>
      <c r="CS189" s="132"/>
      <c r="CT189" s="159"/>
      <c r="CU189" s="159"/>
      <c r="CV189" s="159"/>
      <c r="CW189" s="159"/>
      <c r="CX189" s="159"/>
      <c r="CY189" s="159"/>
      <c r="CZ189" s="159"/>
      <c r="DA189" s="159"/>
      <c r="DB189" s="159"/>
      <c r="DC189" s="159"/>
      <c r="DD189" s="159"/>
      <c r="DE189" s="159"/>
      <c r="DF189" s="159"/>
      <c r="DG189" s="196"/>
      <c r="DH189" s="196"/>
      <c r="DI189" s="130" t="s">
        <v>15</v>
      </c>
      <c r="DJ189" s="134" t="s">
        <v>531</v>
      </c>
      <c r="DK189" s="132"/>
      <c r="DL189" s="132" t="s">
        <v>318</v>
      </c>
      <c r="DM189" s="132" t="s">
        <v>240</v>
      </c>
      <c r="DN189" s="132"/>
      <c r="DO189" s="172" t="s">
        <v>532</v>
      </c>
      <c r="DP189" s="159">
        <v>10500</v>
      </c>
      <c r="DQ189" s="159">
        <v>2000</v>
      </c>
      <c r="DR189" s="159"/>
      <c r="DS189" s="159"/>
      <c r="DT189" s="159">
        <v>1206.28</v>
      </c>
      <c r="DU189" s="159">
        <v>1206.28</v>
      </c>
      <c r="DV189" s="159"/>
      <c r="DW189" s="159"/>
      <c r="DX189" s="159"/>
      <c r="DY189" s="159"/>
      <c r="DZ189" s="159"/>
      <c r="EA189" s="159"/>
      <c r="EB189" s="159"/>
      <c r="EC189" s="196"/>
      <c r="ED189" s="196"/>
      <c r="EE189" s="130" t="s">
        <v>15</v>
      </c>
      <c r="EF189" s="134" t="s">
        <v>557</v>
      </c>
      <c r="EG189" s="132"/>
      <c r="EH189" s="132"/>
      <c r="EI189" s="132"/>
      <c r="EJ189" s="132"/>
      <c r="EK189" s="172"/>
      <c r="EL189" s="159"/>
      <c r="EM189" s="159"/>
      <c r="EN189" s="159"/>
      <c r="EO189" s="159"/>
      <c r="EP189" s="159"/>
      <c r="EQ189" s="159"/>
      <c r="ER189" s="159"/>
      <c r="ES189" s="159"/>
      <c r="ET189" s="159"/>
      <c r="EU189" s="159"/>
      <c r="EV189" s="159"/>
      <c r="EW189" s="159"/>
      <c r="EX189" s="159"/>
      <c r="EY189" s="196"/>
      <c r="EZ189" s="196"/>
      <c r="FA189" s="132"/>
      <c r="FB189" s="132" t="s">
        <v>439</v>
      </c>
      <c r="FC189" s="132" t="s">
        <v>281</v>
      </c>
      <c r="FD189" s="132" t="s">
        <v>566</v>
      </c>
      <c r="FE189" s="172"/>
      <c r="FF189" s="159"/>
      <c r="FG189" s="159"/>
      <c r="FH189" s="159"/>
      <c r="FI189" s="159"/>
      <c r="FJ189" s="196">
        <v>3269.3739999999998</v>
      </c>
      <c r="FK189" s="196">
        <v>3269.3739999999998</v>
      </c>
      <c r="FL189" s="196"/>
      <c r="FM189" s="196"/>
      <c r="FN189" s="196"/>
      <c r="FO189" s="196"/>
      <c r="FP189" s="196"/>
      <c r="FQ189" s="196"/>
      <c r="FR189" s="196"/>
      <c r="FS189" s="196"/>
      <c r="FT189" s="196"/>
      <c r="FU189" s="139">
        <f>FK189</f>
        <v>3269.3739999999998</v>
      </c>
      <c r="FV189" s="139">
        <v>0</v>
      </c>
      <c r="FW189" s="132" t="s">
        <v>513</v>
      </c>
      <c r="FX189" s="200"/>
    </row>
    <row r="196" spans="11:165">
      <c r="K196" s="197"/>
      <c r="T196" s="197"/>
      <c r="AI196" s="197"/>
      <c r="BE196" s="197"/>
      <c r="CA196" s="197"/>
      <c r="CW196" s="197"/>
      <c r="DS196" s="197"/>
      <c r="EO196" s="197"/>
      <c r="FI196" s="197"/>
    </row>
  </sheetData>
  <mergeCells count="231">
    <mergeCell ref="EE5:FW5"/>
    <mergeCell ref="EE4:FW4"/>
    <mergeCell ref="BJ10:BJ11"/>
    <mergeCell ref="DA10:DA11"/>
    <mergeCell ref="BR7:BR11"/>
    <mergeCell ref="BS7:BS11"/>
    <mergeCell ref="BT7:BT11"/>
    <mergeCell ref="BW7:CL7"/>
    <mergeCell ref="BW8:BY8"/>
    <mergeCell ref="BZ8:CA8"/>
    <mergeCell ref="BA7:BP7"/>
    <mergeCell ref="BA8:BC8"/>
    <mergeCell ref="BD8:BE8"/>
    <mergeCell ref="BF8:BP8"/>
    <mergeCell ref="BA9:BA11"/>
    <mergeCell ref="BU7:BU11"/>
    <mergeCell ref="BY10:BY11"/>
    <mergeCell ref="BG10:BG11"/>
    <mergeCell ref="CB8:CL8"/>
    <mergeCell ref="BW9:BW11"/>
    <mergeCell ref="BX9:BY9"/>
    <mergeCell ref="BZ9:BZ11"/>
    <mergeCell ref="CA9:CA11"/>
    <mergeCell ref="DI3:FW3"/>
    <mergeCell ref="FW167:FW173"/>
    <mergeCell ref="FW38:FW41"/>
    <mergeCell ref="DG10:DH10"/>
    <mergeCell ref="CM7:CM11"/>
    <mergeCell ref="CN7:CN11"/>
    <mergeCell ref="CO7:CO11"/>
    <mergeCell ref="CP7:CP11"/>
    <mergeCell ref="CQ7:CQ11"/>
    <mergeCell ref="CR7:CR11"/>
    <mergeCell ref="CS7:DH7"/>
    <mergeCell ref="CS8:CU8"/>
    <mergeCell ref="CV8:CW8"/>
    <mergeCell ref="CX8:DH8"/>
    <mergeCell ref="CS9:CS11"/>
    <mergeCell ref="CT9:CU9"/>
    <mergeCell ref="CV9:CV11"/>
    <mergeCell ref="CW9:CW11"/>
    <mergeCell ref="DE10:DE11"/>
    <mergeCell ref="DS9:DS11"/>
    <mergeCell ref="DP10:DP11"/>
    <mergeCell ref="DW10:DW11"/>
    <mergeCell ref="ET10:ET11"/>
    <mergeCell ref="EV10:EV11"/>
    <mergeCell ref="AN10:AN11"/>
    <mergeCell ref="AO10:AO11"/>
    <mergeCell ref="AP10:AP11"/>
    <mergeCell ref="AJ8:AT8"/>
    <mergeCell ref="AJ9:AJ11"/>
    <mergeCell ref="AK9:AT9"/>
    <mergeCell ref="DB10:DB11"/>
    <mergeCell ref="AY7:AY11"/>
    <mergeCell ref="BQ7:BQ11"/>
    <mergeCell ref="AV7:AV11"/>
    <mergeCell ref="AW7:AW11"/>
    <mergeCell ref="AX7:AX11"/>
    <mergeCell ref="BK10:BK11"/>
    <mergeCell ref="CT10:CT11"/>
    <mergeCell ref="CU10:CU11"/>
    <mergeCell ref="CY10:CY11"/>
    <mergeCell ref="BB9:BC9"/>
    <mergeCell ref="BD9:BD11"/>
    <mergeCell ref="BE9:BE11"/>
    <mergeCell ref="BF9:BF11"/>
    <mergeCell ref="BG9:BP9"/>
    <mergeCell ref="BB10:BB11"/>
    <mergeCell ref="BC10:BC11"/>
    <mergeCell ref="BI10:BI11"/>
    <mergeCell ref="AE9:AE11"/>
    <mergeCell ref="AF9:AG9"/>
    <mergeCell ref="AH9:AH11"/>
    <mergeCell ref="AI9:AI11"/>
    <mergeCell ref="AE8:AG8"/>
    <mergeCell ref="AH8:AI8"/>
    <mergeCell ref="AF10:AF11"/>
    <mergeCell ref="AG10:AG11"/>
    <mergeCell ref="L8:O8"/>
    <mergeCell ref="J8:K8"/>
    <mergeCell ref="I10:I11"/>
    <mergeCell ref="FW7:FW11"/>
    <mergeCell ref="P7:X7"/>
    <mergeCell ref="P8:R8"/>
    <mergeCell ref="S8:T8"/>
    <mergeCell ref="U8:X8"/>
    <mergeCell ref="P9:P11"/>
    <mergeCell ref="Q9:R9"/>
    <mergeCell ref="S9:S11"/>
    <mergeCell ref="T9:T11"/>
    <mergeCell ref="U9:U11"/>
    <mergeCell ref="V9:X9"/>
    <mergeCell ref="Q10:Q11"/>
    <mergeCell ref="R10:R11"/>
    <mergeCell ref="V10:V11"/>
    <mergeCell ref="W10:X10"/>
    <mergeCell ref="AA7:AA11"/>
    <mergeCell ref="DC10:DC11"/>
    <mergeCell ref="DD10:DD11"/>
    <mergeCell ref="J9:J11"/>
    <mergeCell ref="K9:K11"/>
    <mergeCell ref="Y7:Y11"/>
    <mergeCell ref="Z7:Z11"/>
    <mergeCell ref="A1:FW1"/>
    <mergeCell ref="A2:FW2"/>
    <mergeCell ref="A6:FW6"/>
    <mergeCell ref="M10:M11"/>
    <mergeCell ref="N10:O10"/>
    <mergeCell ref="L9:L11"/>
    <mergeCell ref="M9:O9"/>
    <mergeCell ref="A7:A11"/>
    <mergeCell ref="B7:B11"/>
    <mergeCell ref="C7:C11"/>
    <mergeCell ref="D7:D11"/>
    <mergeCell ref="E7:E11"/>
    <mergeCell ref="F7:F11"/>
    <mergeCell ref="G7:O7"/>
    <mergeCell ref="G8:I8"/>
    <mergeCell ref="AQ10:AQ11"/>
    <mergeCell ref="AR10:AR11"/>
    <mergeCell ref="G9:G11"/>
    <mergeCell ref="H9:I9"/>
    <mergeCell ref="CB9:CB11"/>
    <mergeCell ref="CC9:CL9"/>
    <mergeCell ref="BX10:BX11"/>
    <mergeCell ref="AK10:AK11"/>
    <mergeCell ref="H10:H11"/>
    <mergeCell ref="AU7:AU11"/>
    <mergeCell ref="AB7:AB11"/>
    <mergeCell ref="AC7:AC11"/>
    <mergeCell ref="AD7:AD11"/>
    <mergeCell ref="AE7:AT7"/>
    <mergeCell ref="DO9:DO11"/>
    <mergeCell ref="DP9:DQ9"/>
    <mergeCell ref="DT9:DT11"/>
    <mergeCell ref="DU9:ED9"/>
    <mergeCell ref="BL10:BL11"/>
    <mergeCell ref="BM10:BM11"/>
    <mergeCell ref="BN10:BN11"/>
    <mergeCell ref="BO10:BP10"/>
    <mergeCell ref="DX10:DX11"/>
    <mergeCell ref="DY10:DY11"/>
    <mergeCell ref="CG10:CG11"/>
    <mergeCell ref="CH10:CH11"/>
    <mergeCell ref="CI10:CI11"/>
    <mergeCell ref="CJ10:CJ11"/>
    <mergeCell ref="CK10:CL10"/>
    <mergeCell ref="BV7:BV11"/>
    <mergeCell ref="AZ7:AZ11"/>
    <mergeCell ref="AM10:AM11"/>
    <mergeCell ref="AS10:AT10"/>
    <mergeCell ref="DQ10:DQ11"/>
    <mergeCell ref="DU10:DU11"/>
    <mergeCell ref="EB10:EB11"/>
    <mergeCell ref="EC10:ED10"/>
    <mergeCell ref="CC10:CC11"/>
    <mergeCell ref="CE10:CE11"/>
    <mergeCell ref="CF10:CF11"/>
    <mergeCell ref="DF10:DF11"/>
    <mergeCell ref="DZ10:DZ11"/>
    <mergeCell ref="EA10:EA11"/>
    <mergeCell ref="DI7:DI11"/>
    <mergeCell ref="DJ7:DJ11"/>
    <mergeCell ref="DK7:DK11"/>
    <mergeCell ref="DL7:DL11"/>
    <mergeCell ref="DM7:DM11"/>
    <mergeCell ref="DR9:DR11"/>
    <mergeCell ref="CY9:DH9"/>
    <mergeCell ref="DN7:DN11"/>
    <mergeCell ref="DO7:ED7"/>
    <mergeCell ref="DO8:DQ8"/>
    <mergeCell ref="DR8:DS8"/>
    <mergeCell ref="CX9:CX11"/>
    <mergeCell ref="DT8:ED8"/>
    <mergeCell ref="EE7:EE11"/>
    <mergeCell ref="EF7:EF11"/>
    <mergeCell ref="EG7:EG11"/>
    <mergeCell ref="EH7:EH11"/>
    <mergeCell ref="EI7:EI11"/>
    <mergeCell ref="EJ7:EJ11"/>
    <mergeCell ref="EK7:EZ7"/>
    <mergeCell ref="EK8:EM8"/>
    <mergeCell ref="EN8:EO8"/>
    <mergeCell ref="EP8:EZ8"/>
    <mergeCell ref="EK9:EK11"/>
    <mergeCell ref="EL9:EM9"/>
    <mergeCell ref="EN9:EN11"/>
    <mergeCell ref="EO9:EO11"/>
    <mergeCell ref="EP9:EP11"/>
    <mergeCell ref="EQ9:EZ9"/>
    <mergeCell ref="EL10:EL11"/>
    <mergeCell ref="EM10:EM11"/>
    <mergeCell ref="FK10:FK11"/>
    <mergeCell ref="FM10:FM11"/>
    <mergeCell ref="FN10:FN11"/>
    <mergeCell ref="FO10:FO11"/>
    <mergeCell ref="FP10:FP11"/>
    <mergeCell ref="FQ10:FQ11"/>
    <mergeCell ref="FR10:FR11"/>
    <mergeCell ref="FS10:FT10"/>
    <mergeCell ref="EQ10:EQ11"/>
    <mergeCell ref="ES10:ES11"/>
    <mergeCell ref="EU10:EU11"/>
    <mergeCell ref="EW10:EW11"/>
    <mergeCell ref="EX10:EX11"/>
    <mergeCell ref="EY10:EZ10"/>
    <mergeCell ref="EE137:EF137"/>
    <mergeCell ref="FU38:FU41"/>
    <mergeCell ref="FU167:FU173"/>
    <mergeCell ref="FV38:FV41"/>
    <mergeCell ref="FV167:FV173"/>
    <mergeCell ref="FU7:FV7"/>
    <mergeCell ref="FU8:FU11"/>
    <mergeCell ref="FV8:FV11"/>
    <mergeCell ref="FA7:FA11"/>
    <mergeCell ref="FB7:FB11"/>
    <mergeCell ref="FC7:FC11"/>
    <mergeCell ref="FD7:FD11"/>
    <mergeCell ref="FE7:FT7"/>
    <mergeCell ref="FE8:FG8"/>
    <mergeCell ref="FH8:FI8"/>
    <mergeCell ref="FJ8:FT8"/>
    <mergeCell ref="FE9:FE11"/>
    <mergeCell ref="FF9:FG9"/>
    <mergeCell ref="FH9:FH11"/>
    <mergeCell ref="FI9:FI11"/>
    <mergeCell ref="FJ9:FJ11"/>
    <mergeCell ref="FK9:FT9"/>
    <mergeCell ref="FF10:FF11"/>
    <mergeCell ref="FG10:FG11"/>
  </mergeCells>
  <printOptions horizontalCentered="1"/>
  <pageMargins left="0.24" right="0.19" top="0.78740157480314998" bottom="0.511811023622047" header="0.31496062992126" footer="0.31496062992126"/>
  <pageSetup paperSize="9" scale="36" fitToHeight="0"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workbookViewId="0">
      <selection activeCell="B14" sqref="B14"/>
    </sheetView>
  </sheetViews>
  <sheetFormatPr defaultRowHeight="13"/>
  <cols>
    <col min="1" max="1" width="6.109375" customWidth="1"/>
    <col min="2" max="2" width="54.6640625" customWidth="1"/>
    <col min="8" max="8" width="10.33203125" customWidth="1"/>
  </cols>
  <sheetData>
    <row r="1" spans="1:19" s="14" customFormat="1" ht="17.5">
      <c r="A1" s="281" t="s">
        <v>181</v>
      </c>
      <c r="B1" s="281"/>
      <c r="C1" s="281"/>
      <c r="D1" s="281"/>
      <c r="E1" s="281"/>
      <c r="F1" s="281"/>
      <c r="G1" s="281"/>
      <c r="H1" s="281"/>
      <c r="I1" s="281"/>
      <c r="J1" s="281"/>
      <c r="K1" s="281"/>
      <c r="L1" s="281"/>
      <c r="M1" s="281"/>
      <c r="N1" s="281"/>
      <c r="O1" s="281"/>
      <c r="P1" s="281"/>
      <c r="Q1" s="281"/>
      <c r="R1" s="281"/>
      <c r="S1" s="281"/>
    </row>
    <row r="2" spans="1:19" s="14" customFormat="1" ht="18">
      <c r="A2" s="282" t="s">
        <v>72</v>
      </c>
      <c r="B2" s="282"/>
      <c r="C2" s="282"/>
      <c r="D2" s="282"/>
      <c r="E2" s="282"/>
      <c r="F2" s="282"/>
      <c r="G2" s="282"/>
      <c r="H2" s="282"/>
      <c r="I2" s="282"/>
      <c r="J2" s="282"/>
      <c r="K2" s="282"/>
      <c r="L2" s="282"/>
      <c r="M2" s="282"/>
      <c r="N2" s="282"/>
      <c r="O2" s="282"/>
      <c r="P2" s="282"/>
      <c r="Q2" s="282"/>
      <c r="R2" s="282"/>
      <c r="S2" s="282"/>
    </row>
    <row r="3" spans="1:19" ht="44.25" customHeight="1">
      <c r="A3" s="378" t="s">
        <v>234</v>
      </c>
      <c r="B3" s="378"/>
      <c r="C3" s="378"/>
      <c r="D3" s="378"/>
      <c r="E3" s="378"/>
      <c r="F3" s="378"/>
      <c r="G3" s="378"/>
      <c r="H3" s="378"/>
      <c r="I3" s="378"/>
      <c r="J3" s="378"/>
      <c r="K3" s="378"/>
      <c r="L3" s="378"/>
      <c r="M3" s="378"/>
      <c r="N3" s="378"/>
      <c r="O3" s="378"/>
      <c r="P3" s="378"/>
      <c r="Q3" s="378"/>
      <c r="R3" s="378"/>
      <c r="S3" s="378"/>
    </row>
    <row r="4" spans="1:19" ht="27" customHeight="1">
      <c r="A4" s="380" t="e">
        <f>#REF!</f>
        <v>#REF!</v>
      </c>
      <c r="B4" s="380"/>
      <c r="C4" s="380"/>
      <c r="D4" s="380"/>
      <c r="E4" s="380"/>
      <c r="F4" s="380"/>
      <c r="G4" s="380"/>
      <c r="H4" s="380"/>
      <c r="I4" s="380"/>
      <c r="J4" s="380"/>
      <c r="K4" s="380"/>
      <c r="L4" s="380"/>
      <c r="M4" s="380"/>
      <c r="N4" s="380"/>
      <c r="O4" s="380"/>
      <c r="P4" s="380"/>
      <c r="Q4" s="380"/>
      <c r="R4" s="380"/>
      <c r="S4" s="380"/>
    </row>
    <row r="5" spans="1:19" ht="26.25" customHeight="1">
      <c r="A5" s="379" t="s">
        <v>0</v>
      </c>
      <c r="B5" s="379"/>
      <c r="C5" s="379"/>
      <c r="D5" s="379"/>
      <c r="E5" s="379"/>
      <c r="F5" s="379"/>
      <c r="G5" s="379"/>
      <c r="H5" s="379"/>
      <c r="I5" s="379"/>
      <c r="J5" s="379"/>
      <c r="K5" s="379"/>
      <c r="L5" s="379"/>
      <c r="M5" s="379"/>
      <c r="N5" s="379"/>
      <c r="O5" s="379"/>
      <c r="P5" s="379"/>
      <c r="Q5" s="379"/>
      <c r="R5" s="379"/>
      <c r="S5" s="379"/>
    </row>
    <row r="6" spans="1:19" s="14" customFormat="1" ht="39.75" customHeight="1">
      <c r="A6" s="375" t="s">
        <v>1</v>
      </c>
      <c r="B6" s="375" t="s">
        <v>21</v>
      </c>
      <c r="C6" s="375" t="s">
        <v>22</v>
      </c>
      <c r="D6" s="375" t="s">
        <v>37</v>
      </c>
      <c r="E6" s="375" t="s">
        <v>38</v>
      </c>
      <c r="F6" s="372" t="s">
        <v>23</v>
      </c>
      <c r="G6" s="374"/>
      <c r="H6" s="373"/>
      <c r="I6" s="372" t="s">
        <v>40</v>
      </c>
      <c r="J6" s="373"/>
      <c r="K6" s="372" t="s">
        <v>14</v>
      </c>
      <c r="L6" s="374"/>
      <c r="M6" s="374"/>
      <c r="N6" s="374"/>
      <c r="O6" s="374"/>
      <c r="P6" s="374"/>
      <c r="Q6" s="374"/>
      <c r="R6" s="373"/>
      <c r="S6" s="375" t="s">
        <v>3</v>
      </c>
    </row>
    <row r="7" spans="1:19" s="14" customFormat="1" ht="25" customHeight="1">
      <c r="A7" s="376"/>
      <c r="B7" s="376"/>
      <c r="C7" s="376"/>
      <c r="D7" s="376"/>
      <c r="E7" s="376"/>
      <c r="F7" s="375" t="s">
        <v>24</v>
      </c>
      <c r="G7" s="372" t="s">
        <v>25</v>
      </c>
      <c r="H7" s="374"/>
      <c r="I7" s="375" t="s">
        <v>26</v>
      </c>
      <c r="J7" s="375" t="s">
        <v>67</v>
      </c>
      <c r="K7" s="372" t="s">
        <v>41</v>
      </c>
      <c r="L7" s="374"/>
      <c r="M7" s="374"/>
      <c r="N7" s="373"/>
      <c r="O7" s="372" t="s">
        <v>42</v>
      </c>
      <c r="P7" s="374"/>
      <c r="Q7" s="374"/>
      <c r="R7" s="373"/>
      <c r="S7" s="376"/>
    </row>
    <row r="8" spans="1:19" s="14" customFormat="1" ht="25" customHeight="1">
      <c r="A8" s="376"/>
      <c r="B8" s="376"/>
      <c r="C8" s="376"/>
      <c r="D8" s="376"/>
      <c r="E8" s="376"/>
      <c r="F8" s="376"/>
      <c r="G8" s="375" t="s">
        <v>26</v>
      </c>
      <c r="H8" s="375" t="s">
        <v>67</v>
      </c>
      <c r="I8" s="376"/>
      <c r="J8" s="376"/>
      <c r="K8" s="375" t="s">
        <v>26</v>
      </c>
      <c r="L8" s="372" t="s">
        <v>68</v>
      </c>
      <c r="M8" s="374"/>
      <c r="N8" s="373"/>
      <c r="O8" s="375" t="s">
        <v>26</v>
      </c>
      <c r="P8" s="372" t="s">
        <v>68</v>
      </c>
      <c r="Q8" s="374"/>
      <c r="R8" s="373"/>
      <c r="S8" s="376"/>
    </row>
    <row r="9" spans="1:19" s="14" customFormat="1" ht="25" customHeight="1">
      <c r="A9" s="376"/>
      <c r="B9" s="376"/>
      <c r="C9" s="376"/>
      <c r="D9" s="376"/>
      <c r="E9" s="376"/>
      <c r="F9" s="376"/>
      <c r="G9" s="376"/>
      <c r="H9" s="376"/>
      <c r="I9" s="376"/>
      <c r="J9" s="376"/>
      <c r="K9" s="376"/>
      <c r="L9" s="375" t="s">
        <v>27</v>
      </c>
      <c r="M9" s="372" t="s">
        <v>28</v>
      </c>
      <c r="N9" s="373"/>
      <c r="O9" s="376"/>
      <c r="P9" s="375" t="s">
        <v>27</v>
      </c>
      <c r="Q9" s="372" t="s">
        <v>28</v>
      </c>
      <c r="R9" s="373"/>
      <c r="S9" s="376"/>
    </row>
    <row r="10" spans="1:19" s="14" customFormat="1" ht="64.5" customHeight="1">
      <c r="A10" s="377"/>
      <c r="B10" s="377"/>
      <c r="C10" s="377"/>
      <c r="D10" s="377"/>
      <c r="E10" s="377"/>
      <c r="F10" s="377"/>
      <c r="G10" s="377"/>
      <c r="H10" s="377"/>
      <c r="I10" s="377"/>
      <c r="J10" s="377"/>
      <c r="K10" s="377"/>
      <c r="L10" s="377"/>
      <c r="M10" s="98" t="s">
        <v>29</v>
      </c>
      <c r="N10" s="98" t="s">
        <v>233</v>
      </c>
      <c r="O10" s="377"/>
      <c r="P10" s="377"/>
      <c r="Q10" s="98" t="s">
        <v>29</v>
      </c>
      <c r="R10" s="98" t="s">
        <v>44</v>
      </c>
      <c r="S10" s="377"/>
    </row>
    <row r="11" spans="1:19" s="14" customFormat="1" ht="25" customHeight="1">
      <c r="A11" s="99">
        <v>1</v>
      </c>
      <c r="B11" s="99">
        <v>2</v>
      </c>
      <c r="C11" s="99">
        <v>3</v>
      </c>
      <c r="D11" s="99">
        <v>4</v>
      </c>
      <c r="E11" s="99">
        <v>5</v>
      </c>
      <c r="F11" s="99">
        <v>6</v>
      </c>
      <c r="G11" s="99">
        <v>7</v>
      </c>
      <c r="H11" s="99">
        <v>8</v>
      </c>
      <c r="I11" s="99">
        <v>9</v>
      </c>
      <c r="J11" s="99">
        <v>10</v>
      </c>
      <c r="K11" s="99">
        <v>11</v>
      </c>
      <c r="L11" s="99">
        <v>12</v>
      </c>
      <c r="M11" s="99">
        <v>13</v>
      </c>
      <c r="N11" s="99">
        <v>14</v>
      </c>
      <c r="O11" s="99">
        <v>15</v>
      </c>
      <c r="P11" s="99">
        <v>16</v>
      </c>
      <c r="Q11" s="99">
        <v>17</v>
      </c>
      <c r="R11" s="99">
        <v>18</v>
      </c>
      <c r="S11" s="99">
        <v>19</v>
      </c>
    </row>
    <row r="12" spans="1:19" ht="22" customHeight="1">
      <c r="A12" s="3"/>
      <c r="B12" s="6" t="s">
        <v>8</v>
      </c>
      <c r="C12" s="4"/>
      <c r="D12" s="4"/>
      <c r="E12" s="4"/>
      <c r="F12" s="4"/>
      <c r="G12" s="4"/>
      <c r="H12" s="4"/>
      <c r="I12" s="4"/>
      <c r="J12" s="4"/>
      <c r="K12" s="4"/>
      <c r="L12" s="4"/>
      <c r="M12" s="4"/>
      <c r="N12" s="4"/>
      <c r="O12" s="4"/>
      <c r="P12" s="4"/>
      <c r="Q12" s="4"/>
      <c r="R12" s="4"/>
      <c r="S12" s="4"/>
    </row>
    <row r="13" spans="1:19" s="14" customFormat="1" ht="22" customHeight="1">
      <c r="A13" s="19" t="s">
        <v>65</v>
      </c>
      <c r="B13" s="19" t="s">
        <v>182</v>
      </c>
      <c r="C13" s="20"/>
      <c r="D13" s="20"/>
      <c r="E13" s="20"/>
      <c r="F13" s="20"/>
      <c r="G13" s="20"/>
      <c r="H13" s="20"/>
      <c r="I13" s="20"/>
      <c r="J13" s="20"/>
      <c r="K13" s="20"/>
      <c r="L13" s="20"/>
      <c r="M13" s="20"/>
      <c r="N13" s="20"/>
      <c r="O13" s="20"/>
      <c r="P13" s="20"/>
      <c r="Q13" s="20"/>
      <c r="R13" s="20"/>
      <c r="S13" s="20"/>
    </row>
    <row r="14" spans="1:19" ht="22" customHeight="1">
      <c r="A14" s="15" t="s">
        <v>19</v>
      </c>
      <c r="B14" s="15" t="s">
        <v>45</v>
      </c>
      <c r="C14" s="16"/>
      <c r="D14" s="16"/>
      <c r="E14" s="16"/>
      <c r="F14" s="16"/>
      <c r="G14" s="16"/>
      <c r="H14" s="16"/>
      <c r="I14" s="16"/>
      <c r="J14" s="16"/>
      <c r="K14" s="16"/>
      <c r="L14" s="16"/>
      <c r="M14" s="16"/>
      <c r="N14" s="16"/>
      <c r="O14" s="16"/>
      <c r="P14" s="16"/>
      <c r="Q14" s="16"/>
      <c r="R14" s="16"/>
      <c r="S14" s="16"/>
    </row>
    <row r="15" spans="1:19" ht="22" customHeight="1">
      <c r="A15" s="5">
        <v>1</v>
      </c>
      <c r="B15" s="4" t="s">
        <v>32</v>
      </c>
      <c r="C15" s="4"/>
      <c r="D15" s="4"/>
      <c r="E15" s="4"/>
      <c r="F15" s="4"/>
      <c r="G15" s="4"/>
      <c r="H15" s="4"/>
      <c r="I15" s="4"/>
      <c r="J15" s="4"/>
      <c r="K15" s="4"/>
      <c r="L15" s="4"/>
      <c r="M15" s="4"/>
      <c r="N15" s="4"/>
      <c r="O15" s="4"/>
      <c r="P15" s="4"/>
      <c r="Q15" s="4"/>
      <c r="R15" s="4"/>
      <c r="S15" s="4"/>
    </row>
    <row r="16" spans="1:19" ht="22" customHeight="1">
      <c r="A16" s="5">
        <v>2</v>
      </c>
      <c r="B16" s="4" t="s">
        <v>32</v>
      </c>
      <c r="C16" s="4"/>
      <c r="D16" s="4"/>
      <c r="E16" s="4"/>
      <c r="F16" s="4"/>
      <c r="G16" s="4"/>
      <c r="H16" s="4"/>
      <c r="I16" s="4"/>
      <c r="J16" s="4"/>
      <c r="K16" s="4"/>
      <c r="L16" s="4"/>
      <c r="M16" s="4"/>
      <c r="N16" s="4"/>
      <c r="O16" s="4"/>
      <c r="P16" s="4"/>
      <c r="Q16" s="4"/>
      <c r="R16" s="4"/>
      <c r="S16" s="4"/>
    </row>
    <row r="17" spans="1:19" ht="22" customHeight="1">
      <c r="A17" s="3" t="s">
        <v>33</v>
      </c>
      <c r="B17" s="4" t="s">
        <v>34</v>
      </c>
      <c r="C17" s="4"/>
      <c r="D17" s="4"/>
      <c r="E17" s="4"/>
      <c r="F17" s="4"/>
      <c r="G17" s="4"/>
      <c r="H17" s="4"/>
      <c r="I17" s="4"/>
      <c r="J17" s="4"/>
      <c r="K17" s="4"/>
      <c r="L17" s="4"/>
      <c r="M17" s="4"/>
      <c r="N17" s="4"/>
      <c r="O17" s="4"/>
      <c r="P17" s="4"/>
      <c r="Q17" s="4"/>
      <c r="R17" s="4"/>
      <c r="S17" s="4"/>
    </row>
    <row r="18" spans="1:19" ht="28" customHeight="1">
      <c r="A18" s="15" t="s">
        <v>20</v>
      </c>
      <c r="B18" s="15" t="s">
        <v>56</v>
      </c>
      <c r="C18" s="16"/>
      <c r="D18" s="16"/>
      <c r="E18" s="16"/>
      <c r="F18" s="16"/>
      <c r="G18" s="16"/>
      <c r="H18" s="16"/>
      <c r="I18" s="16"/>
      <c r="J18" s="16"/>
      <c r="K18" s="16"/>
      <c r="L18" s="16"/>
      <c r="M18" s="16"/>
      <c r="N18" s="16"/>
      <c r="O18" s="16"/>
      <c r="P18" s="16"/>
      <c r="Q18" s="16"/>
      <c r="R18" s="16"/>
      <c r="S18" s="16"/>
    </row>
    <row r="19" spans="1:19" ht="28" customHeight="1">
      <c r="A19" s="17" t="s">
        <v>31</v>
      </c>
      <c r="B19" s="18" t="s">
        <v>48</v>
      </c>
      <c r="C19" s="18"/>
      <c r="D19" s="18"/>
      <c r="E19" s="18"/>
      <c r="F19" s="18"/>
      <c r="G19" s="18"/>
      <c r="H19" s="18"/>
      <c r="I19" s="18"/>
      <c r="J19" s="18"/>
      <c r="K19" s="18"/>
      <c r="L19" s="18"/>
      <c r="M19" s="18"/>
      <c r="N19" s="18"/>
      <c r="O19" s="18"/>
      <c r="P19" s="18"/>
      <c r="Q19" s="18"/>
      <c r="R19" s="18"/>
      <c r="S19" s="18"/>
    </row>
    <row r="20" spans="1:19" ht="28" customHeight="1">
      <c r="A20" s="10" t="s">
        <v>9</v>
      </c>
      <c r="B20" s="11" t="s">
        <v>49</v>
      </c>
      <c r="C20" s="11"/>
      <c r="D20" s="11"/>
      <c r="E20" s="11"/>
      <c r="F20" s="11"/>
      <c r="G20" s="11"/>
      <c r="H20" s="11"/>
      <c r="I20" s="11"/>
      <c r="J20" s="11"/>
      <c r="K20" s="11"/>
      <c r="L20" s="11"/>
      <c r="M20" s="11"/>
      <c r="N20" s="11"/>
      <c r="O20" s="11"/>
      <c r="P20" s="11"/>
      <c r="Q20" s="11"/>
      <c r="R20" s="11"/>
      <c r="S20" s="11"/>
    </row>
    <row r="21" spans="1:19" ht="22" customHeight="1">
      <c r="A21" s="3">
        <v>1</v>
      </c>
      <c r="B21" s="4" t="s">
        <v>32</v>
      </c>
      <c r="C21" s="4"/>
      <c r="D21" s="4"/>
      <c r="E21" s="4"/>
      <c r="F21" s="4"/>
      <c r="G21" s="4"/>
      <c r="H21" s="4"/>
      <c r="I21" s="4"/>
      <c r="J21" s="4"/>
      <c r="K21" s="4"/>
      <c r="L21" s="4"/>
      <c r="M21" s="4"/>
      <c r="N21" s="4"/>
      <c r="O21" s="4"/>
      <c r="P21" s="4"/>
      <c r="Q21" s="4"/>
      <c r="R21" s="4"/>
      <c r="S21" s="4"/>
    </row>
    <row r="22" spans="1:19" ht="22" customHeight="1">
      <c r="A22" s="3" t="s">
        <v>33</v>
      </c>
      <c r="B22" s="4" t="s">
        <v>34</v>
      </c>
      <c r="C22" s="4"/>
      <c r="D22" s="4"/>
      <c r="E22" s="4"/>
      <c r="F22" s="4"/>
      <c r="G22" s="4"/>
      <c r="H22" s="4"/>
      <c r="I22" s="4"/>
      <c r="J22" s="4"/>
      <c r="K22" s="4"/>
      <c r="L22" s="4"/>
      <c r="M22" s="4"/>
      <c r="N22" s="4"/>
      <c r="O22" s="4"/>
      <c r="P22" s="4"/>
      <c r="Q22" s="4"/>
      <c r="R22" s="4"/>
      <c r="S22" s="4"/>
    </row>
    <row r="23" spans="1:19" ht="28" customHeight="1">
      <c r="A23" s="10" t="s">
        <v>11</v>
      </c>
      <c r="B23" s="11" t="s">
        <v>50</v>
      </c>
      <c r="C23" s="11"/>
      <c r="D23" s="11"/>
      <c r="E23" s="11"/>
      <c r="F23" s="11"/>
      <c r="G23" s="11"/>
      <c r="H23" s="11"/>
      <c r="I23" s="11"/>
      <c r="J23" s="11"/>
      <c r="K23" s="11"/>
      <c r="L23" s="11"/>
      <c r="M23" s="11"/>
      <c r="N23" s="11"/>
      <c r="O23" s="11"/>
      <c r="P23" s="11"/>
      <c r="Q23" s="11"/>
      <c r="R23" s="11"/>
      <c r="S23" s="11"/>
    </row>
    <row r="24" spans="1:19" ht="28" customHeight="1">
      <c r="A24" s="6" t="s">
        <v>60</v>
      </c>
      <c r="B24" s="9" t="s">
        <v>59</v>
      </c>
      <c r="C24" s="4"/>
      <c r="D24" s="4"/>
      <c r="E24" s="4"/>
      <c r="F24" s="4"/>
      <c r="G24" s="4"/>
      <c r="H24" s="4"/>
      <c r="I24" s="4"/>
      <c r="J24" s="4"/>
      <c r="K24" s="4"/>
      <c r="L24" s="4"/>
      <c r="M24" s="4"/>
      <c r="N24" s="4"/>
      <c r="O24" s="4"/>
      <c r="P24" s="4"/>
      <c r="Q24" s="4"/>
      <c r="R24" s="4"/>
      <c r="S24" s="4"/>
    </row>
    <row r="25" spans="1:19" ht="28" customHeight="1">
      <c r="A25" s="3">
        <v>1</v>
      </c>
      <c r="B25" s="4" t="s">
        <v>32</v>
      </c>
      <c r="C25" s="4"/>
      <c r="D25" s="4"/>
      <c r="E25" s="4"/>
      <c r="F25" s="4"/>
      <c r="G25" s="4"/>
      <c r="H25" s="4"/>
      <c r="I25" s="4"/>
      <c r="J25" s="4"/>
      <c r="K25" s="4"/>
      <c r="L25" s="4"/>
      <c r="M25" s="4"/>
      <c r="N25" s="4"/>
      <c r="O25" s="4"/>
      <c r="P25" s="4"/>
      <c r="Q25" s="4"/>
      <c r="R25" s="4"/>
      <c r="S25" s="4"/>
    </row>
    <row r="26" spans="1:19" ht="28" customHeight="1">
      <c r="A26" s="3" t="s">
        <v>33</v>
      </c>
      <c r="B26" s="4" t="s">
        <v>34</v>
      </c>
      <c r="C26" s="4"/>
      <c r="D26" s="4"/>
      <c r="E26" s="4"/>
      <c r="F26" s="4"/>
      <c r="G26" s="4"/>
      <c r="H26" s="4"/>
      <c r="I26" s="4"/>
      <c r="J26" s="4"/>
      <c r="K26" s="4"/>
      <c r="L26" s="4"/>
      <c r="M26" s="4"/>
      <c r="N26" s="4"/>
      <c r="O26" s="4"/>
      <c r="P26" s="4"/>
      <c r="Q26" s="4"/>
      <c r="R26" s="4"/>
      <c r="S26" s="4"/>
    </row>
    <row r="27" spans="1:19" ht="28" customHeight="1">
      <c r="A27" s="6" t="s">
        <v>61</v>
      </c>
      <c r="B27" s="9" t="s">
        <v>62</v>
      </c>
      <c r="C27" s="4"/>
      <c r="D27" s="4"/>
      <c r="E27" s="4"/>
      <c r="F27" s="4"/>
      <c r="G27" s="4"/>
      <c r="H27" s="4"/>
      <c r="I27" s="4"/>
      <c r="J27" s="4"/>
      <c r="K27" s="4"/>
      <c r="L27" s="4"/>
      <c r="M27" s="4"/>
      <c r="N27" s="4"/>
      <c r="O27" s="4"/>
      <c r="P27" s="4"/>
      <c r="Q27" s="4"/>
      <c r="R27" s="4"/>
      <c r="S27" s="4"/>
    </row>
    <row r="28" spans="1:19" ht="28" customHeight="1">
      <c r="A28" s="3">
        <v>1</v>
      </c>
      <c r="B28" s="4" t="s">
        <v>32</v>
      </c>
      <c r="C28" s="4"/>
      <c r="D28" s="4"/>
      <c r="E28" s="4"/>
      <c r="F28" s="4"/>
      <c r="G28" s="4"/>
      <c r="H28" s="4"/>
      <c r="I28" s="4"/>
      <c r="J28" s="4"/>
      <c r="K28" s="4"/>
      <c r="L28" s="4"/>
      <c r="M28" s="4"/>
      <c r="N28" s="4"/>
      <c r="O28" s="4"/>
      <c r="P28" s="4"/>
      <c r="Q28" s="4"/>
      <c r="R28" s="4"/>
      <c r="S28" s="4"/>
    </row>
    <row r="29" spans="1:19" ht="28" customHeight="1">
      <c r="A29" s="3" t="s">
        <v>33</v>
      </c>
      <c r="B29" s="4" t="s">
        <v>34</v>
      </c>
      <c r="C29" s="4"/>
      <c r="D29" s="4"/>
      <c r="E29" s="4"/>
      <c r="F29" s="4"/>
      <c r="G29" s="4"/>
      <c r="H29" s="4"/>
      <c r="I29" s="4"/>
      <c r="J29" s="4"/>
      <c r="K29" s="4"/>
      <c r="L29" s="4"/>
      <c r="M29" s="4"/>
      <c r="N29" s="4"/>
      <c r="O29" s="4"/>
      <c r="P29" s="4"/>
      <c r="Q29" s="4"/>
      <c r="R29" s="4"/>
      <c r="S29" s="4"/>
    </row>
    <row r="30" spans="1:19" ht="28" customHeight="1">
      <c r="A30" s="10" t="s">
        <v>36</v>
      </c>
      <c r="B30" s="12" t="s">
        <v>51</v>
      </c>
      <c r="C30" s="11"/>
      <c r="D30" s="11"/>
      <c r="E30" s="11"/>
      <c r="F30" s="11"/>
      <c r="G30" s="11"/>
      <c r="H30" s="11"/>
      <c r="I30" s="11"/>
      <c r="J30" s="11"/>
      <c r="K30" s="11"/>
      <c r="L30" s="11"/>
      <c r="M30" s="11"/>
      <c r="N30" s="11"/>
      <c r="O30" s="11"/>
      <c r="P30" s="11"/>
      <c r="Q30" s="11"/>
      <c r="R30" s="11"/>
      <c r="S30" s="11"/>
    </row>
    <row r="31" spans="1:19" ht="28" customHeight="1">
      <c r="A31" s="6" t="s">
        <v>63</v>
      </c>
      <c r="B31" s="9" t="s">
        <v>58</v>
      </c>
      <c r="C31" s="4"/>
      <c r="D31" s="4"/>
      <c r="E31" s="4"/>
      <c r="F31" s="4"/>
      <c r="G31" s="4"/>
      <c r="H31" s="4"/>
      <c r="I31" s="4"/>
      <c r="J31" s="4"/>
      <c r="K31" s="4"/>
      <c r="L31" s="4"/>
      <c r="M31" s="4"/>
      <c r="N31" s="4"/>
      <c r="O31" s="4"/>
      <c r="P31" s="4"/>
      <c r="Q31" s="4"/>
      <c r="R31" s="4"/>
      <c r="S31" s="4"/>
    </row>
    <row r="32" spans="1:19" ht="22" customHeight="1">
      <c r="A32" s="3">
        <v>1</v>
      </c>
      <c r="B32" s="4" t="s">
        <v>32</v>
      </c>
      <c r="C32" s="4"/>
      <c r="D32" s="4"/>
      <c r="E32" s="4"/>
      <c r="F32" s="4"/>
      <c r="G32" s="4"/>
      <c r="H32" s="4"/>
      <c r="I32" s="4"/>
      <c r="J32" s="4"/>
      <c r="K32" s="4"/>
      <c r="L32" s="4"/>
      <c r="M32" s="4"/>
      <c r="N32" s="4"/>
      <c r="O32" s="4"/>
      <c r="P32" s="4"/>
      <c r="Q32" s="4"/>
      <c r="R32" s="4"/>
      <c r="S32" s="4"/>
    </row>
    <row r="33" spans="1:19" ht="22" customHeight="1">
      <c r="A33" s="3" t="s">
        <v>33</v>
      </c>
      <c r="B33" s="4" t="s">
        <v>34</v>
      </c>
      <c r="C33" s="4"/>
      <c r="D33" s="4"/>
      <c r="E33" s="4"/>
      <c r="F33" s="4"/>
      <c r="G33" s="4"/>
      <c r="H33" s="4"/>
      <c r="I33" s="4"/>
      <c r="J33" s="4"/>
      <c r="K33" s="4"/>
      <c r="L33" s="4"/>
      <c r="M33" s="4"/>
      <c r="N33" s="4"/>
      <c r="O33" s="4"/>
      <c r="P33" s="4"/>
      <c r="Q33" s="4"/>
      <c r="R33" s="4"/>
      <c r="S33" s="4"/>
    </row>
    <row r="34" spans="1:19" ht="22" customHeight="1">
      <c r="A34" s="6" t="s">
        <v>64</v>
      </c>
      <c r="B34" s="9" t="s">
        <v>57</v>
      </c>
      <c r="C34" s="4"/>
      <c r="D34" s="4"/>
      <c r="E34" s="4"/>
      <c r="F34" s="4"/>
      <c r="G34" s="4"/>
      <c r="H34" s="4"/>
      <c r="I34" s="4"/>
      <c r="J34" s="4"/>
      <c r="K34" s="4"/>
      <c r="L34" s="4"/>
      <c r="M34" s="4"/>
      <c r="N34" s="4"/>
      <c r="O34" s="4"/>
      <c r="P34" s="4"/>
      <c r="Q34" s="4"/>
      <c r="R34" s="4"/>
      <c r="S34" s="4"/>
    </row>
    <row r="35" spans="1:19" ht="22" customHeight="1">
      <c r="A35" s="3">
        <v>1</v>
      </c>
      <c r="B35" s="4" t="s">
        <v>32</v>
      </c>
      <c r="C35" s="4"/>
      <c r="D35" s="4"/>
      <c r="E35" s="4"/>
      <c r="F35" s="4"/>
      <c r="G35" s="4"/>
      <c r="H35" s="4"/>
      <c r="I35" s="4"/>
      <c r="J35" s="4"/>
      <c r="K35" s="4"/>
      <c r="L35" s="4"/>
      <c r="M35" s="4"/>
      <c r="N35" s="4"/>
      <c r="O35" s="4"/>
      <c r="P35" s="4"/>
      <c r="Q35" s="4"/>
      <c r="R35" s="4"/>
      <c r="S35" s="4"/>
    </row>
    <row r="36" spans="1:19" ht="22" customHeight="1">
      <c r="A36" s="3" t="s">
        <v>33</v>
      </c>
      <c r="B36" s="4" t="s">
        <v>34</v>
      </c>
      <c r="C36" s="4"/>
      <c r="D36" s="4"/>
      <c r="E36" s="4"/>
      <c r="F36" s="4"/>
      <c r="G36" s="4"/>
      <c r="H36" s="4"/>
      <c r="I36" s="4"/>
      <c r="J36" s="4"/>
      <c r="K36" s="4"/>
      <c r="L36" s="4"/>
      <c r="M36" s="4"/>
      <c r="N36" s="4"/>
      <c r="O36" s="4"/>
      <c r="P36" s="4"/>
      <c r="Q36" s="4"/>
      <c r="R36" s="4"/>
      <c r="S36" s="4"/>
    </row>
    <row r="37" spans="1:19" ht="28" customHeight="1">
      <c r="A37" s="17" t="s">
        <v>47</v>
      </c>
      <c r="B37" s="18" t="s">
        <v>53</v>
      </c>
      <c r="C37" s="18"/>
      <c r="D37" s="18"/>
      <c r="E37" s="18"/>
      <c r="F37" s="18"/>
      <c r="G37" s="18"/>
      <c r="H37" s="18"/>
      <c r="I37" s="18"/>
      <c r="J37" s="18"/>
      <c r="K37" s="18"/>
      <c r="L37" s="18"/>
      <c r="M37" s="18"/>
      <c r="N37" s="18"/>
      <c r="O37" s="18"/>
      <c r="P37" s="18"/>
      <c r="Q37" s="18"/>
      <c r="R37" s="18"/>
      <c r="S37" s="18"/>
    </row>
    <row r="38" spans="1:19" ht="22" customHeight="1">
      <c r="A38" s="3">
        <v>1</v>
      </c>
      <c r="B38" s="4" t="s">
        <v>32</v>
      </c>
      <c r="C38" s="4"/>
      <c r="D38" s="4"/>
      <c r="E38" s="4"/>
      <c r="F38" s="4"/>
      <c r="G38" s="4"/>
      <c r="H38" s="4"/>
      <c r="I38" s="4"/>
      <c r="J38" s="4"/>
      <c r="K38" s="4"/>
      <c r="L38" s="4"/>
      <c r="M38" s="4"/>
      <c r="N38" s="4"/>
      <c r="O38" s="4"/>
      <c r="P38" s="4"/>
      <c r="Q38" s="4"/>
      <c r="R38" s="4"/>
      <c r="S38" s="4"/>
    </row>
    <row r="39" spans="1:19" ht="22" customHeight="1">
      <c r="A39" s="3" t="s">
        <v>33</v>
      </c>
      <c r="B39" s="4" t="s">
        <v>52</v>
      </c>
      <c r="C39" s="4"/>
      <c r="D39" s="4"/>
      <c r="E39" s="4"/>
      <c r="F39" s="4"/>
      <c r="G39" s="4"/>
      <c r="H39" s="4"/>
      <c r="I39" s="4"/>
      <c r="J39" s="4"/>
      <c r="K39" s="4"/>
      <c r="L39" s="4"/>
      <c r="M39" s="4"/>
      <c r="N39" s="4"/>
      <c r="O39" s="4"/>
      <c r="P39" s="4"/>
      <c r="Q39" s="4"/>
      <c r="R39" s="4"/>
      <c r="S39" s="4"/>
    </row>
    <row r="40" spans="1:19" s="14" customFormat="1" ht="22" customHeight="1">
      <c r="A40" s="19" t="s">
        <v>70</v>
      </c>
      <c r="B40" s="19" t="s">
        <v>183</v>
      </c>
      <c r="C40" s="20"/>
      <c r="D40" s="20"/>
      <c r="E40" s="20"/>
      <c r="F40" s="20"/>
      <c r="G40" s="20"/>
      <c r="H40" s="20"/>
      <c r="I40" s="20"/>
      <c r="J40" s="20"/>
      <c r="K40" s="20"/>
      <c r="L40" s="20"/>
      <c r="M40" s="20"/>
      <c r="N40" s="20"/>
      <c r="O40" s="20"/>
      <c r="P40" s="20"/>
      <c r="Q40" s="20"/>
      <c r="R40" s="20"/>
      <c r="S40" s="20"/>
    </row>
    <row r="41" spans="1:19" ht="22" customHeight="1">
      <c r="A41" s="21"/>
      <c r="B41" s="22" t="s">
        <v>69</v>
      </c>
      <c r="C41" s="22"/>
      <c r="D41" s="22"/>
      <c r="E41" s="22"/>
      <c r="F41" s="22"/>
      <c r="G41" s="22"/>
      <c r="H41" s="22"/>
      <c r="I41" s="22"/>
      <c r="J41" s="22"/>
      <c r="K41" s="22"/>
      <c r="L41" s="22"/>
      <c r="M41" s="22"/>
      <c r="N41" s="22"/>
      <c r="O41" s="22"/>
      <c r="P41" s="22"/>
      <c r="Q41" s="22"/>
      <c r="R41" s="22"/>
      <c r="S41" s="22"/>
    </row>
    <row r="42" spans="1:19" s="14" customFormat="1" ht="22" customHeight="1">
      <c r="A42" s="85" t="s">
        <v>33</v>
      </c>
      <c r="B42" s="85" t="s">
        <v>33</v>
      </c>
      <c r="C42" s="86"/>
      <c r="D42" s="86"/>
      <c r="E42" s="86"/>
      <c r="F42" s="86"/>
      <c r="G42" s="86"/>
      <c r="H42" s="86"/>
      <c r="I42" s="86"/>
      <c r="J42" s="86"/>
      <c r="K42" s="86"/>
      <c r="L42" s="86"/>
      <c r="M42" s="86"/>
      <c r="N42" s="86"/>
      <c r="O42" s="86"/>
      <c r="P42" s="86"/>
      <c r="Q42" s="86"/>
      <c r="R42" s="86"/>
      <c r="S42" s="86"/>
    </row>
    <row r="44" spans="1:19">
      <c r="B44" t="s">
        <v>13</v>
      </c>
    </row>
    <row r="45" spans="1:19">
      <c r="B45" s="8" t="s">
        <v>54</v>
      </c>
    </row>
    <row r="46" spans="1:19">
      <c r="B46" t="s">
        <v>55</v>
      </c>
    </row>
  </sheetData>
  <mergeCells count="30">
    <mergeCell ref="A1:S1"/>
    <mergeCell ref="A3:S3"/>
    <mergeCell ref="A5:S5"/>
    <mergeCell ref="A6:A10"/>
    <mergeCell ref="B6:B10"/>
    <mergeCell ref="C6:C10"/>
    <mergeCell ref="D6:D10"/>
    <mergeCell ref="E6:E10"/>
    <mergeCell ref="F6:H6"/>
    <mergeCell ref="I7:I10"/>
    <mergeCell ref="J7:J10"/>
    <mergeCell ref="K7:N7"/>
    <mergeCell ref="O7:R7"/>
    <mergeCell ref="G8:G10"/>
    <mergeCell ref="A2:S2"/>
    <mergeCell ref="A4:S4"/>
    <mergeCell ref="I6:J6"/>
    <mergeCell ref="K6:R6"/>
    <mergeCell ref="S6:S10"/>
    <mergeCell ref="F7:F10"/>
    <mergeCell ref="G7:H7"/>
    <mergeCell ref="H8:H10"/>
    <mergeCell ref="K8:K10"/>
    <mergeCell ref="L8:N8"/>
    <mergeCell ref="O8:O10"/>
    <mergeCell ref="P8:R8"/>
    <mergeCell ref="L9:L10"/>
    <mergeCell ref="M9:N9"/>
    <mergeCell ref="P9:P10"/>
    <mergeCell ref="Q9:R9"/>
  </mergeCells>
  <pageMargins left="0.59055118110236227" right="0.39370078740157483" top="0.78740157480314965" bottom="0.39370078740157483" header="0.31496062992125984" footer="0.31496062992125984"/>
  <pageSetup paperSize="9" scale="76" fitToHeight="0"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view="pageBreakPreview" zoomScaleNormal="85" zoomScaleSheetLayoutView="100" workbookViewId="0">
      <selection activeCell="O5" sqref="O5:P5"/>
    </sheetView>
  </sheetViews>
  <sheetFormatPr defaultColWidth="9.33203125" defaultRowHeight="13"/>
  <cols>
    <col min="1" max="1" width="9" style="156" customWidth="1"/>
    <col min="2" max="2" width="37.6640625" style="155" customWidth="1"/>
    <col min="3" max="3" width="18.33203125" style="186" hidden="1" customWidth="1"/>
    <col min="4" max="4" width="37.109375" style="186" hidden="1" customWidth="1"/>
    <col min="5" max="5" width="34" style="155" hidden="1" customWidth="1"/>
    <col min="6" max="6" width="41.6640625" style="155" hidden="1" customWidth="1"/>
    <col min="7" max="7" width="31.77734375" style="186" hidden="1" customWidth="1"/>
    <col min="8" max="8" width="41.6640625" style="186" hidden="1" customWidth="1"/>
    <col min="9" max="9" width="31.77734375" style="186" hidden="1" customWidth="1"/>
    <col min="10" max="10" width="41.6640625" style="186" hidden="1" customWidth="1"/>
    <col min="11" max="11" width="31.77734375" style="186" hidden="1" customWidth="1"/>
    <col min="12" max="12" width="41.6640625" style="186" hidden="1" customWidth="1"/>
    <col min="13" max="13" width="31.77734375" style="155" hidden="1" customWidth="1"/>
    <col min="14" max="14" width="41.6640625" style="155" hidden="1" customWidth="1"/>
    <col min="15" max="15" width="31.77734375" style="155" customWidth="1"/>
    <col min="16" max="16" width="41.6640625" style="155" customWidth="1"/>
    <col min="17" max="17" width="35.109375" style="155" customWidth="1"/>
    <col min="18" max="16384" width="9.33203125" style="155"/>
  </cols>
  <sheetData>
    <row r="1" spans="1:19" ht="17.5">
      <c r="A1" s="382" t="s">
        <v>442</v>
      </c>
      <c r="B1" s="382"/>
      <c r="C1" s="382"/>
      <c r="D1" s="382"/>
      <c r="E1" s="382"/>
      <c r="F1" s="382"/>
      <c r="G1" s="382"/>
      <c r="H1" s="382"/>
      <c r="I1" s="382"/>
      <c r="J1" s="382"/>
      <c r="K1" s="382"/>
      <c r="L1" s="382"/>
      <c r="M1" s="382"/>
      <c r="N1" s="382"/>
      <c r="O1" s="382"/>
      <c r="P1" s="382"/>
      <c r="Q1" s="382"/>
    </row>
    <row r="2" spans="1:19" ht="53.25" customHeight="1">
      <c r="A2" s="378" t="s">
        <v>380</v>
      </c>
      <c r="B2" s="273"/>
      <c r="C2" s="273"/>
      <c r="D2" s="273"/>
      <c r="E2" s="273"/>
      <c r="F2" s="273"/>
      <c r="G2" s="273"/>
      <c r="H2" s="273"/>
      <c r="I2" s="273"/>
      <c r="J2" s="273"/>
      <c r="K2" s="273"/>
      <c r="L2" s="273"/>
      <c r="M2" s="273"/>
      <c r="N2" s="273"/>
      <c r="O2" s="273"/>
      <c r="P2" s="273"/>
      <c r="Q2" s="273"/>
    </row>
    <row r="3" spans="1:19" ht="29.25" customHeight="1">
      <c r="A3" s="380" t="s">
        <v>555</v>
      </c>
      <c r="B3" s="380"/>
      <c r="C3" s="380"/>
      <c r="D3" s="380"/>
      <c r="E3" s="380"/>
      <c r="F3" s="380"/>
      <c r="G3" s="380"/>
      <c r="H3" s="380"/>
      <c r="I3" s="380"/>
      <c r="J3" s="380"/>
      <c r="K3" s="380"/>
      <c r="L3" s="380"/>
      <c r="M3" s="380"/>
      <c r="N3" s="380"/>
      <c r="O3" s="380"/>
      <c r="P3" s="380"/>
      <c r="Q3" s="380"/>
    </row>
    <row r="4" spans="1:19" ht="18">
      <c r="A4" s="379" t="s">
        <v>0</v>
      </c>
      <c r="B4" s="379"/>
      <c r="C4" s="379"/>
      <c r="D4" s="379"/>
      <c r="E4" s="379"/>
      <c r="F4" s="379"/>
      <c r="G4" s="379"/>
      <c r="H4" s="379"/>
      <c r="I4" s="379"/>
      <c r="J4" s="379"/>
      <c r="K4" s="379"/>
      <c r="L4" s="379"/>
      <c r="M4" s="379"/>
      <c r="N4" s="379"/>
      <c r="O4" s="379"/>
      <c r="P4" s="379"/>
      <c r="Q4" s="379"/>
    </row>
    <row r="5" spans="1:19" ht="58.5" customHeight="1">
      <c r="A5" s="381" t="s">
        <v>1</v>
      </c>
      <c r="B5" s="381" t="s">
        <v>361</v>
      </c>
      <c r="C5" s="383" t="s">
        <v>374</v>
      </c>
      <c r="D5" s="384"/>
      <c r="E5" s="385" t="s">
        <v>408</v>
      </c>
      <c r="F5" s="386"/>
      <c r="G5" s="383" t="s">
        <v>440</v>
      </c>
      <c r="H5" s="387"/>
      <c r="I5" s="383" t="s">
        <v>450</v>
      </c>
      <c r="J5" s="387"/>
      <c r="K5" s="383" t="s">
        <v>508</v>
      </c>
      <c r="L5" s="387"/>
      <c r="M5" s="385" t="s">
        <v>542</v>
      </c>
      <c r="N5" s="386"/>
      <c r="O5" s="385" t="s">
        <v>558</v>
      </c>
      <c r="P5" s="386"/>
      <c r="Q5" s="385" t="s">
        <v>3</v>
      </c>
    </row>
    <row r="6" spans="1:19" ht="57.75" customHeight="1">
      <c r="A6" s="381"/>
      <c r="B6" s="381"/>
      <c r="C6" s="182" t="s">
        <v>360</v>
      </c>
      <c r="D6" s="183" t="s">
        <v>375</v>
      </c>
      <c r="E6" s="187" t="s">
        <v>27</v>
      </c>
      <c r="F6" s="187" t="s">
        <v>375</v>
      </c>
      <c r="G6" s="183" t="s">
        <v>27</v>
      </c>
      <c r="H6" s="183" t="s">
        <v>375</v>
      </c>
      <c r="I6" s="183" t="s">
        <v>27</v>
      </c>
      <c r="J6" s="183" t="s">
        <v>375</v>
      </c>
      <c r="K6" s="183" t="s">
        <v>27</v>
      </c>
      <c r="L6" s="183" t="s">
        <v>375</v>
      </c>
      <c r="M6" s="187" t="s">
        <v>27</v>
      </c>
      <c r="N6" s="187" t="s">
        <v>375</v>
      </c>
      <c r="O6" s="187" t="s">
        <v>27</v>
      </c>
      <c r="P6" s="187" t="s">
        <v>375</v>
      </c>
      <c r="Q6" s="385"/>
    </row>
    <row r="7" spans="1:19" s="157" customFormat="1" ht="16.5">
      <c r="A7" s="381" t="s">
        <v>360</v>
      </c>
      <c r="B7" s="381"/>
      <c r="C7" s="184">
        <f>SUM(C8:C8)</f>
        <v>17470.380276538461</v>
      </c>
      <c r="D7" s="184">
        <f>SUM(D8:D8)</f>
        <v>17470.380276538461</v>
      </c>
      <c r="E7" s="188">
        <f>F7</f>
        <v>16517.382626025643</v>
      </c>
      <c r="F7" s="188">
        <f>SUM(F8:F8)</f>
        <v>16517.382626025643</v>
      </c>
      <c r="G7" s="184">
        <f>H7</f>
        <v>33103.892838589745</v>
      </c>
      <c r="H7" s="184">
        <f>SUM(H8:H8)</f>
        <v>33103.892838589745</v>
      </c>
      <c r="I7" s="184">
        <f>J7</f>
        <v>34460.174889871792</v>
      </c>
      <c r="J7" s="184">
        <f>SUM(J8:J8)</f>
        <v>34460.174889871792</v>
      </c>
      <c r="K7" s="184">
        <f>L7</f>
        <v>34080.863528846159</v>
      </c>
      <c r="L7" s="184">
        <f>SUM(L8:L8)</f>
        <v>34080.863528846159</v>
      </c>
      <c r="M7" s="167">
        <f>N7</f>
        <v>33384.894683589744</v>
      </c>
      <c r="N7" s="167">
        <f>SUM(N8:N8)</f>
        <v>33384.894683589744</v>
      </c>
      <c r="O7" s="167">
        <f>P7</f>
        <v>22893.879422948725</v>
      </c>
      <c r="P7" s="167">
        <f>SUM(P8:P8)</f>
        <v>22893.879422948725</v>
      </c>
      <c r="Q7" s="168"/>
    </row>
    <row r="8" spans="1:19" ht="16.5">
      <c r="A8" s="169">
        <v>1</v>
      </c>
      <c r="B8" s="170" t="s">
        <v>240</v>
      </c>
      <c r="C8" s="185">
        <f>D8</f>
        <v>17470.380276538461</v>
      </c>
      <c r="D8" s="185">
        <f>'Biểu 2'!L67</f>
        <v>17470.380276538461</v>
      </c>
      <c r="E8" s="189">
        <f>F8</f>
        <v>16517.382626025643</v>
      </c>
      <c r="F8" s="189">
        <f>'Biểu 2'!AK67</f>
        <v>16517.382626025643</v>
      </c>
      <c r="G8" s="185">
        <f>H8</f>
        <v>33103.892838589745</v>
      </c>
      <c r="H8" s="185">
        <f>'Biểu 2'!BF67</f>
        <v>33103.892838589745</v>
      </c>
      <c r="I8" s="185">
        <f>J8</f>
        <v>34460.174889871792</v>
      </c>
      <c r="J8" s="185">
        <f>'Biểu 2'!CB67</f>
        <v>34460.174889871792</v>
      </c>
      <c r="K8" s="185">
        <f>L8</f>
        <v>34080.863528846159</v>
      </c>
      <c r="L8" s="185">
        <f>'Biểu 2'!CX67</f>
        <v>34080.863528846159</v>
      </c>
      <c r="M8" s="171">
        <f>N8</f>
        <v>33384.894683589744</v>
      </c>
      <c r="N8" s="171">
        <f>'Biểu 2'!DT67</f>
        <v>33384.894683589744</v>
      </c>
      <c r="O8" s="171">
        <f>P8</f>
        <v>22893.879422948725</v>
      </c>
      <c r="P8" s="171">
        <f>'Biểu 2'!EQ67</f>
        <v>22893.879422948725</v>
      </c>
      <c r="Q8" s="202"/>
      <c r="S8" s="217"/>
    </row>
  </sheetData>
  <mergeCells count="15">
    <mergeCell ref="A7:B7"/>
    <mergeCell ref="A1:Q1"/>
    <mergeCell ref="A2:Q2"/>
    <mergeCell ref="A3:Q3"/>
    <mergeCell ref="A4:Q4"/>
    <mergeCell ref="A5:A6"/>
    <mergeCell ref="B5:B6"/>
    <mergeCell ref="C5:D5"/>
    <mergeCell ref="E5:F5"/>
    <mergeCell ref="Q5:Q6"/>
    <mergeCell ref="G5:H5"/>
    <mergeCell ref="I5:J5"/>
    <mergeCell ref="K5:L5"/>
    <mergeCell ref="M5:N5"/>
    <mergeCell ref="O5:P5"/>
  </mergeCells>
  <printOptions horizontalCentered="1"/>
  <pageMargins left="0.35433070866141736" right="0.27559055118110237"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Bieu 01 TH</vt:lpstr>
      <vt:lpstr>Bieu 02a NSDP (N)</vt:lpstr>
      <vt:lpstr>Bieu 02b NSDP (H)</vt:lpstr>
      <vt:lpstr>Bieu 03 NSTW</vt:lpstr>
      <vt:lpstr>Bieu 04 Thu de lai</vt:lpstr>
      <vt:lpstr>Bieu 05. CTMTQG</vt:lpstr>
      <vt:lpstr>Bieu 06 ODA</vt:lpstr>
      <vt:lpstr>Biểu 1</vt:lpstr>
      <vt:lpstr>Biểu 2</vt:lpstr>
      <vt:lpstr>Bieu 04 Thu de lai 21-25</vt:lpstr>
      <vt:lpstr>Biểu 03</vt:lpstr>
      <vt:lpstr>'Bieu 01 TH'!Print_Area</vt:lpstr>
      <vt:lpstr>'Bieu 02a NSDP (N)'!Print_Area</vt:lpstr>
      <vt:lpstr>'Bieu 02b NSDP (H)'!Print_Area</vt:lpstr>
      <vt:lpstr>'Bieu 03 NSTW'!Print_Area</vt:lpstr>
      <vt:lpstr>'Bieu 04 Thu de lai'!Print_Area</vt:lpstr>
      <vt:lpstr>'Bieu 04 Thu de lai 21-25'!Print_Area</vt:lpstr>
      <vt:lpstr>'Bieu 05. CTMTQG'!Print_Area</vt:lpstr>
      <vt:lpstr>'Bieu 06 ODA'!Print_Area</vt:lpstr>
      <vt:lpstr>'Biểu 03'!Print_Area</vt:lpstr>
      <vt:lpstr>'Biểu 1'!Print_Area</vt:lpstr>
      <vt:lpstr>'Biểu 2'!Print_Area</vt:lpstr>
      <vt:lpstr>'Bieu 01 TH'!Print_Titles</vt:lpstr>
      <vt:lpstr>'Bieu 02a NSDP (N)'!Print_Titles</vt:lpstr>
      <vt:lpstr>'Bieu 02b NSDP (H)'!Print_Titles</vt:lpstr>
      <vt:lpstr>'Bieu 03 NSTW'!Print_Titles</vt:lpstr>
      <vt:lpstr>'Bieu 04 Thu de lai'!Print_Titles</vt:lpstr>
      <vt:lpstr>'Bieu 04 Thu de lai 21-25'!Print_Titles</vt:lpstr>
      <vt:lpstr>'Bieu 05. CTMTQG'!Print_Titles</vt:lpstr>
      <vt:lpstr>'Bieu 06 ODA'!Print_Titles</vt:lpstr>
      <vt:lpstr>'Biểu 2'!Print_Titles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admin</cp:lastModifiedBy>
  <cp:lastPrinted>2025-03-08T11:14:55Z</cp:lastPrinted>
  <dcterms:created xsi:type="dcterms:W3CDTF">2019-08-29T06:44:41Z</dcterms:created>
  <dcterms:modified xsi:type="dcterms:W3CDTF">2025-03-08T11:21:14Z</dcterms:modified>
</cp:coreProperties>
</file>