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D:\VĂN BẢN\CẬP NHẬT TRANG TTĐT\TÀI LIỆU HỌP HĐND HUYỆN\Kỳ họp thứ VIII\Dự thảo Nghị quyết\"/>
    </mc:Choice>
  </mc:AlternateContent>
  <xr:revisionPtr revIDLastSave="0" documentId="8_{8049BE6A-A4B8-4BEA-9BE8-F8F1E2930659}" xr6:coauthVersionLast="47" xr6:coauthVersionMax="47" xr10:uidLastSave="{00000000-0000-0000-0000-000000000000}"/>
  <bookViews>
    <workbookView xWindow="-120" yWindow="-120" windowWidth="29040" windowHeight="15720" tabRatio="837" firstSheet="1" activeTab="3" xr2:uid="{00000000-000D-0000-FFFF-FFFF00000000}"/>
  </bookViews>
  <sheets>
    <sheet name="Kangatang" sheetId="85" state="veryHidden" r:id="rId1"/>
    <sheet name="48_" sheetId="57" r:id="rId2"/>
    <sheet name="49_" sheetId="58" state="hidden" r:id="rId3"/>
    <sheet name="50,," sheetId="79" r:id="rId4"/>
    <sheet name="50" sheetId="76" state="hidden" r:id="rId5"/>
    <sheet name="51" sheetId="81" r:id="rId6"/>
    <sheet name="52,." sheetId="82" r:id="rId7"/>
    <sheet name="53" sheetId="83" r:id="rId8"/>
    <sheet name="54" sheetId="74" r:id="rId9"/>
    <sheet name="55" sheetId="71" state="hidden" r:id="rId10"/>
    <sheet name="56" sheetId="62" state="hidden" r:id="rId11"/>
    <sheet name="58" sheetId="84" r:id="rId12"/>
    <sheet name="59" sheetId="36" r:id="rId13"/>
    <sheet name="60" sheetId="66" state="hidden" r:id="rId14"/>
    <sheet name="61" sheetId="69" r:id="rId15"/>
    <sheet name="63" sheetId="75" r:id="rId16"/>
    <sheet name="nhap mtqg" sheetId="78" state="hidden" r:id="rId17"/>
    <sheet name="Sheet2" sheetId="80" state="hidden" r:id="rId18"/>
  </sheets>
  <definedNames>
    <definedName name="\T" localSheetId="8">#REF!</definedName>
    <definedName name="\T">#REF!</definedName>
    <definedName name="_">#N/A</definedName>
    <definedName name="_??" localSheetId="8">BlankMacro1</definedName>
    <definedName name="_??">BlankMacro1</definedName>
    <definedName name="_??????1" localSheetId="8">BlankMacro1</definedName>
    <definedName name="_??????1">BlankMacro1</definedName>
    <definedName name="_??????2" localSheetId="8">BlankMacro1</definedName>
    <definedName name="_??????2">BlankMacro1</definedName>
    <definedName name="_??????3" localSheetId="8">BlankMacro1</definedName>
    <definedName name="_??????3">BlankMacro1</definedName>
    <definedName name="_??????4" localSheetId="8">BlankMacro1</definedName>
    <definedName name="_??????4">BlankMacro1</definedName>
    <definedName name="_??????5" localSheetId="8">BlankMacro1</definedName>
    <definedName name="_??????5">BlankMacro1</definedName>
    <definedName name="_??????6" localSheetId="8">BlankMacro1</definedName>
    <definedName name="_??????6">BlankMacro1</definedName>
    <definedName name="__">#N/A</definedName>
    <definedName name="___">#N/A</definedName>
    <definedName name="___??" localSheetId="8">BlankMacro1</definedName>
    <definedName name="___??">BlankMacro1</definedName>
    <definedName name="___??????1" localSheetId="8">BlankMacro1</definedName>
    <definedName name="___??????1">BlankMacro1</definedName>
    <definedName name="___??????2" localSheetId="8">BlankMacro1</definedName>
    <definedName name="___??????2">BlankMacro1</definedName>
    <definedName name="___??????3" localSheetId="8">BlankMacro1</definedName>
    <definedName name="___??????3">BlankMacro1</definedName>
    <definedName name="___??????4" localSheetId="8">BlankMacro1</definedName>
    <definedName name="___??????4">BlankMacro1</definedName>
    <definedName name="___??????5" localSheetId="8">BlankMacro1</definedName>
    <definedName name="___??????5">BlankMacro1</definedName>
    <definedName name="___??????6" localSheetId="8">BlankMacro1</definedName>
    <definedName name="___??????6">BlankMacro1</definedName>
    <definedName name="____">#N/A</definedName>
    <definedName name="____??" localSheetId="8">BlankMacro1</definedName>
    <definedName name="____??">BlankMacro1</definedName>
    <definedName name="____??????1" localSheetId="8">BlankMacro1</definedName>
    <definedName name="____??????1">BlankMacro1</definedName>
    <definedName name="____??????2" localSheetId="8">BlankMacro1</definedName>
    <definedName name="____??????2">BlankMacro1</definedName>
    <definedName name="____??????3" localSheetId="8">BlankMacro1</definedName>
    <definedName name="____??????3">BlankMacro1</definedName>
    <definedName name="____??????4" localSheetId="8">BlankMacro1</definedName>
    <definedName name="____??????4">BlankMacro1</definedName>
    <definedName name="____??????5" localSheetId="8">BlankMacro1</definedName>
    <definedName name="____??????5">BlankMacro1</definedName>
    <definedName name="____??????6" localSheetId="8">BlankMacro1</definedName>
    <definedName name="____??????6">BlankMacro1</definedName>
    <definedName name="_____">#N/A</definedName>
    <definedName name="______">#N/A</definedName>
    <definedName name="______??" localSheetId="8">BlankMacro1</definedName>
    <definedName name="______??">BlankMacro1</definedName>
    <definedName name="______??????1" localSheetId="8">BlankMacro1</definedName>
    <definedName name="______??????1">BlankMacro1</definedName>
    <definedName name="______??????2" localSheetId="8">BlankMacro1</definedName>
    <definedName name="______??????2">BlankMacro1</definedName>
    <definedName name="______??????3" localSheetId="8">BlankMacro1</definedName>
    <definedName name="______??????3">BlankMacro1</definedName>
    <definedName name="______??????4" localSheetId="8">BlankMacro1</definedName>
    <definedName name="______??????4">BlankMacro1</definedName>
    <definedName name="______??????5" localSheetId="8">BlankMacro1</definedName>
    <definedName name="______??????5">BlankMacro1</definedName>
    <definedName name="______??????6" localSheetId="8">BlankMacro1</definedName>
    <definedName name="______??????6">BlankMacro1</definedName>
    <definedName name="_______">#N/A</definedName>
    <definedName name="________??" localSheetId="8">BlankMacro1</definedName>
    <definedName name="________??">BlankMacro1</definedName>
    <definedName name="________??????1" localSheetId="8">BlankMacro1</definedName>
    <definedName name="________??????1">BlankMacro1</definedName>
    <definedName name="________??????2" localSheetId="8">BlankMacro1</definedName>
    <definedName name="________??????2">BlankMacro1</definedName>
    <definedName name="________??????3" localSheetId="8">BlankMacro1</definedName>
    <definedName name="________??????3">BlankMacro1</definedName>
    <definedName name="________??????4" localSheetId="8">BlankMacro1</definedName>
    <definedName name="________??????4">BlankMacro1</definedName>
    <definedName name="________??????5" localSheetId="8">BlankMacro1</definedName>
    <definedName name="________??????5">BlankMacro1</definedName>
    <definedName name="________??????6" localSheetId="8">BlankMacro1</definedName>
    <definedName name="________??????6">BlankMacro1</definedName>
    <definedName name="________ban2" hidden="1">{"'Sheet1'!$L$16"}</definedName>
    <definedName name="________cep1" hidden="1">{"'Sheet1'!$L$16"}</definedName>
    <definedName name="________Coc39" hidden="1">{"'Sheet1'!$L$16"}</definedName>
    <definedName name="________Goi8" hidden="1">{"'Sheet1'!$L$16"}</definedName>
    <definedName name="________HUY1" hidden="1">{"'Sheet1'!$L$16"}</definedName>
    <definedName name="________HUY2" hidden="1">{"'Sheet1'!$L$16"}</definedName>
    <definedName name="________Lan1" hidden="1">{"'Sheet1'!$L$16"}</definedName>
    <definedName name="________LAN3" hidden="1">{"'Sheet1'!$L$16"}</definedName>
    <definedName name="________lk2" hidden="1">{"'Sheet1'!$L$16"}</definedName>
    <definedName name="________NSO2" hidden="1">{"'Sheet1'!$L$16"}</definedName>
    <definedName name="________PA3" hidden="1">{"'Sheet1'!$L$16"}</definedName>
    <definedName name="________Pl2" hidden="1">{"'Sheet1'!$L$16"}</definedName>
    <definedName name="________tb2" localSheetId="8">BlankMacro1</definedName>
    <definedName name="________tb2">BlankMacro1</definedName>
    <definedName name="________Tru21" hidden="1">{"'Sheet1'!$L$16"}</definedName>
    <definedName name="________tt3" hidden="1">{"'Sheet1'!$L$16"}</definedName>
    <definedName name="________TT31" hidden="1">{"'Sheet1'!$L$16"}</definedName>
    <definedName name="________VM2" hidden="1">{"'Sheet1'!$L$16"}</definedName>
    <definedName name="_______CON1">#REF!</definedName>
    <definedName name="_______CON2">#REF!</definedName>
    <definedName name="_______NET2">#REF!</definedName>
    <definedName name="______atn1">#REF!</definedName>
    <definedName name="______atn10">#REF!</definedName>
    <definedName name="______atn2">#REF!</definedName>
    <definedName name="______atn3">#REF!</definedName>
    <definedName name="______atn4">#REF!</definedName>
    <definedName name="______atn5">#REF!</definedName>
    <definedName name="______atn6">#REF!</definedName>
    <definedName name="______atn7">#REF!</definedName>
    <definedName name="______atn8">#REF!</definedName>
    <definedName name="______atn9">#REF!</definedName>
    <definedName name="______ban2" hidden="1">{"'Sheet1'!$L$16"}</definedName>
    <definedName name="______boi1">#REF!</definedName>
    <definedName name="______boi2">#REF!</definedName>
    <definedName name="______BTM150">#REF!</definedName>
    <definedName name="______BTM200">#REF!</definedName>
    <definedName name="______BTM250">#REF!</definedName>
    <definedName name="______BTM300">#REF!</definedName>
    <definedName name="______cao1">#REF!</definedName>
    <definedName name="______cao2">#REF!</definedName>
    <definedName name="______cao3">#REF!</definedName>
    <definedName name="______cao4">#REF!</definedName>
    <definedName name="______cao5">#REF!</definedName>
    <definedName name="______cao6">#REF!</definedName>
    <definedName name="______cep1" hidden="1">{"'Sheet1'!$L$16"}</definedName>
    <definedName name="______coc250">#REF!</definedName>
    <definedName name="______coc300">#REF!</definedName>
    <definedName name="______coc350">#REF!</definedName>
    <definedName name="______Coc39" hidden="1">{"'Sheet1'!$L$16"}</definedName>
    <definedName name="______CON1" localSheetId="8">#REF!</definedName>
    <definedName name="______CON1">#REF!</definedName>
    <definedName name="______CON2" localSheetId="8">#REF!</definedName>
    <definedName name="______CON2">#REF!</definedName>
    <definedName name="______cot4" localSheetId="8">#REF!</definedName>
    <definedName name="______cot4">#REF!</definedName>
    <definedName name="______cpd1">#REF!</definedName>
    <definedName name="______cpd2">#REF!</definedName>
    <definedName name="______dai1">#REF!</definedName>
    <definedName name="______dai2">#REF!</definedName>
    <definedName name="______dai3">#REF!</definedName>
    <definedName name="______dai4">#REF!</definedName>
    <definedName name="______dai5">#REF!</definedName>
    <definedName name="______dai6">#REF!</definedName>
    <definedName name="______dan1">#REF!</definedName>
    <definedName name="______dan2">#REF!</definedName>
    <definedName name="______DAO3" localSheetId="8">#REF!</definedName>
    <definedName name="______DAO3">#REF!</definedName>
    <definedName name="______DAP3" localSheetId="8">#REF!</definedName>
    <definedName name="______DAP3">#REF!</definedName>
    <definedName name="______ddn400">#REF!</definedName>
    <definedName name="______ddn600">#REF!</definedName>
    <definedName name="______deo1">#REF!</definedName>
    <definedName name="______deo10">#REF!</definedName>
    <definedName name="______deo2">#REF!</definedName>
    <definedName name="______deo3">#REF!</definedName>
    <definedName name="______deo4">#REF!</definedName>
    <definedName name="______deo5">#REF!</definedName>
    <definedName name="______deo6">#REF!</definedName>
    <definedName name="______deo7">#REF!</definedName>
    <definedName name="______deo8">#REF!</definedName>
    <definedName name="______deo9">#REF!</definedName>
    <definedName name="______E99999" localSheetId="8">#REF!</definedName>
    <definedName name="______E99999">#REF!</definedName>
    <definedName name="______f409408" localSheetId="8">#REF!</definedName>
    <definedName name="______f409408">#REF!</definedName>
    <definedName name="______Goi8" hidden="1">{"'Sheet1'!$L$16"}</definedName>
    <definedName name="______gon4">#REF!</definedName>
    <definedName name="______hsm2">1.1289</definedName>
    <definedName name="______HUY1" hidden="1">{"'Sheet1'!$L$16"}</definedName>
    <definedName name="______HUY2" hidden="1">{"'Sheet1'!$L$16"}</definedName>
    <definedName name="______isc1">0.035</definedName>
    <definedName name="______isc2">0.02</definedName>
    <definedName name="______isc3">0.054</definedName>
    <definedName name="______Kks1">#REF!</definedName>
    <definedName name="______Kks2">#REF!</definedName>
    <definedName name="______KM188" localSheetId="8">#REF!</definedName>
    <definedName name="______KM188">#REF!</definedName>
    <definedName name="______km189" localSheetId="8">#REF!</definedName>
    <definedName name="______km189">#REF!</definedName>
    <definedName name="______km190">#REF!</definedName>
    <definedName name="______km191">#REF!</definedName>
    <definedName name="______km192">#REF!</definedName>
    <definedName name="______km193" localSheetId="8">#REF!</definedName>
    <definedName name="______km193">#REF!</definedName>
    <definedName name="______km194" localSheetId="8">#REF!</definedName>
    <definedName name="______km194">#REF!</definedName>
    <definedName name="______km195" localSheetId="8">#REF!</definedName>
    <definedName name="______km195">#REF!</definedName>
    <definedName name="______km196" localSheetId="8">#REF!</definedName>
    <definedName name="______km196">#REF!</definedName>
    <definedName name="______km197" localSheetId="8">#REF!</definedName>
    <definedName name="______km197">#REF!</definedName>
    <definedName name="______km198" localSheetId="8">#REF!</definedName>
    <definedName name="______km198">#REF!</definedName>
    <definedName name="______Lan1" hidden="1">{"'Sheet1'!$L$16"}</definedName>
    <definedName name="______LAN3" hidden="1">{"'Sheet1'!$L$16"}</definedName>
    <definedName name="______lap1">#REF!</definedName>
    <definedName name="______lap2">#REF!</definedName>
    <definedName name="______lk2" hidden="1">{"'Sheet1'!$L$16"}</definedName>
    <definedName name="______MAC12">#REF!</definedName>
    <definedName name="______MAC46">#REF!</definedName>
    <definedName name="______MN124">#REF!</definedName>
    <definedName name="______nc151">#REF!</definedName>
    <definedName name="______NCL100" localSheetId="8">#REF!</definedName>
    <definedName name="______NCL100">#REF!</definedName>
    <definedName name="______NCL200" localSheetId="8">#REF!</definedName>
    <definedName name="______NCL200">#REF!</definedName>
    <definedName name="______NCL250" localSheetId="8">#REF!</definedName>
    <definedName name="______NCL250">#REF!</definedName>
    <definedName name="______NET2" localSheetId="8">#REF!</definedName>
    <definedName name="______NET2">#REF!</definedName>
    <definedName name="______nin190" localSheetId="8">#REF!</definedName>
    <definedName name="______nin190">#REF!</definedName>
    <definedName name="______NSO2" hidden="1">{"'Sheet1'!$L$16"}</definedName>
    <definedName name="______PA3" hidden="1">{"'Sheet1'!$L$16"}</definedName>
    <definedName name="______phi10">#REF!</definedName>
    <definedName name="______phi12">#REF!</definedName>
    <definedName name="______phi14">#REF!</definedName>
    <definedName name="______phi16">#REF!</definedName>
    <definedName name="______phi18">#REF!</definedName>
    <definedName name="______phi20">#REF!</definedName>
    <definedName name="______phi22">#REF!</definedName>
    <definedName name="______phi25">#REF!</definedName>
    <definedName name="______phi28">#REF!</definedName>
    <definedName name="______phi6">#REF!</definedName>
    <definedName name="______phi8">#REF!</definedName>
    <definedName name="______Pl2" hidden="1">{"'Sheet1'!$L$16"}</definedName>
    <definedName name="______Sat27">#REF!</definedName>
    <definedName name="______sc1">#REF!</definedName>
    <definedName name="______SC2">#REF!</definedName>
    <definedName name="______sc3">#REF!</definedName>
    <definedName name="______slg1">#REF!</definedName>
    <definedName name="______slg2">#REF!</definedName>
    <definedName name="______slg3">#REF!</definedName>
    <definedName name="______slg4">#REF!</definedName>
    <definedName name="______slg5">#REF!</definedName>
    <definedName name="______slg6">#REF!</definedName>
    <definedName name="______SN3" localSheetId="8">#REF!</definedName>
    <definedName name="______SN3">#REF!</definedName>
    <definedName name="______SOC10">0.3456</definedName>
    <definedName name="______SOC8">0.2827</definedName>
    <definedName name="______Sta1">531.877</definedName>
    <definedName name="______Sta2">561.952</definedName>
    <definedName name="______Sta3">712.202</definedName>
    <definedName name="______Sta4">762.202</definedName>
    <definedName name="______STD0898">#REF!</definedName>
    <definedName name="______TB1" localSheetId="8">#REF!</definedName>
    <definedName name="______TB1">#REF!</definedName>
    <definedName name="______tb2" localSheetId="8">BlankMacro1</definedName>
    <definedName name="______tb2">BlankMacro1</definedName>
    <definedName name="______TCO2" localSheetId="8">#REF!</definedName>
    <definedName name="______TCO2">#REF!</definedName>
    <definedName name="______TCO3" localSheetId="8">#REF!</definedName>
    <definedName name="______TCO3">#REF!</definedName>
    <definedName name="______tg1" localSheetId="8">#REF!</definedName>
    <definedName name="______tg1">#REF!</definedName>
    <definedName name="______tg427">#REF!</definedName>
    <definedName name="______TH20">#REF!</definedName>
    <definedName name="______TK622">#REF!</definedName>
    <definedName name="______TL1">#REF!</definedName>
    <definedName name="______TL2">#REF!</definedName>
    <definedName name="______TL3" localSheetId="8">#REF!</definedName>
    <definedName name="______TL3">#REF!</definedName>
    <definedName name="______TLA120">#REF!</definedName>
    <definedName name="______TLA35">#REF!</definedName>
    <definedName name="______TLA50">#REF!</definedName>
    <definedName name="______TLA70">#REF!</definedName>
    <definedName name="______TLA95">#REF!</definedName>
    <definedName name="______Tru21" hidden="1">{"'Sheet1'!$L$16"}</definedName>
    <definedName name="______tt3" hidden="1">{"'Sheet1'!$L$16"}</definedName>
    <definedName name="______TT31" hidden="1">{"'Sheet1'!$L$16"}</definedName>
    <definedName name="______tz593" localSheetId="8">#REF!</definedName>
    <definedName name="______tz593">#REF!</definedName>
    <definedName name="______VL100" localSheetId="8">#REF!</definedName>
    <definedName name="______VL100">#REF!</definedName>
    <definedName name="______VL200" localSheetId="8">#REF!</definedName>
    <definedName name="______VL200">#REF!</definedName>
    <definedName name="______VL250" localSheetId="8">#REF!</definedName>
    <definedName name="______VL250">#REF!</definedName>
    <definedName name="______VM2" hidden="1">{"'Sheet1'!$L$16"}</definedName>
    <definedName name="_____atn1" localSheetId="8">#REF!</definedName>
    <definedName name="_____atn1">#REF!</definedName>
    <definedName name="_____atn10" localSheetId="8">#REF!</definedName>
    <definedName name="_____atn10">#REF!</definedName>
    <definedName name="_____atn2" localSheetId="8">#REF!</definedName>
    <definedName name="_____atn2">#REF!</definedName>
    <definedName name="_____atn3" localSheetId="8">#REF!</definedName>
    <definedName name="_____atn3">#REF!</definedName>
    <definedName name="_____atn4" localSheetId="8">#REF!</definedName>
    <definedName name="_____atn4">#REF!</definedName>
    <definedName name="_____atn5" localSheetId="8">#REF!</definedName>
    <definedName name="_____atn5">#REF!</definedName>
    <definedName name="_____atn6" localSheetId="8">#REF!</definedName>
    <definedName name="_____atn6">#REF!</definedName>
    <definedName name="_____atn7" localSheetId="8">#REF!</definedName>
    <definedName name="_____atn7">#REF!</definedName>
    <definedName name="_____atn8" localSheetId="8">#REF!</definedName>
    <definedName name="_____atn8">#REF!</definedName>
    <definedName name="_____atn9" localSheetId="8">#REF!</definedName>
    <definedName name="_____atn9">#REF!</definedName>
    <definedName name="_____ban2" hidden="1">{"'Sheet1'!$L$16"}</definedName>
    <definedName name="_____boi1" localSheetId="8">#REF!</definedName>
    <definedName name="_____boi1">#REF!</definedName>
    <definedName name="_____boi2" localSheetId="8">#REF!</definedName>
    <definedName name="_____boi2">#REF!</definedName>
    <definedName name="_____BTM150" localSheetId="8">#REF!</definedName>
    <definedName name="_____BTM150">#REF!</definedName>
    <definedName name="_____BTM200" localSheetId="8">#REF!</definedName>
    <definedName name="_____BTM200">#REF!</definedName>
    <definedName name="_____BTM250" localSheetId="8">#REF!</definedName>
    <definedName name="_____BTM250">#REF!</definedName>
    <definedName name="_____BTM300" localSheetId="8">#REF!</definedName>
    <definedName name="_____BTM300">#REF!</definedName>
    <definedName name="_____cao1" localSheetId="8">#REF!</definedName>
    <definedName name="_____cao1">#REF!</definedName>
    <definedName name="_____cao2" localSheetId="8">#REF!</definedName>
    <definedName name="_____cao2">#REF!</definedName>
    <definedName name="_____cao3" localSheetId="8">#REF!</definedName>
    <definedName name="_____cao3">#REF!</definedName>
    <definedName name="_____cao4" localSheetId="8">#REF!</definedName>
    <definedName name="_____cao4">#REF!</definedName>
    <definedName name="_____cao5" localSheetId="8">#REF!</definedName>
    <definedName name="_____cao5">#REF!</definedName>
    <definedName name="_____cao6" localSheetId="8">#REF!</definedName>
    <definedName name="_____cao6">#REF!</definedName>
    <definedName name="_____cep1" hidden="1">{"'Sheet1'!$L$16"}</definedName>
    <definedName name="_____coc250" localSheetId="8">#REF!</definedName>
    <definedName name="_____coc250">#REF!</definedName>
    <definedName name="_____coc300" localSheetId="8">#REF!</definedName>
    <definedName name="_____coc300">#REF!</definedName>
    <definedName name="_____coc350" localSheetId="8">#REF!</definedName>
    <definedName name="_____coc350">#REF!</definedName>
    <definedName name="_____Coc39" hidden="1">{"'Sheet1'!$L$16"}</definedName>
    <definedName name="_____CON1" localSheetId="8">#REF!</definedName>
    <definedName name="_____CON1">#REF!</definedName>
    <definedName name="_____CON2" localSheetId="8">#REF!</definedName>
    <definedName name="_____CON2">#REF!</definedName>
    <definedName name="_____cot4" localSheetId="8">#REF!</definedName>
    <definedName name="_____cot4">#REF!</definedName>
    <definedName name="_____cpd1" localSheetId="8">#REF!</definedName>
    <definedName name="_____cpd1">#REF!</definedName>
    <definedName name="_____cpd2" localSheetId="8">#REF!</definedName>
    <definedName name="_____cpd2">#REF!</definedName>
    <definedName name="_____dai1" localSheetId="8">#REF!</definedName>
    <definedName name="_____dai1">#REF!</definedName>
    <definedName name="_____dai2" localSheetId="8">#REF!</definedName>
    <definedName name="_____dai2">#REF!</definedName>
    <definedName name="_____dai3" localSheetId="8">#REF!</definedName>
    <definedName name="_____dai3">#REF!</definedName>
    <definedName name="_____dai4" localSheetId="8">#REF!</definedName>
    <definedName name="_____dai4">#REF!</definedName>
    <definedName name="_____dai5" localSheetId="8">#REF!</definedName>
    <definedName name="_____dai5">#REF!</definedName>
    <definedName name="_____dai6" localSheetId="8">#REF!</definedName>
    <definedName name="_____dai6">#REF!</definedName>
    <definedName name="_____dan1" localSheetId="8">#REF!</definedName>
    <definedName name="_____dan1">#REF!</definedName>
    <definedName name="_____dan2" localSheetId="8">#REF!</definedName>
    <definedName name="_____dan2">#REF!</definedName>
    <definedName name="_____DAO3" localSheetId="8">#REF!</definedName>
    <definedName name="_____DAO3">#REF!</definedName>
    <definedName name="_____DAP3" localSheetId="8">#REF!</definedName>
    <definedName name="_____DAP3">#REF!</definedName>
    <definedName name="_____ddn400" localSheetId="8">#REF!</definedName>
    <definedName name="_____ddn400">#REF!</definedName>
    <definedName name="_____ddn600" localSheetId="8">#REF!</definedName>
    <definedName name="_____ddn600">#REF!</definedName>
    <definedName name="_____deo1" localSheetId="8">#REF!</definedName>
    <definedName name="_____deo1">#REF!</definedName>
    <definedName name="_____deo10" localSheetId="8">#REF!</definedName>
    <definedName name="_____deo10">#REF!</definedName>
    <definedName name="_____deo2" localSheetId="8">#REF!</definedName>
    <definedName name="_____deo2">#REF!</definedName>
    <definedName name="_____deo3" localSheetId="8">#REF!</definedName>
    <definedName name="_____deo3">#REF!</definedName>
    <definedName name="_____deo4" localSheetId="8">#REF!</definedName>
    <definedName name="_____deo4">#REF!</definedName>
    <definedName name="_____deo5" localSheetId="8">#REF!</definedName>
    <definedName name="_____deo5">#REF!</definedName>
    <definedName name="_____deo6" localSheetId="8">#REF!</definedName>
    <definedName name="_____deo6">#REF!</definedName>
    <definedName name="_____deo7" localSheetId="8">#REF!</definedName>
    <definedName name="_____deo7">#REF!</definedName>
    <definedName name="_____deo8" localSheetId="8">#REF!</definedName>
    <definedName name="_____deo8">#REF!</definedName>
    <definedName name="_____deo9" localSheetId="8">#REF!</definedName>
    <definedName name="_____deo9">#REF!</definedName>
    <definedName name="_____E99999" localSheetId="8">#REF!</definedName>
    <definedName name="_____E99999">#REF!</definedName>
    <definedName name="_____f409408" localSheetId="8">#REF!</definedName>
    <definedName name="_____f409408">#REF!</definedName>
    <definedName name="_____Goi8" hidden="1">{"'Sheet1'!$L$16"}</definedName>
    <definedName name="_____gon4" localSheetId="8">#REF!</definedName>
    <definedName name="_____gon4">#REF!</definedName>
    <definedName name="_____hsm2">1.1289</definedName>
    <definedName name="_____HUY1" hidden="1">{"'Sheet1'!$L$16"}</definedName>
    <definedName name="_____HUY2" hidden="1">{"'Sheet1'!$L$16"}</definedName>
    <definedName name="_____isc1">0.035</definedName>
    <definedName name="_____isc2">0.02</definedName>
    <definedName name="_____isc3">0.054</definedName>
    <definedName name="_____Kks1" localSheetId="8">#REF!</definedName>
    <definedName name="_____Kks1">#REF!</definedName>
    <definedName name="_____Kks2" localSheetId="8">#REF!</definedName>
    <definedName name="_____Kks2">#REF!</definedName>
    <definedName name="_____KM188" localSheetId="8">#REF!</definedName>
    <definedName name="_____KM188">#REF!</definedName>
    <definedName name="_____km189" localSheetId="8">#REF!</definedName>
    <definedName name="_____km189">#REF!</definedName>
    <definedName name="_____km190" localSheetId="8">#REF!</definedName>
    <definedName name="_____km190">#REF!</definedName>
    <definedName name="_____km191" localSheetId="8">#REF!</definedName>
    <definedName name="_____km191">#REF!</definedName>
    <definedName name="_____km192" localSheetId="8">#REF!</definedName>
    <definedName name="_____km192">#REF!</definedName>
    <definedName name="_____km193" localSheetId="8">#REF!</definedName>
    <definedName name="_____km193">#REF!</definedName>
    <definedName name="_____km194" localSheetId="8">#REF!</definedName>
    <definedName name="_____km194">#REF!</definedName>
    <definedName name="_____km195" localSheetId="8">#REF!</definedName>
    <definedName name="_____km195">#REF!</definedName>
    <definedName name="_____km196" localSheetId="8">#REF!</definedName>
    <definedName name="_____km196">#REF!</definedName>
    <definedName name="_____km197" localSheetId="8">#REF!</definedName>
    <definedName name="_____km197">#REF!</definedName>
    <definedName name="_____km198" localSheetId="8">#REF!</definedName>
    <definedName name="_____km198">#REF!</definedName>
    <definedName name="_____Lan1" hidden="1">{"'Sheet1'!$L$16"}</definedName>
    <definedName name="_____LAN3" hidden="1">{"'Sheet1'!$L$16"}</definedName>
    <definedName name="_____lap1" localSheetId="8">#REF!</definedName>
    <definedName name="_____lap1">#REF!</definedName>
    <definedName name="_____lap2" localSheetId="8">#REF!</definedName>
    <definedName name="_____lap2">#REF!</definedName>
    <definedName name="_____lk2" hidden="1">{"'Sheet1'!$L$16"}</definedName>
    <definedName name="_____MAC12" localSheetId="8">#REF!</definedName>
    <definedName name="_____MAC12">#REF!</definedName>
    <definedName name="_____MAC46" localSheetId="8">#REF!</definedName>
    <definedName name="_____MAC46">#REF!</definedName>
    <definedName name="_____MN124" localSheetId="8">#REF!</definedName>
    <definedName name="_____MN124">#REF!</definedName>
    <definedName name="_____nc151" localSheetId="8">#REF!</definedName>
    <definedName name="_____nc151">#REF!</definedName>
    <definedName name="_____NCL100" localSheetId="8">#REF!</definedName>
    <definedName name="_____NCL100">#REF!</definedName>
    <definedName name="_____NCL200" localSheetId="8">#REF!</definedName>
    <definedName name="_____NCL200">#REF!</definedName>
    <definedName name="_____NCL250" localSheetId="8">#REF!</definedName>
    <definedName name="_____NCL250">#REF!</definedName>
    <definedName name="_____NET2" localSheetId="8">#REF!</definedName>
    <definedName name="_____NET2">#REF!</definedName>
    <definedName name="_____nin190" localSheetId="8">#REF!</definedName>
    <definedName name="_____nin190">#REF!</definedName>
    <definedName name="_____NSO2" localSheetId="3" hidden="1">{"'Sheet1'!$L$16"}</definedName>
    <definedName name="_____NSO2" localSheetId="6" hidden="1">{"'Sheet1'!$L$16"}</definedName>
    <definedName name="_____NSO2" hidden="1">{"'Sheet1'!$L$16"}</definedName>
    <definedName name="_____PA3" hidden="1">{"'Sheet1'!$L$16"}</definedName>
    <definedName name="_____phi10" localSheetId="8">#REF!</definedName>
    <definedName name="_____phi10">#REF!</definedName>
    <definedName name="_____phi12" localSheetId="8">#REF!</definedName>
    <definedName name="_____phi12">#REF!</definedName>
    <definedName name="_____phi14" localSheetId="8">#REF!</definedName>
    <definedName name="_____phi14">#REF!</definedName>
    <definedName name="_____phi16" localSheetId="8">#REF!</definedName>
    <definedName name="_____phi16">#REF!</definedName>
    <definedName name="_____phi18" localSheetId="8">#REF!</definedName>
    <definedName name="_____phi18">#REF!</definedName>
    <definedName name="_____phi20" localSheetId="8">#REF!</definedName>
    <definedName name="_____phi20">#REF!</definedName>
    <definedName name="_____phi22" localSheetId="8">#REF!</definedName>
    <definedName name="_____phi22">#REF!</definedName>
    <definedName name="_____phi25" localSheetId="8">#REF!</definedName>
    <definedName name="_____phi25">#REF!</definedName>
    <definedName name="_____phi28" localSheetId="8">#REF!</definedName>
    <definedName name="_____phi28">#REF!</definedName>
    <definedName name="_____phi6" localSheetId="8">#REF!</definedName>
    <definedName name="_____phi6">#REF!</definedName>
    <definedName name="_____phi8" localSheetId="8">#REF!</definedName>
    <definedName name="_____phi8">#REF!</definedName>
    <definedName name="_____Pl2" hidden="1">{"'Sheet1'!$L$16"}</definedName>
    <definedName name="_____Sat27" localSheetId="8">#REF!</definedName>
    <definedName name="_____Sat27">#REF!</definedName>
    <definedName name="_____sc1" localSheetId="8">#REF!</definedName>
    <definedName name="_____sc1">#REF!</definedName>
    <definedName name="_____SC2" localSheetId="8">#REF!</definedName>
    <definedName name="_____SC2">#REF!</definedName>
    <definedName name="_____sc3" localSheetId="8">#REF!</definedName>
    <definedName name="_____sc3">#REF!</definedName>
    <definedName name="_____slg1" localSheetId="8">#REF!</definedName>
    <definedName name="_____slg1">#REF!</definedName>
    <definedName name="_____slg2" localSheetId="8">#REF!</definedName>
    <definedName name="_____slg2">#REF!</definedName>
    <definedName name="_____slg3" localSheetId="8">#REF!</definedName>
    <definedName name="_____slg3">#REF!</definedName>
    <definedName name="_____slg4" localSheetId="8">#REF!</definedName>
    <definedName name="_____slg4">#REF!</definedName>
    <definedName name="_____slg5" localSheetId="8">#REF!</definedName>
    <definedName name="_____slg5">#REF!</definedName>
    <definedName name="_____slg6" localSheetId="8">#REF!</definedName>
    <definedName name="_____slg6">#REF!</definedName>
    <definedName name="_____SN3" localSheetId="8">#REF!</definedName>
    <definedName name="_____SN3">#REF!</definedName>
    <definedName name="_____SOC10">0.3456</definedName>
    <definedName name="_____SOC8">0.2827</definedName>
    <definedName name="_____Sta1">531.877</definedName>
    <definedName name="_____Sta2">561.952</definedName>
    <definedName name="_____Sta3">712.202</definedName>
    <definedName name="_____Sta4">762.202</definedName>
    <definedName name="_____STD0898" localSheetId="8">#REF!</definedName>
    <definedName name="_____STD0898">#REF!</definedName>
    <definedName name="_____TB1" localSheetId="8">#REF!</definedName>
    <definedName name="_____TB1">#REF!</definedName>
    <definedName name="_____TCO2" localSheetId="8">#REF!</definedName>
    <definedName name="_____TCO2">#REF!</definedName>
    <definedName name="_____TCO3" localSheetId="8">#REF!</definedName>
    <definedName name="_____TCO3">#REF!</definedName>
    <definedName name="_____tg1" localSheetId="8">#REF!</definedName>
    <definedName name="_____tg1">#REF!</definedName>
    <definedName name="_____tg427" localSheetId="8">#REF!</definedName>
    <definedName name="_____tg427">#REF!</definedName>
    <definedName name="_____TH20" localSheetId="8">#REF!</definedName>
    <definedName name="_____TH20">#REF!</definedName>
    <definedName name="_____TK622" localSheetId="8">#REF!</definedName>
    <definedName name="_____TK622">#REF!</definedName>
    <definedName name="_____TL1" localSheetId="8">#REF!</definedName>
    <definedName name="_____TL1">#REF!</definedName>
    <definedName name="_____TL2" localSheetId="8">#REF!</definedName>
    <definedName name="_____TL2">#REF!</definedName>
    <definedName name="_____TL3" localSheetId="8">#REF!</definedName>
    <definedName name="_____TL3">#REF!</definedName>
    <definedName name="_____TLA120" localSheetId="8">#REF!</definedName>
    <definedName name="_____TLA120">#REF!</definedName>
    <definedName name="_____TLA35" localSheetId="8">#REF!</definedName>
    <definedName name="_____TLA35">#REF!</definedName>
    <definedName name="_____TLA50" localSheetId="8">#REF!</definedName>
    <definedName name="_____TLA50">#REF!</definedName>
    <definedName name="_____TLA70" localSheetId="8">#REF!</definedName>
    <definedName name="_____TLA70">#REF!</definedName>
    <definedName name="_____TLA95" localSheetId="8">#REF!</definedName>
    <definedName name="_____TLA95">#REF!</definedName>
    <definedName name="_____Tru21" hidden="1">{"'Sheet1'!$L$16"}</definedName>
    <definedName name="_____tt3" hidden="1">{"'Sheet1'!$L$16"}</definedName>
    <definedName name="_____TT31" hidden="1">{"'Sheet1'!$L$16"}</definedName>
    <definedName name="_____tz593" localSheetId="8">#REF!</definedName>
    <definedName name="_____tz593">#REF!</definedName>
    <definedName name="_____VL100" localSheetId="8">#REF!</definedName>
    <definedName name="_____VL100">#REF!</definedName>
    <definedName name="_____VL200" localSheetId="8">#REF!</definedName>
    <definedName name="_____VL200">#REF!</definedName>
    <definedName name="_____VL250" localSheetId="8">#REF!</definedName>
    <definedName name="_____VL250">#REF!</definedName>
    <definedName name="_____VM2" hidden="1">{"'Sheet1'!$L$16"}</definedName>
    <definedName name="____atn1" localSheetId="8">#REF!</definedName>
    <definedName name="____atn1">#REF!</definedName>
    <definedName name="____atn10" localSheetId="8">#REF!</definedName>
    <definedName name="____atn10">#REF!</definedName>
    <definedName name="____atn2" localSheetId="8">#REF!</definedName>
    <definedName name="____atn2">#REF!</definedName>
    <definedName name="____atn3" localSheetId="8">#REF!</definedName>
    <definedName name="____atn3">#REF!</definedName>
    <definedName name="____atn4" localSheetId="8">#REF!</definedName>
    <definedName name="____atn4">#REF!</definedName>
    <definedName name="____atn5" localSheetId="8">#REF!</definedName>
    <definedName name="____atn5">#REF!</definedName>
    <definedName name="____atn6" localSheetId="8">#REF!</definedName>
    <definedName name="____atn6">#REF!</definedName>
    <definedName name="____atn7" localSheetId="8">#REF!</definedName>
    <definedName name="____atn7">#REF!</definedName>
    <definedName name="____atn8" localSheetId="8">#REF!</definedName>
    <definedName name="____atn8">#REF!</definedName>
    <definedName name="____atn9" localSheetId="8">#REF!</definedName>
    <definedName name="____atn9">#REF!</definedName>
    <definedName name="____ban2" localSheetId="3" hidden="1">{"'Sheet1'!$L$16"}</definedName>
    <definedName name="____ban2" localSheetId="6" hidden="1">{"'Sheet1'!$L$16"}</definedName>
    <definedName name="____ban2" hidden="1">{"'Sheet1'!$L$16"}</definedName>
    <definedName name="____boi1" localSheetId="8">#REF!</definedName>
    <definedName name="____boi1">#REF!</definedName>
    <definedName name="____boi2" localSheetId="8">#REF!</definedName>
    <definedName name="____boi2">#REF!</definedName>
    <definedName name="____BTM150" localSheetId="8">#REF!</definedName>
    <definedName name="____BTM150">#REF!</definedName>
    <definedName name="____BTM200" localSheetId="8">#REF!</definedName>
    <definedName name="____BTM200">#REF!</definedName>
    <definedName name="____BTM250" localSheetId="8">#REF!</definedName>
    <definedName name="____BTM250">#REF!</definedName>
    <definedName name="____BTM300" localSheetId="8">#REF!</definedName>
    <definedName name="____BTM300">#REF!</definedName>
    <definedName name="____cao1" localSheetId="8">#REF!</definedName>
    <definedName name="____cao1">#REF!</definedName>
    <definedName name="____cao2" localSheetId="8">#REF!</definedName>
    <definedName name="____cao2">#REF!</definedName>
    <definedName name="____cao3" localSheetId="8">#REF!</definedName>
    <definedName name="____cao3">#REF!</definedName>
    <definedName name="____cao4" localSheetId="8">#REF!</definedName>
    <definedName name="____cao4">#REF!</definedName>
    <definedName name="____cao5" localSheetId="8">#REF!</definedName>
    <definedName name="____cao5">#REF!</definedName>
    <definedName name="____cao6" localSheetId="8">#REF!</definedName>
    <definedName name="____cao6">#REF!</definedName>
    <definedName name="____cep1" localSheetId="3" hidden="1">{"'Sheet1'!$L$16"}</definedName>
    <definedName name="____cep1" localSheetId="6" hidden="1">{"'Sheet1'!$L$16"}</definedName>
    <definedName name="____cep1" hidden="1">{"'Sheet1'!$L$16"}</definedName>
    <definedName name="____coc250" localSheetId="8">#REF!</definedName>
    <definedName name="____coc250">#REF!</definedName>
    <definedName name="____coc300" localSheetId="8">#REF!</definedName>
    <definedName name="____coc300">#REF!</definedName>
    <definedName name="____coc350" localSheetId="8">#REF!</definedName>
    <definedName name="____coc350">#REF!</definedName>
    <definedName name="____Coc39" localSheetId="3" hidden="1">{"'Sheet1'!$L$16"}</definedName>
    <definedName name="____Coc39" localSheetId="6" hidden="1">{"'Sheet1'!$L$16"}</definedName>
    <definedName name="____Coc39" hidden="1">{"'Sheet1'!$L$16"}</definedName>
    <definedName name="____CON1" localSheetId="8">#REF!</definedName>
    <definedName name="____CON1">#REF!</definedName>
    <definedName name="____CON2" localSheetId="8">#REF!</definedName>
    <definedName name="____CON2">#REF!</definedName>
    <definedName name="____cot4" localSheetId="8">#REF!</definedName>
    <definedName name="____cot4">#REF!</definedName>
    <definedName name="____cpd1" localSheetId="8">#REF!</definedName>
    <definedName name="____cpd1">#REF!</definedName>
    <definedName name="____cpd2" localSheetId="8">#REF!</definedName>
    <definedName name="____cpd2">#REF!</definedName>
    <definedName name="____dai1" localSheetId="8">#REF!</definedName>
    <definedName name="____dai1">#REF!</definedName>
    <definedName name="____dai2" localSheetId="8">#REF!</definedName>
    <definedName name="____dai2">#REF!</definedName>
    <definedName name="____dai3" localSheetId="8">#REF!</definedName>
    <definedName name="____dai3">#REF!</definedName>
    <definedName name="____dai4" localSheetId="8">#REF!</definedName>
    <definedName name="____dai4">#REF!</definedName>
    <definedName name="____dai5" localSheetId="8">#REF!</definedName>
    <definedName name="____dai5">#REF!</definedName>
    <definedName name="____dai6" localSheetId="8">#REF!</definedName>
    <definedName name="____dai6">#REF!</definedName>
    <definedName name="____dan1" localSheetId="8">#REF!</definedName>
    <definedName name="____dan1">#REF!</definedName>
    <definedName name="____dan2" localSheetId="8">#REF!</definedName>
    <definedName name="____dan2">#REF!</definedName>
    <definedName name="____DAO3" localSheetId="8">#REF!</definedName>
    <definedName name="____DAO3">#REF!</definedName>
    <definedName name="____DAP3" localSheetId="8">#REF!</definedName>
    <definedName name="____DAP3">#REF!</definedName>
    <definedName name="____ddn400" localSheetId="8">#REF!</definedName>
    <definedName name="____ddn400">#REF!</definedName>
    <definedName name="____ddn600" localSheetId="8">#REF!</definedName>
    <definedName name="____ddn600">#REF!</definedName>
    <definedName name="____deo1" localSheetId="8">#REF!</definedName>
    <definedName name="____deo1">#REF!</definedName>
    <definedName name="____deo10" localSheetId="8">#REF!</definedName>
    <definedName name="____deo10">#REF!</definedName>
    <definedName name="____deo2" localSheetId="8">#REF!</definedName>
    <definedName name="____deo2">#REF!</definedName>
    <definedName name="____deo3" localSheetId="8">#REF!</definedName>
    <definedName name="____deo3">#REF!</definedName>
    <definedName name="____deo4" localSheetId="8">#REF!</definedName>
    <definedName name="____deo4">#REF!</definedName>
    <definedName name="____deo5" localSheetId="8">#REF!</definedName>
    <definedName name="____deo5">#REF!</definedName>
    <definedName name="____deo6" localSheetId="8">#REF!</definedName>
    <definedName name="____deo6">#REF!</definedName>
    <definedName name="____deo7" localSheetId="8">#REF!</definedName>
    <definedName name="____deo7">#REF!</definedName>
    <definedName name="____deo8" localSheetId="8">#REF!</definedName>
    <definedName name="____deo8">#REF!</definedName>
    <definedName name="____deo9" localSheetId="8">#REF!</definedName>
    <definedName name="____deo9">#REF!</definedName>
    <definedName name="____E99999" localSheetId="8">#REF!</definedName>
    <definedName name="____E99999">#REF!</definedName>
    <definedName name="____f409408" localSheetId="8">#REF!</definedName>
    <definedName name="____f409408">#REF!</definedName>
    <definedName name="____Goi8" localSheetId="3" hidden="1">{"'Sheet1'!$L$16"}</definedName>
    <definedName name="____Goi8" localSheetId="6" hidden="1">{"'Sheet1'!$L$16"}</definedName>
    <definedName name="____Goi8" hidden="1">{"'Sheet1'!$L$16"}</definedName>
    <definedName name="____gon4" localSheetId="8">#REF!</definedName>
    <definedName name="____gon4">#REF!</definedName>
    <definedName name="____hsm2">1.1289</definedName>
    <definedName name="____HUY1" localSheetId="3" hidden="1">{"'Sheet1'!$L$16"}</definedName>
    <definedName name="____HUY1" localSheetId="6" hidden="1">{"'Sheet1'!$L$16"}</definedName>
    <definedName name="____HUY1" hidden="1">{"'Sheet1'!$L$16"}</definedName>
    <definedName name="____HUY2" localSheetId="3" hidden="1">{"'Sheet1'!$L$16"}</definedName>
    <definedName name="____HUY2" localSheetId="6" hidden="1">{"'Sheet1'!$L$16"}</definedName>
    <definedName name="____HUY2" hidden="1">{"'Sheet1'!$L$16"}</definedName>
    <definedName name="____isc1">0.035</definedName>
    <definedName name="____isc2">0.02</definedName>
    <definedName name="____isc3">0.054</definedName>
    <definedName name="____Kks1" localSheetId="8">#REF!</definedName>
    <definedName name="____Kks1">#REF!</definedName>
    <definedName name="____Kks2" localSheetId="8">#REF!</definedName>
    <definedName name="____Kks2">#REF!</definedName>
    <definedName name="____KM188" localSheetId="8">#REF!</definedName>
    <definedName name="____KM188">#REF!</definedName>
    <definedName name="____km189" localSheetId="8">#REF!</definedName>
    <definedName name="____km189">#REF!</definedName>
    <definedName name="____km190" localSheetId="8">#REF!</definedName>
    <definedName name="____km190">#REF!</definedName>
    <definedName name="____km191" localSheetId="8">#REF!</definedName>
    <definedName name="____km191">#REF!</definedName>
    <definedName name="____km192" localSheetId="8">#REF!</definedName>
    <definedName name="____km192">#REF!</definedName>
    <definedName name="____km193" localSheetId="8">#REF!</definedName>
    <definedName name="____km193">#REF!</definedName>
    <definedName name="____km194" localSheetId="8">#REF!</definedName>
    <definedName name="____km194">#REF!</definedName>
    <definedName name="____km195" localSheetId="8">#REF!</definedName>
    <definedName name="____km195">#REF!</definedName>
    <definedName name="____km196" localSheetId="8">#REF!</definedName>
    <definedName name="____km196">#REF!</definedName>
    <definedName name="____km197" localSheetId="8">#REF!</definedName>
    <definedName name="____km197">#REF!</definedName>
    <definedName name="____km198" localSheetId="8">#REF!</definedName>
    <definedName name="____km198">#REF!</definedName>
    <definedName name="____Lan1" localSheetId="3" hidden="1">{"'Sheet1'!$L$16"}</definedName>
    <definedName name="____Lan1" localSheetId="6" hidden="1">{"'Sheet1'!$L$16"}</definedName>
    <definedName name="____Lan1" hidden="1">{"'Sheet1'!$L$16"}</definedName>
    <definedName name="____LAN3" localSheetId="3" hidden="1">{"'Sheet1'!$L$16"}</definedName>
    <definedName name="____LAN3" localSheetId="6" hidden="1">{"'Sheet1'!$L$16"}</definedName>
    <definedName name="____LAN3" hidden="1">{"'Sheet1'!$L$16"}</definedName>
    <definedName name="____lap1" localSheetId="8">#REF!</definedName>
    <definedName name="____lap1">#REF!</definedName>
    <definedName name="____lap2" localSheetId="8">#REF!</definedName>
    <definedName name="____lap2">#REF!</definedName>
    <definedName name="____lk2" localSheetId="3" hidden="1">{"'Sheet1'!$L$16"}</definedName>
    <definedName name="____lk2" localSheetId="6" hidden="1">{"'Sheet1'!$L$16"}</definedName>
    <definedName name="____lk2" hidden="1">{"'Sheet1'!$L$16"}</definedName>
    <definedName name="____MAC12" localSheetId="8">#REF!</definedName>
    <definedName name="____MAC12">#REF!</definedName>
    <definedName name="____MAC46" localSheetId="8">#REF!</definedName>
    <definedName name="____MAC46">#REF!</definedName>
    <definedName name="____MN124" localSheetId="8">#REF!</definedName>
    <definedName name="____MN124">#REF!</definedName>
    <definedName name="____nc151" localSheetId="8">#REF!</definedName>
    <definedName name="____nc151">#REF!</definedName>
    <definedName name="____NCL100" localSheetId="8">#REF!</definedName>
    <definedName name="____NCL100">#REF!</definedName>
    <definedName name="____NCL200" localSheetId="8">#REF!</definedName>
    <definedName name="____NCL200">#REF!</definedName>
    <definedName name="____NCL250" localSheetId="8">#REF!</definedName>
    <definedName name="____NCL250">#REF!</definedName>
    <definedName name="____NET2" localSheetId="8">#REF!</definedName>
    <definedName name="____NET2">#REF!</definedName>
    <definedName name="____nin190" localSheetId="8">#REF!</definedName>
    <definedName name="____nin190">#REF!</definedName>
    <definedName name="____NSO2" localSheetId="3" hidden="1">{"'Sheet1'!$L$16"}</definedName>
    <definedName name="____NSO2" localSheetId="6" hidden="1">{"'Sheet1'!$L$16"}</definedName>
    <definedName name="____NSO2" hidden="1">{"'Sheet1'!$L$16"}</definedName>
    <definedName name="____PA3" localSheetId="3" hidden="1">{"'Sheet1'!$L$16"}</definedName>
    <definedName name="____PA3" localSheetId="6" hidden="1">{"'Sheet1'!$L$16"}</definedName>
    <definedName name="____PA3" hidden="1">{"'Sheet1'!$L$16"}</definedName>
    <definedName name="____phi10" localSheetId="8">#REF!</definedName>
    <definedName name="____phi10">#REF!</definedName>
    <definedName name="____phi12" localSheetId="8">#REF!</definedName>
    <definedName name="____phi12">#REF!</definedName>
    <definedName name="____phi14" localSheetId="8">#REF!</definedName>
    <definedName name="____phi14">#REF!</definedName>
    <definedName name="____phi16" localSheetId="8">#REF!</definedName>
    <definedName name="____phi16">#REF!</definedName>
    <definedName name="____phi18" localSheetId="8">#REF!</definedName>
    <definedName name="____phi18">#REF!</definedName>
    <definedName name="____phi20" localSheetId="8">#REF!</definedName>
    <definedName name="____phi20">#REF!</definedName>
    <definedName name="____phi22" localSheetId="8">#REF!</definedName>
    <definedName name="____phi22">#REF!</definedName>
    <definedName name="____phi25" localSheetId="8">#REF!</definedName>
    <definedName name="____phi25">#REF!</definedName>
    <definedName name="____phi28" localSheetId="8">#REF!</definedName>
    <definedName name="____phi28">#REF!</definedName>
    <definedName name="____phi6" localSheetId="8">#REF!</definedName>
    <definedName name="____phi6">#REF!</definedName>
    <definedName name="____phi8" localSheetId="8">#REF!</definedName>
    <definedName name="____phi8">#REF!</definedName>
    <definedName name="____Pl2" localSheetId="3" hidden="1">{"'Sheet1'!$L$16"}</definedName>
    <definedName name="____Pl2" localSheetId="6" hidden="1">{"'Sheet1'!$L$16"}</definedName>
    <definedName name="____Pl2" hidden="1">{"'Sheet1'!$L$16"}</definedName>
    <definedName name="____Sat27" localSheetId="8">#REF!</definedName>
    <definedName name="____Sat27">#REF!</definedName>
    <definedName name="____sc1" localSheetId="8">#REF!</definedName>
    <definedName name="____sc1">#REF!</definedName>
    <definedName name="____SC2" localSheetId="8">#REF!</definedName>
    <definedName name="____SC2">#REF!</definedName>
    <definedName name="____sc3" localSheetId="8">#REF!</definedName>
    <definedName name="____sc3">#REF!</definedName>
    <definedName name="____slg1" localSheetId="8">#REF!</definedName>
    <definedName name="____slg1">#REF!</definedName>
    <definedName name="____slg2" localSheetId="8">#REF!</definedName>
    <definedName name="____slg2">#REF!</definedName>
    <definedName name="____slg3" localSheetId="8">#REF!</definedName>
    <definedName name="____slg3">#REF!</definedName>
    <definedName name="____slg4" localSheetId="8">#REF!</definedName>
    <definedName name="____slg4">#REF!</definedName>
    <definedName name="____slg5" localSheetId="8">#REF!</definedName>
    <definedName name="____slg5">#REF!</definedName>
    <definedName name="____slg6" localSheetId="8">#REF!</definedName>
    <definedName name="____slg6">#REF!</definedName>
    <definedName name="____SN3" localSheetId="8">#REF!</definedName>
    <definedName name="____SN3">#REF!</definedName>
    <definedName name="____SOC10">0.3456</definedName>
    <definedName name="____SOC8">0.2827</definedName>
    <definedName name="____Sta1">531.877</definedName>
    <definedName name="____Sta2">561.952</definedName>
    <definedName name="____Sta3">712.202</definedName>
    <definedName name="____Sta4">762.202</definedName>
    <definedName name="____STD0898" localSheetId="8">#REF!</definedName>
    <definedName name="____STD0898">#REF!</definedName>
    <definedName name="____TB1" localSheetId="8">#REF!</definedName>
    <definedName name="____TB1">#REF!</definedName>
    <definedName name="____tb2" localSheetId="8">BlankMacro1</definedName>
    <definedName name="____tb2">BlankMacro1</definedName>
    <definedName name="____TCO2" localSheetId="8">#REF!</definedName>
    <definedName name="____TCO2">#REF!</definedName>
    <definedName name="____TCO3" localSheetId="8">#REF!</definedName>
    <definedName name="____TCO3">#REF!</definedName>
    <definedName name="____tg1" localSheetId="8">#REF!</definedName>
    <definedName name="____tg1">#REF!</definedName>
    <definedName name="____tg427" localSheetId="8">#REF!</definedName>
    <definedName name="____tg427">#REF!</definedName>
    <definedName name="____TH20" localSheetId="8">#REF!</definedName>
    <definedName name="____TH20">#REF!</definedName>
    <definedName name="____TK622" localSheetId="8">#REF!</definedName>
    <definedName name="____TK622">#REF!</definedName>
    <definedName name="____TL1" localSheetId="8">#REF!</definedName>
    <definedName name="____TL1">#REF!</definedName>
    <definedName name="____TL2" localSheetId="8">#REF!</definedName>
    <definedName name="____TL2">#REF!</definedName>
    <definedName name="____TL3" localSheetId="8">#REF!</definedName>
    <definedName name="____TL3">#REF!</definedName>
    <definedName name="____TLA120" localSheetId="8">#REF!</definedName>
    <definedName name="____TLA120">#REF!</definedName>
    <definedName name="____TLA35" localSheetId="8">#REF!</definedName>
    <definedName name="____TLA35">#REF!</definedName>
    <definedName name="____TLA50" localSheetId="8">#REF!</definedName>
    <definedName name="____TLA50">#REF!</definedName>
    <definedName name="____TLA70" localSheetId="8">#REF!</definedName>
    <definedName name="____TLA70">#REF!</definedName>
    <definedName name="____TLA95" localSheetId="8">#REF!</definedName>
    <definedName name="____TLA95">#REF!</definedName>
    <definedName name="____Tru21" localSheetId="3" hidden="1">{"'Sheet1'!$L$16"}</definedName>
    <definedName name="____Tru21" localSheetId="6" hidden="1">{"'Sheet1'!$L$16"}</definedName>
    <definedName name="____Tru21" hidden="1">{"'Sheet1'!$L$16"}</definedName>
    <definedName name="____tt3" localSheetId="3" hidden="1">{"'Sheet1'!$L$16"}</definedName>
    <definedName name="____tt3" localSheetId="6" hidden="1">{"'Sheet1'!$L$16"}</definedName>
    <definedName name="____tt3" hidden="1">{"'Sheet1'!$L$16"}</definedName>
    <definedName name="____TT31" localSheetId="3" hidden="1">{"'Sheet1'!$L$16"}</definedName>
    <definedName name="____TT31" localSheetId="6" hidden="1">{"'Sheet1'!$L$16"}</definedName>
    <definedName name="____TT31" hidden="1">{"'Sheet1'!$L$16"}</definedName>
    <definedName name="____tz593" localSheetId="8">#REF!</definedName>
    <definedName name="____tz593">#REF!</definedName>
    <definedName name="____VL100" localSheetId="8">#REF!</definedName>
    <definedName name="____VL100">#REF!</definedName>
    <definedName name="____VL200" localSheetId="8">#REF!</definedName>
    <definedName name="____VL200">#REF!</definedName>
    <definedName name="____VL250" localSheetId="8">#REF!</definedName>
    <definedName name="____VL250">#REF!</definedName>
    <definedName name="____VM2" localSheetId="3" hidden="1">{"'Sheet1'!$L$16"}</definedName>
    <definedName name="____VM2" localSheetId="6" hidden="1">{"'Sheet1'!$L$16"}</definedName>
    <definedName name="____VM2" hidden="1">{"'Sheet1'!$L$16"}</definedName>
    <definedName name="___atn1" localSheetId="8">#REF!</definedName>
    <definedName name="___atn1">#REF!</definedName>
    <definedName name="___atn10" localSheetId="8">#REF!</definedName>
    <definedName name="___atn10">#REF!</definedName>
    <definedName name="___atn2" localSheetId="8">#REF!</definedName>
    <definedName name="___atn2">#REF!</definedName>
    <definedName name="___atn3" localSheetId="8">#REF!</definedName>
    <definedName name="___atn3">#REF!</definedName>
    <definedName name="___atn4" localSheetId="8">#REF!</definedName>
    <definedName name="___atn4">#REF!</definedName>
    <definedName name="___atn5" localSheetId="8">#REF!</definedName>
    <definedName name="___atn5">#REF!</definedName>
    <definedName name="___atn6" localSheetId="8">#REF!</definedName>
    <definedName name="___atn6">#REF!</definedName>
    <definedName name="___atn7" localSheetId="8">#REF!</definedName>
    <definedName name="___atn7">#REF!</definedName>
    <definedName name="___atn8" localSheetId="8">#REF!</definedName>
    <definedName name="___atn8">#REF!</definedName>
    <definedName name="___atn9" localSheetId="8">#REF!</definedName>
    <definedName name="___atn9">#REF!</definedName>
    <definedName name="___ban2" localSheetId="3" hidden="1">{"'Sheet1'!$L$16"}</definedName>
    <definedName name="___ban2" localSheetId="6" hidden="1">{"'Sheet1'!$L$16"}</definedName>
    <definedName name="___ban2" hidden="1">{"'Sheet1'!$L$16"}</definedName>
    <definedName name="___boi1" localSheetId="8">#REF!</definedName>
    <definedName name="___boi1">#REF!</definedName>
    <definedName name="___boi2" localSheetId="8">#REF!</definedName>
    <definedName name="___boi2">#REF!</definedName>
    <definedName name="___BTM150" localSheetId="8">#REF!</definedName>
    <definedName name="___BTM150">#REF!</definedName>
    <definedName name="___BTM200" localSheetId="8">#REF!</definedName>
    <definedName name="___BTM200">#REF!</definedName>
    <definedName name="___BTM250" localSheetId="8">#REF!</definedName>
    <definedName name="___BTM250">#REF!</definedName>
    <definedName name="___BTM300" localSheetId="8">#REF!</definedName>
    <definedName name="___BTM300">#REF!</definedName>
    <definedName name="___cao1" localSheetId="8">#REF!</definedName>
    <definedName name="___cao1">#REF!</definedName>
    <definedName name="___cao2" localSheetId="8">#REF!</definedName>
    <definedName name="___cao2">#REF!</definedName>
    <definedName name="___cao3" localSheetId="8">#REF!</definedName>
    <definedName name="___cao3">#REF!</definedName>
    <definedName name="___cao4" localSheetId="8">#REF!</definedName>
    <definedName name="___cao4">#REF!</definedName>
    <definedName name="___cao5" localSheetId="8">#REF!</definedName>
    <definedName name="___cao5">#REF!</definedName>
    <definedName name="___cao6" localSheetId="8">#REF!</definedName>
    <definedName name="___cao6">#REF!</definedName>
    <definedName name="___cep1" localSheetId="3" hidden="1">{"'Sheet1'!$L$16"}</definedName>
    <definedName name="___cep1" localSheetId="6" hidden="1">{"'Sheet1'!$L$16"}</definedName>
    <definedName name="___cep1" hidden="1">{"'Sheet1'!$L$16"}</definedName>
    <definedName name="___coc250" localSheetId="8">#REF!</definedName>
    <definedName name="___coc250">#REF!</definedName>
    <definedName name="___coc300" localSheetId="8">#REF!</definedName>
    <definedName name="___coc300">#REF!</definedName>
    <definedName name="___coc350" localSheetId="8">#REF!</definedName>
    <definedName name="___coc350">#REF!</definedName>
    <definedName name="___Coc39" localSheetId="3" hidden="1">{"'Sheet1'!$L$16"}</definedName>
    <definedName name="___Coc39" localSheetId="6" hidden="1">{"'Sheet1'!$L$16"}</definedName>
    <definedName name="___Coc39" hidden="1">{"'Sheet1'!$L$16"}</definedName>
    <definedName name="___CON1" localSheetId="8">#REF!</definedName>
    <definedName name="___CON1">#REF!</definedName>
    <definedName name="___CON2" localSheetId="8">#REF!</definedName>
    <definedName name="___CON2">#REF!</definedName>
    <definedName name="___cot4" localSheetId="8">#REF!</definedName>
    <definedName name="___cot4">#REF!</definedName>
    <definedName name="___cpd1" localSheetId="8">#REF!</definedName>
    <definedName name="___cpd1">#REF!</definedName>
    <definedName name="___cpd2" localSheetId="8">#REF!</definedName>
    <definedName name="___cpd2">#REF!</definedName>
    <definedName name="___dai1" localSheetId="8">#REF!</definedName>
    <definedName name="___dai1">#REF!</definedName>
    <definedName name="___dai2" localSheetId="8">#REF!</definedName>
    <definedName name="___dai2">#REF!</definedName>
    <definedName name="___dai3" localSheetId="8">#REF!</definedName>
    <definedName name="___dai3">#REF!</definedName>
    <definedName name="___dai4" localSheetId="8">#REF!</definedName>
    <definedName name="___dai4">#REF!</definedName>
    <definedName name="___dai5" localSheetId="8">#REF!</definedName>
    <definedName name="___dai5">#REF!</definedName>
    <definedName name="___dai6" localSheetId="8">#REF!</definedName>
    <definedName name="___dai6">#REF!</definedName>
    <definedName name="___dan1" localSheetId="8">#REF!</definedName>
    <definedName name="___dan1">#REF!</definedName>
    <definedName name="___dan2" localSheetId="8">#REF!</definedName>
    <definedName name="___dan2">#REF!</definedName>
    <definedName name="___DAO3" localSheetId="8">#REF!</definedName>
    <definedName name="___DAO3">#REF!</definedName>
    <definedName name="___DAP3" localSheetId="8">#REF!</definedName>
    <definedName name="___DAP3">#REF!</definedName>
    <definedName name="___ddn400" localSheetId="8">#REF!</definedName>
    <definedName name="___ddn400">#REF!</definedName>
    <definedName name="___ddn600" localSheetId="8">#REF!</definedName>
    <definedName name="___ddn600">#REF!</definedName>
    <definedName name="___deo1" localSheetId="8">#REF!</definedName>
    <definedName name="___deo1">#REF!</definedName>
    <definedName name="___deo10" localSheetId="8">#REF!</definedName>
    <definedName name="___deo10">#REF!</definedName>
    <definedName name="___deo2" localSheetId="8">#REF!</definedName>
    <definedName name="___deo2">#REF!</definedName>
    <definedName name="___deo3" localSheetId="8">#REF!</definedName>
    <definedName name="___deo3">#REF!</definedName>
    <definedName name="___deo4" localSheetId="8">#REF!</definedName>
    <definedName name="___deo4">#REF!</definedName>
    <definedName name="___deo5" localSheetId="8">#REF!</definedName>
    <definedName name="___deo5">#REF!</definedName>
    <definedName name="___deo6" localSheetId="8">#REF!</definedName>
    <definedName name="___deo6">#REF!</definedName>
    <definedName name="___deo7" localSheetId="8">#REF!</definedName>
    <definedName name="___deo7">#REF!</definedName>
    <definedName name="___deo8" localSheetId="8">#REF!</definedName>
    <definedName name="___deo8">#REF!</definedName>
    <definedName name="___deo9" localSheetId="8">#REF!</definedName>
    <definedName name="___deo9">#REF!</definedName>
    <definedName name="___E99999" localSheetId="8">#REF!</definedName>
    <definedName name="___E99999">#REF!</definedName>
    <definedName name="___f409408" localSheetId="8">#REF!</definedName>
    <definedName name="___f409408">#REF!</definedName>
    <definedName name="___Goi8" localSheetId="3" hidden="1">{"'Sheet1'!$L$16"}</definedName>
    <definedName name="___Goi8" localSheetId="6" hidden="1">{"'Sheet1'!$L$16"}</definedName>
    <definedName name="___Goi8" hidden="1">{"'Sheet1'!$L$16"}</definedName>
    <definedName name="___gon4" localSheetId="8">#REF!</definedName>
    <definedName name="___gon4">#REF!</definedName>
    <definedName name="___hsm2">1.1289</definedName>
    <definedName name="___HUY1" localSheetId="3" hidden="1">{"'Sheet1'!$L$16"}</definedName>
    <definedName name="___HUY1" localSheetId="6" hidden="1">{"'Sheet1'!$L$16"}</definedName>
    <definedName name="___HUY1" hidden="1">{"'Sheet1'!$L$16"}</definedName>
    <definedName name="___HUY2" localSheetId="3" hidden="1">{"'Sheet1'!$L$16"}</definedName>
    <definedName name="___HUY2" localSheetId="6" hidden="1">{"'Sheet1'!$L$16"}</definedName>
    <definedName name="___HUY2" hidden="1">{"'Sheet1'!$L$16"}</definedName>
    <definedName name="___isc1">0.035</definedName>
    <definedName name="___isc2">0.02</definedName>
    <definedName name="___isc3">0.054</definedName>
    <definedName name="___Kks1" localSheetId="8">#REF!</definedName>
    <definedName name="___Kks1">#REF!</definedName>
    <definedName name="___Kks2" localSheetId="8">#REF!</definedName>
    <definedName name="___Kks2">#REF!</definedName>
    <definedName name="___KM188" localSheetId="8">#REF!</definedName>
    <definedName name="___KM188">#REF!</definedName>
    <definedName name="___km189" localSheetId="8">#REF!</definedName>
    <definedName name="___km189">#REF!</definedName>
    <definedName name="___km190" localSheetId="8">#REF!</definedName>
    <definedName name="___km190">#REF!</definedName>
    <definedName name="___km191" localSheetId="8">#REF!</definedName>
    <definedName name="___km191">#REF!</definedName>
    <definedName name="___km192" localSheetId="8">#REF!</definedName>
    <definedName name="___km192">#REF!</definedName>
    <definedName name="___km193" localSheetId="8">#REF!</definedName>
    <definedName name="___km193">#REF!</definedName>
    <definedName name="___km194" localSheetId="8">#REF!</definedName>
    <definedName name="___km194">#REF!</definedName>
    <definedName name="___km195" localSheetId="8">#REF!</definedName>
    <definedName name="___km195">#REF!</definedName>
    <definedName name="___km196" localSheetId="8">#REF!</definedName>
    <definedName name="___km196">#REF!</definedName>
    <definedName name="___km197" localSheetId="8">#REF!</definedName>
    <definedName name="___km197">#REF!</definedName>
    <definedName name="___km198" localSheetId="8">#REF!</definedName>
    <definedName name="___km198">#REF!</definedName>
    <definedName name="___Lan1" localSheetId="3" hidden="1">{"'Sheet1'!$L$16"}</definedName>
    <definedName name="___Lan1" localSheetId="6" hidden="1">{"'Sheet1'!$L$16"}</definedName>
    <definedName name="___Lan1" hidden="1">{"'Sheet1'!$L$16"}</definedName>
    <definedName name="___LAN3" localSheetId="3" hidden="1">{"'Sheet1'!$L$16"}</definedName>
    <definedName name="___LAN3" localSheetId="6" hidden="1">{"'Sheet1'!$L$16"}</definedName>
    <definedName name="___LAN3" hidden="1">{"'Sheet1'!$L$16"}</definedName>
    <definedName name="___lap1" localSheetId="8">#REF!</definedName>
    <definedName name="___lap1">#REF!</definedName>
    <definedName name="___lap2" localSheetId="8">#REF!</definedName>
    <definedName name="___lap2">#REF!</definedName>
    <definedName name="___lk2" localSheetId="3" hidden="1">{"'Sheet1'!$L$16"}</definedName>
    <definedName name="___lk2" localSheetId="6" hidden="1">{"'Sheet1'!$L$16"}</definedName>
    <definedName name="___lk2" hidden="1">{"'Sheet1'!$L$16"}</definedName>
    <definedName name="___MAC12" localSheetId="8">#REF!</definedName>
    <definedName name="___MAC12">#REF!</definedName>
    <definedName name="___MAC46" localSheetId="8">#REF!</definedName>
    <definedName name="___MAC46">#REF!</definedName>
    <definedName name="___MN124" localSheetId="8">#REF!</definedName>
    <definedName name="___MN124">#REF!</definedName>
    <definedName name="___nc151" localSheetId="8">#REF!</definedName>
    <definedName name="___nc151">#REF!</definedName>
    <definedName name="___NCL100" localSheetId="8">#REF!</definedName>
    <definedName name="___NCL100">#REF!</definedName>
    <definedName name="___NCL200" localSheetId="8">#REF!</definedName>
    <definedName name="___NCL200">#REF!</definedName>
    <definedName name="___NCL250" localSheetId="8">#REF!</definedName>
    <definedName name="___NCL250">#REF!</definedName>
    <definedName name="___NET2" localSheetId="8">#REF!</definedName>
    <definedName name="___NET2">#REF!</definedName>
    <definedName name="___nin190" localSheetId="8">#REF!</definedName>
    <definedName name="___nin190">#REF!</definedName>
    <definedName name="___NSO2" localSheetId="3" hidden="1">{"'Sheet1'!$L$16"}</definedName>
    <definedName name="___NSO2" localSheetId="6" hidden="1">{"'Sheet1'!$L$16"}</definedName>
    <definedName name="___NSO2" hidden="1">{"'Sheet1'!$L$16"}</definedName>
    <definedName name="___PA3" localSheetId="3" hidden="1">{"'Sheet1'!$L$16"}</definedName>
    <definedName name="___PA3" localSheetId="6" hidden="1">{"'Sheet1'!$L$16"}</definedName>
    <definedName name="___PA3" hidden="1">{"'Sheet1'!$L$16"}</definedName>
    <definedName name="___phi10" localSheetId="8">#REF!</definedName>
    <definedName name="___phi10">#REF!</definedName>
    <definedName name="___phi12" localSheetId="8">#REF!</definedName>
    <definedName name="___phi12">#REF!</definedName>
    <definedName name="___phi14" localSheetId="8">#REF!</definedName>
    <definedName name="___phi14">#REF!</definedName>
    <definedName name="___phi16" localSheetId="8">#REF!</definedName>
    <definedName name="___phi16">#REF!</definedName>
    <definedName name="___phi18" localSheetId="8">#REF!</definedName>
    <definedName name="___phi18">#REF!</definedName>
    <definedName name="___phi20" localSheetId="8">#REF!</definedName>
    <definedName name="___phi20">#REF!</definedName>
    <definedName name="___phi22" localSheetId="8">#REF!</definedName>
    <definedName name="___phi22">#REF!</definedName>
    <definedName name="___phi25" localSheetId="8">#REF!</definedName>
    <definedName name="___phi25">#REF!</definedName>
    <definedName name="___phi28" localSheetId="8">#REF!</definedName>
    <definedName name="___phi28">#REF!</definedName>
    <definedName name="___phi6" localSheetId="8">#REF!</definedName>
    <definedName name="___phi6">#REF!</definedName>
    <definedName name="___phi8" localSheetId="8">#REF!</definedName>
    <definedName name="___phi8">#REF!</definedName>
    <definedName name="___Pl2" localSheetId="3" hidden="1">{"'Sheet1'!$L$16"}</definedName>
    <definedName name="___Pl2" localSheetId="6" hidden="1">{"'Sheet1'!$L$16"}</definedName>
    <definedName name="___Pl2" hidden="1">{"'Sheet1'!$L$16"}</definedName>
    <definedName name="___Sat27" localSheetId="8">#REF!</definedName>
    <definedName name="___Sat27">#REF!</definedName>
    <definedName name="___sc1" localSheetId="8">#REF!</definedName>
    <definedName name="___sc1">#REF!</definedName>
    <definedName name="___SC2" localSheetId="8">#REF!</definedName>
    <definedName name="___SC2">#REF!</definedName>
    <definedName name="___sc3" localSheetId="8">#REF!</definedName>
    <definedName name="___sc3">#REF!</definedName>
    <definedName name="___slg1" localSheetId="8">#REF!</definedName>
    <definedName name="___slg1">#REF!</definedName>
    <definedName name="___slg2" localSheetId="8">#REF!</definedName>
    <definedName name="___slg2">#REF!</definedName>
    <definedName name="___slg3" localSheetId="8">#REF!</definedName>
    <definedName name="___slg3">#REF!</definedName>
    <definedName name="___slg4" localSheetId="8">#REF!</definedName>
    <definedName name="___slg4">#REF!</definedName>
    <definedName name="___slg5" localSheetId="8">#REF!</definedName>
    <definedName name="___slg5">#REF!</definedName>
    <definedName name="___slg6" localSheetId="8">#REF!</definedName>
    <definedName name="___slg6">#REF!</definedName>
    <definedName name="___SN3" localSheetId="8">#REF!</definedName>
    <definedName name="___SN3">#REF!</definedName>
    <definedName name="___SOC10">0.3456</definedName>
    <definedName name="___SOC8">0.2827</definedName>
    <definedName name="___Sta1">531.877</definedName>
    <definedName name="___Sta2">561.952</definedName>
    <definedName name="___Sta3">712.202</definedName>
    <definedName name="___Sta4">762.202</definedName>
    <definedName name="___STD0898" localSheetId="8">#REF!</definedName>
    <definedName name="___STD0898">#REF!</definedName>
    <definedName name="___TB1" localSheetId="8">#REF!</definedName>
    <definedName name="___TB1">#REF!</definedName>
    <definedName name="___tb2" localSheetId="8">BlankMacro1</definedName>
    <definedName name="___tb2">BlankMacro1</definedName>
    <definedName name="___TCO2" localSheetId="8">#REF!</definedName>
    <definedName name="___TCO2">#REF!</definedName>
    <definedName name="___TCO3" localSheetId="8">#REF!</definedName>
    <definedName name="___TCO3">#REF!</definedName>
    <definedName name="___tg1" localSheetId="8">#REF!</definedName>
    <definedName name="___tg1">#REF!</definedName>
    <definedName name="___tg427" localSheetId="8">#REF!</definedName>
    <definedName name="___tg427">#REF!</definedName>
    <definedName name="___TH20" localSheetId="8">#REF!</definedName>
    <definedName name="___TH20">#REF!</definedName>
    <definedName name="___TK622" localSheetId="8">#REF!</definedName>
    <definedName name="___TK622">#REF!</definedName>
    <definedName name="___TL1" localSheetId="8">#REF!</definedName>
    <definedName name="___TL1">#REF!</definedName>
    <definedName name="___TL2" localSheetId="8">#REF!</definedName>
    <definedName name="___TL2">#REF!</definedName>
    <definedName name="___TL3" localSheetId="8">#REF!</definedName>
    <definedName name="___TL3">#REF!</definedName>
    <definedName name="___TLA120" localSheetId="8">#REF!</definedName>
    <definedName name="___TLA120">#REF!</definedName>
    <definedName name="___TLA35" localSheetId="8">#REF!</definedName>
    <definedName name="___TLA35">#REF!</definedName>
    <definedName name="___TLA50" localSheetId="8">#REF!</definedName>
    <definedName name="___TLA50">#REF!</definedName>
    <definedName name="___TLA70" localSheetId="8">#REF!</definedName>
    <definedName name="___TLA70">#REF!</definedName>
    <definedName name="___TLA95" localSheetId="8">#REF!</definedName>
    <definedName name="___TLA95">#REF!</definedName>
    <definedName name="___Tru21" localSheetId="3" hidden="1">{"'Sheet1'!$L$16"}</definedName>
    <definedName name="___Tru21" localSheetId="6" hidden="1">{"'Sheet1'!$L$16"}</definedName>
    <definedName name="___Tru21" hidden="1">{"'Sheet1'!$L$16"}</definedName>
    <definedName name="___tt3" localSheetId="3" hidden="1">{"'Sheet1'!$L$16"}</definedName>
    <definedName name="___tt3" localSheetId="6" hidden="1">{"'Sheet1'!$L$16"}</definedName>
    <definedName name="___tt3" hidden="1">{"'Sheet1'!$L$16"}</definedName>
    <definedName name="___TT31" localSheetId="3" hidden="1">{"'Sheet1'!$L$16"}</definedName>
    <definedName name="___TT31" localSheetId="6" hidden="1">{"'Sheet1'!$L$16"}</definedName>
    <definedName name="___TT31" hidden="1">{"'Sheet1'!$L$16"}</definedName>
    <definedName name="___tz593" localSheetId="8">#REF!</definedName>
    <definedName name="___tz593">#REF!</definedName>
    <definedName name="___VL100" localSheetId="8">#REF!</definedName>
    <definedName name="___VL100">#REF!</definedName>
    <definedName name="___VL200" localSheetId="8">#REF!</definedName>
    <definedName name="___VL200">#REF!</definedName>
    <definedName name="___VL250" localSheetId="8">#REF!</definedName>
    <definedName name="___VL250">#REF!</definedName>
    <definedName name="___VM2" localSheetId="3" hidden="1">{"'Sheet1'!$L$16"}</definedName>
    <definedName name="___VM2" localSheetId="6" hidden="1">{"'Sheet1'!$L$16"}</definedName>
    <definedName name="___VM2" hidden="1">{"'Sheet1'!$L$16"}</definedName>
    <definedName name="__atn1" localSheetId="8">#REF!</definedName>
    <definedName name="__atn1">#REF!</definedName>
    <definedName name="__atn10" localSheetId="8">#REF!</definedName>
    <definedName name="__atn10">#REF!</definedName>
    <definedName name="__atn2" localSheetId="8">#REF!</definedName>
    <definedName name="__atn2">#REF!</definedName>
    <definedName name="__atn3" localSheetId="8">#REF!</definedName>
    <definedName name="__atn3">#REF!</definedName>
    <definedName name="__atn4" localSheetId="8">#REF!</definedName>
    <definedName name="__atn4">#REF!</definedName>
    <definedName name="__atn5" localSheetId="8">#REF!</definedName>
    <definedName name="__atn5">#REF!</definedName>
    <definedName name="__atn6" localSheetId="8">#REF!</definedName>
    <definedName name="__atn6">#REF!</definedName>
    <definedName name="__atn7" localSheetId="8">#REF!</definedName>
    <definedName name="__atn7">#REF!</definedName>
    <definedName name="__atn8" localSheetId="8">#REF!</definedName>
    <definedName name="__atn8">#REF!</definedName>
    <definedName name="__atn9" localSheetId="8">#REF!</definedName>
    <definedName name="__atn9">#REF!</definedName>
    <definedName name="__ban2" localSheetId="3" hidden="1">{"'Sheet1'!$L$16"}</definedName>
    <definedName name="__ban2" localSheetId="6" hidden="1">{"'Sheet1'!$L$16"}</definedName>
    <definedName name="__ban2" hidden="1">{"'Sheet1'!$L$16"}</definedName>
    <definedName name="__boi1" localSheetId="8">#REF!</definedName>
    <definedName name="__boi1">#REF!</definedName>
    <definedName name="__boi2" localSheetId="8">#REF!</definedName>
    <definedName name="__boi2">#REF!</definedName>
    <definedName name="__BTM150" localSheetId="8">#REF!</definedName>
    <definedName name="__BTM150">#REF!</definedName>
    <definedName name="__BTM200" localSheetId="8">#REF!</definedName>
    <definedName name="__BTM200">#REF!</definedName>
    <definedName name="__BTM250" localSheetId="8">#REF!</definedName>
    <definedName name="__BTM250">#REF!</definedName>
    <definedName name="__BTM300" localSheetId="8">#REF!</definedName>
    <definedName name="__BTM300">#REF!</definedName>
    <definedName name="__cao1" localSheetId="8">#REF!</definedName>
    <definedName name="__cao1">#REF!</definedName>
    <definedName name="__cao2" localSheetId="8">#REF!</definedName>
    <definedName name="__cao2">#REF!</definedName>
    <definedName name="__cao3" localSheetId="8">#REF!</definedName>
    <definedName name="__cao3">#REF!</definedName>
    <definedName name="__cao4" localSheetId="8">#REF!</definedName>
    <definedName name="__cao4">#REF!</definedName>
    <definedName name="__cao5" localSheetId="8">#REF!</definedName>
    <definedName name="__cao5">#REF!</definedName>
    <definedName name="__cao6" localSheetId="8">#REF!</definedName>
    <definedName name="__cao6">#REF!</definedName>
    <definedName name="__cep1" localSheetId="3" hidden="1">{"'Sheet1'!$L$16"}</definedName>
    <definedName name="__cep1" localSheetId="6" hidden="1">{"'Sheet1'!$L$16"}</definedName>
    <definedName name="__cep1" hidden="1">{"'Sheet1'!$L$16"}</definedName>
    <definedName name="__coc250" localSheetId="8">#REF!</definedName>
    <definedName name="__coc250">#REF!</definedName>
    <definedName name="__coc300" localSheetId="8">#REF!</definedName>
    <definedName name="__coc300">#REF!</definedName>
    <definedName name="__coc350" localSheetId="8">#REF!</definedName>
    <definedName name="__coc350">#REF!</definedName>
    <definedName name="__Coc39" localSheetId="3" hidden="1">{"'Sheet1'!$L$16"}</definedName>
    <definedName name="__Coc39" localSheetId="6" hidden="1">{"'Sheet1'!$L$16"}</definedName>
    <definedName name="__Coc39" hidden="1">{"'Sheet1'!$L$16"}</definedName>
    <definedName name="__CON1" localSheetId="8">#REF!</definedName>
    <definedName name="__CON1">#REF!</definedName>
    <definedName name="__CON2" localSheetId="8">#REF!</definedName>
    <definedName name="__CON2">#REF!</definedName>
    <definedName name="__cot4" localSheetId="8">#REF!</definedName>
    <definedName name="__cot4">#REF!</definedName>
    <definedName name="__cpd1" localSheetId="8">#REF!</definedName>
    <definedName name="__cpd1">#REF!</definedName>
    <definedName name="__cpd2" localSheetId="8">#REF!</definedName>
    <definedName name="__cpd2">#REF!</definedName>
    <definedName name="__dai1" localSheetId="8">#REF!</definedName>
    <definedName name="__dai1">#REF!</definedName>
    <definedName name="__dai2" localSheetId="8">#REF!</definedName>
    <definedName name="__dai2">#REF!</definedName>
    <definedName name="__dai3" localSheetId="8">#REF!</definedName>
    <definedName name="__dai3">#REF!</definedName>
    <definedName name="__dai4" localSheetId="8">#REF!</definedName>
    <definedName name="__dai4">#REF!</definedName>
    <definedName name="__dai5" localSheetId="8">#REF!</definedName>
    <definedName name="__dai5">#REF!</definedName>
    <definedName name="__dai6" localSheetId="8">#REF!</definedName>
    <definedName name="__dai6">#REF!</definedName>
    <definedName name="__dan1" localSheetId="8">#REF!</definedName>
    <definedName name="__dan1">#REF!</definedName>
    <definedName name="__dan2" localSheetId="8">#REF!</definedName>
    <definedName name="__dan2">#REF!</definedName>
    <definedName name="__DAO3" localSheetId="8">#REF!</definedName>
    <definedName name="__DAO3">#REF!</definedName>
    <definedName name="__DAP3" localSheetId="8">#REF!</definedName>
    <definedName name="__DAP3">#REF!</definedName>
    <definedName name="__ddn400" localSheetId="8">#REF!</definedName>
    <definedName name="__ddn400">#REF!</definedName>
    <definedName name="__ddn600" localSheetId="8">#REF!</definedName>
    <definedName name="__ddn600">#REF!</definedName>
    <definedName name="__deo1" localSheetId="8">#REF!</definedName>
    <definedName name="__deo1">#REF!</definedName>
    <definedName name="__deo10" localSheetId="8">#REF!</definedName>
    <definedName name="__deo10">#REF!</definedName>
    <definedName name="__deo2" localSheetId="8">#REF!</definedName>
    <definedName name="__deo2">#REF!</definedName>
    <definedName name="__deo3" localSheetId="8">#REF!</definedName>
    <definedName name="__deo3">#REF!</definedName>
    <definedName name="__deo4" localSheetId="8">#REF!</definedName>
    <definedName name="__deo4">#REF!</definedName>
    <definedName name="__deo5" localSheetId="8">#REF!</definedName>
    <definedName name="__deo5">#REF!</definedName>
    <definedName name="__deo6" localSheetId="8">#REF!</definedName>
    <definedName name="__deo6">#REF!</definedName>
    <definedName name="__deo7" localSheetId="8">#REF!</definedName>
    <definedName name="__deo7">#REF!</definedName>
    <definedName name="__deo8" localSheetId="8">#REF!</definedName>
    <definedName name="__deo8">#REF!</definedName>
    <definedName name="__deo9" localSheetId="8">#REF!</definedName>
    <definedName name="__deo9">#REF!</definedName>
    <definedName name="__E99999" localSheetId="8">#REF!</definedName>
    <definedName name="__E99999">#REF!</definedName>
    <definedName name="__f409408" localSheetId="8">#REF!</definedName>
    <definedName name="__f409408">#REF!</definedName>
    <definedName name="__Goi8" localSheetId="3" hidden="1">{"'Sheet1'!$L$16"}</definedName>
    <definedName name="__Goi8" localSheetId="6" hidden="1">{"'Sheet1'!$L$16"}</definedName>
    <definedName name="__Goi8" hidden="1">{"'Sheet1'!$L$16"}</definedName>
    <definedName name="__gon4" localSheetId="8">#REF!</definedName>
    <definedName name="__gon4">#REF!</definedName>
    <definedName name="__hsm2">1.1289</definedName>
    <definedName name="__HUY1" localSheetId="3" hidden="1">{"'Sheet1'!$L$16"}</definedName>
    <definedName name="__HUY1" localSheetId="6" hidden="1">{"'Sheet1'!$L$16"}</definedName>
    <definedName name="__HUY1" hidden="1">{"'Sheet1'!$L$16"}</definedName>
    <definedName name="__HUY2" localSheetId="3" hidden="1">{"'Sheet1'!$L$16"}</definedName>
    <definedName name="__HUY2" localSheetId="6" hidden="1">{"'Sheet1'!$L$16"}</definedName>
    <definedName name="__HUY2" hidden="1">{"'Sheet1'!$L$16"}</definedName>
    <definedName name="__isc1">0.035</definedName>
    <definedName name="__isc2">0.02</definedName>
    <definedName name="__isc3">0.054</definedName>
    <definedName name="__Kks1" localSheetId="8">#REF!</definedName>
    <definedName name="__Kks1">#REF!</definedName>
    <definedName name="__Kks2" localSheetId="8">#REF!</definedName>
    <definedName name="__Kks2">#REF!</definedName>
    <definedName name="__KM188" localSheetId="8">#REF!</definedName>
    <definedName name="__KM188">#REF!</definedName>
    <definedName name="__km189" localSheetId="8">#REF!</definedName>
    <definedName name="__km189">#REF!</definedName>
    <definedName name="__km190" localSheetId="8">#REF!</definedName>
    <definedName name="__km190">#REF!</definedName>
    <definedName name="__km191" localSheetId="8">#REF!</definedName>
    <definedName name="__km191">#REF!</definedName>
    <definedName name="__km192" localSheetId="8">#REF!</definedName>
    <definedName name="__km192">#REF!</definedName>
    <definedName name="__km193" localSheetId="8">#REF!</definedName>
    <definedName name="__km193">#REF!</definedName>
    <definedName name="__km194" localSheetId="8">#REF!</definedName>
    <definedName name="__km194">#REF!</definedName>
    <definedName name="__km195" localSheetId="8">#REF!</definedName>
    <definedName name="__km195">#REF!</definedName>
    <definedName name="__km196" localSheetId="8">#REF!</definedName>
    <definedName name="__km196">#REF!</definedName>
    <definedName name="__km197" localSheetId="8">#REF!</definedName>
    <definedName name="__km197">#REF!</definedName>
    <definedName name="__km198" localSheetId="8">#REF!</definedName>
    <definedName name="__km198">#REF!</definedName>
    <definedName name="__Lan1" localSheetId="3" hidden="1">{"'Sheet1'!$L$16"}</definedName>
    <definedName name="__Lan1" localSheetId="6" hidden="1">{"'Sheet1'!$L$16"}</definedName>
    <definedName name="__Lan1" hidden="1">{"'Sheet1'!$L$16"}</definedName>
    <definedName name="__LAN3" localSheetId="3" hidden="1">{"'Sheet1'!$L$16"}</definedName>
    <definedName name="__LAN3" localSheetId="6" hidden="1">{"'Sheet1'!$L$16"}</definedName>
    <definedName name="__LAN3" hidden="1">{"'Sheet1'!$L$16"}</definedName>
    <definedName name="__lap1" localSheetId="8">#REF!</definedName>
    <definedName name="__lap1">#REF!</definedName>
    <definedName name="__lap2" localSheetId="8">#REF!</definedName>
    <definedName name="__lap2">#REF!</definedName>
    <definedName name="__lk2" localSheetId="3" hidden="1">{"'Sheet1'!$L$16"}</definedName>
    <definedName name="__lk2" localSheetId="6" hidden="1">{"'Sheet1'!$L$16"}</definedName>
    <definedName name="__lk2" hidden="1">{"'Sheet1'!$L$16"}</definedName>
    <definedName name="__MAC12" localSheetId="8">#REF!</definedName>
    <definedName name="__MAC12">#REF!</definedName>
    <definedName name="__MAC46" localSheetId="8">#REF!</definedName>
    <definedName name="__MAC46">#REF!</definedName>
    <definedName name="__MN124" localSheetId="8">#REF!</definedName>
    <definedName name="__MN124">#REF!</definedName>
    <definedName name="__nc151" localSheetId="8">#REF!</definedName>
    <definedName name="__nc151">#REF!</definedName>
    <definedName name="__NCL100" localSheetId="8">#REF!</definedName>
    <definedName name="__NCL100">#REF!</definedName>
    <definedName name="__NCL200" localSheetId="8">#REF!</definedName>
    <definedName name="__NCL200">#REF!</definedName>
    <definedName name="__NCL250" localSheetId="8">#REF!</definedName>
    <definedName name="__NCL250">#REF!</definedName>
    <definedName name="__NET2" localSheetId="8">#REF!</definedName>
    <definedName name="__NET2">#REF!</definedName>
    <definedName name="__nin190" localSheetId="8">#REF!</definedName>
    <definedName name="__nin190">#REF!</definedName>
    <definedName name="__NSO2" localSheetId="3" hidden="1">{"'Sheet1'!$L$16"}</definedName>
    <definedName name="__NSO2" localSheetId="6" hidden="1">{"'Sheet1'!$L$16"}</definedName>
    <definedName name="__NSO2" hidden="1">{"'Sheet1'!$L$16"}</definedName>
    <definedName name="__PA3" localSheetId="3" hidden="1">{"'Sheet1'!$L$16"}</definedName>
    <definedName name="__PA3" localSheetId="6" hidden="1">{"'Sheet1'!$L$16"}</definedName>
    <definedName name="__PA3" hidden="1">{"'Sheet1'!$L$16"}</definedName>
    <definedName name="__phi10" localSheetId="8">#REF!</definedName>
    <definedName name="__phi10">#REF!</definedName>
    <definedName name="__phi12" localSheetId="8">#REF!</definedName>
    <definedName name="__phi12">#REF!</definedName>
    <definedName name="__phi14" localSheetId="8">#REF!</definedName>
    <definedName name="__phi14">#REF!</definedName>
    <definedName name="__phi16" localSheetId="8">#REF!</definedName>
    <definedName name="__phi16">#REF!</definedName>
    <definedName name="__phi18" localSheetId="8">#REF!</definedName>
    <definedName name="__phi18">#REF!</definedName>
    <definedName name="__phi20" localSheetId="8">#REF!</definedName>
    <definedName name="__phi20">#REF!</definedName>
    <definedName name="__phi22" localSheetId="8">#REF!</definedName>
    <definedName name="__phi22">#REF!</definedName>
    <definedName name="__phi25" localSheetId="8">#REF!</definedName>
    <definedName name="__phi25">#REF!</definedName>
    <definedName name="__phi28" localSheetId="8">#REF!</definedName>
    <definedName name="__phi28">#REF!</definedName>
    <definedName name="__phi6" localSheetId="8">#REF!</definedName>
    <definedName name="__phi6">#REF!</definedName>
    <definedName name="__phi8" localSheetId="8">#REF!</definedName>
    <definedName name="__phi8">#REF!</definedName>
    <definedName name="__Pl2" localSheetId="3" hidden="1">{"'Sheet1'!$L$16"}</definedName>
    <definedName name="__Pl2" localSheetId="6" hidden="1">{"'Sheet1'!$L$16"}</definedName>
    <definedName name="__Pl2" hidden="1">{"'Sheet1'!$L$16"}</definedName>
    <definedName name="__Sat27" localSheetId="8">#REF!</definedName>
    <definedName name="__Sat27">#REF!</definedName>
    <definedName name="__sc1" localSheetId="8">#REF!</definedName>
    <definedName name="__sc1">#REF!</definedName>
    <definedName name="__SC2" localSheetId="8">#REF!</definedName>
    <definedName name="__SC2">#REF!</definedName>
    <definedName name="__sc3" localSheetId="8">#REF!</definedName>
    <definedName name="__sc3">#REF!</definedName>
    <definedName name="__slg1" localSheetId="8">#REF!</definedName>
    <definedName name="__slg1">#REF!</definedName>
    <definedName name="__slg2" localSheetId="8">#REF!</definedName>
    <definedName name="__slg2">#REF!</definedName>
    <definedName name="__slg3" localSheetId="8">#REF!</definedName>
    <definedName name="__slg3">#REF!</definedName>
    <definedName name="__slg4" localSheetId="8">#REF!</definedName>
    <definedName name="__slg4">#REF!</definedName>
    <definedName name="__slg5" localSheetId="8">#REF!</definedName>
    <definedName name="__slg5">#REF!</definedName>
    <definedName name="__slg6" localSheetId="8">#REF!</definedName>
    <definedName name="__slg6">#REF!</definedName>
    <definedName name="__SN3" localSheetId="8">#REF!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TD0898" localSheetId="8">#REF!</definedName>
    <definedName name="__STD0898">#REF!</definedName>
    <definedName name="__TB1" localSheetId="8">#REF!</definedName>
    <definedName name="__TB1">#REF!</definedName>
    <definedName name="__tb2" localSheetId="8">BlankMacro1</definedName>
    <definedName name="__tb2">BlankMacro1</definedName>
    <definedName name="__TCO2" localSheetId="8">#REF!</definedName>
    <definedName name="__TCO2">#REF!</definedName>
    <definedName name="__TCO3" localSheetId="8">#REF!</definedName>
    <definedName name="__TCO3">#REF!</definedName>
    <definedName name="__tg1" localSheetId="8">#REF!</definedName>
    <definedName name="__tg1">#REF!</definedName>
    <definedName name="__tg427" localSheetId="8">#REF!</definedName>
    <definedName name="__tg427">#REF!</definedName>
    <definedName name="__TH20" localSheetId="8">#REF!</definedName>
    <definedName name="__TH20">#REF!</definedName>
    <definedName name="__TK622" localSheetId="8">#REF!</definedName>
    <definedName name="__TK622">#REF!</definedName>
    <definedName name="__TL1" localSheetId="8">#REF!</definedName>
    <definedName name="__TL1">#REF!</definedName>
    <definedName name="__TL2" localSheetId="8">#REF!</definedName>
    <definedName name="__TL2">#REF!</definedName>
    <definedName name="__TL3" localSheetId="8">#REF!</definedName>
    <definedName name="__TL3">#REF!</definedName>
    <definedName name="__TLA120" localSheetId="8">#REF!</definedName>
    <definedName name="__TLA120">#REF!</definedName>
    <definedName name="__TLA35" localSheetId="8">#REF!</definedName>
    <definedName name="__TLA35">#REF!</definedName>
    <definedName name="__TLA50" localSheetId="8">#REF!</definedName>
    <definedName name="__TLA50">#REF!</definedName>
    <definedName name="__TLA70" localSheetId="8">#REF!</definedName>
    <definedName name="__TLA70">#REF!</definedName>
    <definedName name="__TLA95" localSheetId="8">#REF!</definedName>
    <definedName name="__TLA95">#REF!</definedName>
    <definedName name="__Tru21" localSheetId="3" hidden="1">{"'Sheet1'!$L$16"}</definedName>
    <definedName name="__Tru21" localSheetId="6" hidden="1">{"'Sheet1'!$L$16"}</definedName>
    <definedName name="__Tru21" hidden="1">{"'Sheet1'!$L$16"}</definedName>
    <definedName name="__tt3" localSheetId="3" hidden="1">{"'Sheet1'!$L$16"}</definedName>
    <definedName name="__tt3" localSheetId="6" hidden="1">{"'Sheet1'!$L$16"}</definedName>
    <definedName name="__tt3" hidden="1">{"'Sheet1'!$L$16"}</definedName>
    <definedName name="__TT31" localSheetId="3" hidden="1">{"'Sheet1'!$L$16"}</definedName>
    <definedName name="__TT31" localSheetId="6" hidden="1">{"'Sheet1'!$L$16"}</definedName>
    <definedName name="__TT31" hidden="1">{"'Sheet1'!$L$16"}</definedName>
    <definedName name="__tz593" localSheetId="8">#REF!</definedName>
    <definedName name="__tz593">#REF!</definedName>
    <definedName name="__VL100" localSheetId="8">#REF!</definedName>
    <definedName name="__VL100">#REF!</definedName>
    <definedName name="__VL200" localSheetId="8">#REF!</definedName>
    <definedName name="__VL200">#REF!</definedName>
    <definedName name="__VL250" localSheetId="8">#REF!</definedName>
    <definedName name="__VL250">#REF!</definedName>
    <definedName name="__VM2" localSheetId="3" hidden="1">{"'Sheet1'!$L$16"}</definedName>
    <definedName name="__VM2" localSheetId="6" hidden="1">{"'Sheet1'!$L$16"}</definedName>
    <definedName name="__VM2" hidden="1">{"'Sheet1'!$L$16"}</definedName>
    <definedName name="_01_01_99" localSheetId="8">#REF!</definedName>
    <definedName name="_01_01_99">#REF!</definedName>
    <definedName name="_01_02_99" localSheetId="8">#REF!</definedName>
    <definedName name="_01_02_99">#REF!</definedName>
    <definedName name="_01_03_99" localSheetId="8">#REF!</definedName>
    <definedName name="_01_03_99">#REF!</definedName>
    <definedName name="_01_04_99" localSheetId="8">#REF!</definedName>
    <definedName name="_01_04_99">#REF!</definedName>
    <definedName name="_01_05_99" localSheetId="8">#REF!</definedName>
    <definedName name="_01_05_99">#REF!</definedName>
    <definedName name="_01_06_99" localSheetId="8">#REF!</definedName>
    <definedName name="_01_06_99">#REF!</definedName>
    <definedName name="_01_07_99" localSheetId="8">#REF!</definedName>
    <definedName name="_01_07_99">#REF!</definedName>
    <definedName name="_01_08_1999" localSheetId="8">#REF!</definedName>
    <definedName name="_01_08_1999">#REF!</definedName>
    <definedName name="_01_11_2001">#N/A</definedName>
    <definedName name="_05.6022" localSheetId="8">#REF!</definedName>
    <definedName name="_05.6022">#REF!</definedName>
    <definedName name="_1">#N/A</definedName>
    <definedName name="_1_??" localSheetId="15">BlankMacro1</definedName>
    <definedName name="_10_??????1" localSheetId="3">BlankMacro1</definedName>
    <definedName name="_1000A01">#N/A</definedName>
    <definedName name="_11_??????1" localSheetId="6">BlankMacro1</definedName>
    <definedName name="_12_??????1" localSheetId="8">BlankMacro1</definedName>
    <definedName name="_13_??????1" localSheetId="14">BlankMacro1</definedName>
    <definedName name="_14_??????1">BlankMacro1</definedName>
    <definedName name="_15_??????2" localSheetId="15">BlankMacro1</definedName>
    <definedName name="_16_??????2" localSheetId="4">BlankMacro1</definedName>
    <definedName name="_17_??????2" localSheetId="3">BlankMacro1</definedName>
    <definedName name="_18_??????2" localSheetId="6">BlankMacro1</definedName>
    <definedName name="_19_??????2" localSheetId="8">BlankMacro1</definedName>
    <definedName name="_1BA2500" localSheetId="8">#REF!</definedName>
    <definedName name="_1BA2500">#REF!</definedName>
    <definedName name="_1BA3250" localSheetId="8">#REF!</definedName>
    <definedName name="_1BA3250">#REF!</definedName>
    <definedName name="_1BA400P" localSheetId="8">#REF!</definedName>
    <definedName name="_1BA400P">#REF!</definedName>
    <definedName name="_1CAP001" localSheetId="8">#REF!</definedName>
    <definedName name="_1CAP001">#REF!</definedName>
    <definedName name="_1CAP011" localSheetId="8">#REF!</definedName>
    <definedName name="_1CAP011">#REF!</definedName>
    <definedName name="_1CAP012" localSheetId="8">#REF!</definedName>
    <definedName name="_1CAP012">#REF!</definedName>
    <definedName name="_1CDHT03" localSheetId="8">#REF!</definedName>
    <definedName name="_1CDHT03">#REF!</definedName>
    <definedName name="_1CHANG2" localSheetId="8">#REF!</definedName>
    <definedName name="_1CHANG2">#REF!</definedName>
    <definedName name="_1DADOI1" localSheetId="8">#REF!</definedName>
    <definedName name="_1DADOI1">#REF!</definedName>
    <definedName name="_1DAU002" localSheetId="8">#REF!</definedName>
    <definedName name="_1DAU002">#REF!</definedName>
    <definedName name="_1DDAY03" localSheetId="8">#REF!</definedName>
    <definedName name="_1DDAY03">#REF!</definedName>
    <definedName name="_1DDTT01" localSheetId="8">#REF!</definedName>
    <definedName name="_1DDTT01">#REF!</definedName>
    <definedName name="_1FCO101" localSheetId="8">#REF!</definedName>
    <definedName name="_1FCO101">#REF!</definedName>
    <definedName name="_1GIA101" localSheetId="8">#REF!</definedName>
    <definedName name="_1GIA101">#REF!</definedName>
    <definedName name="_1LA1001" localSheetId="8">#REF!</definedName>
    <definedName name="_1LA1001">#REF!</definedName>
    <definedName name="_1MCCBO2" localSheetId="8">#REF!</definedName>
    <definedName name="_1MCCBO2">#REF!</definedName>
    <definedName name="_1PKCAP1" localSheetId="8">#REF!</definedName>
    <definedName name="_1PKCAP1">#REF!</definedName>
    <definedName name="_1PKIEN2" localSheetId="8">#REF!</definedName>
    <definedName name="_1PKIEN2">#REF!</definedName>
    <definedName name="_1PKTT01" localSheetId="8">#REF!</definedName>
    <definedName name="_1PKTT01">#REF!</definedName>
    <definedName name="_1TCD101" localSheetId="8">#REF!</definedName>
    <definedName name="_1TCD101">#REF!</definedName>
    <definedName name="_1TCD201" localSheetId="8">#REF!</definedName>
    <definedName name="_1TCD201">#REF!</definedName>
    <definedName name="_1TCD203" localSheetId="8">#REF!</definedName>
    <definedName name="_1TCD203">#REF!</definedName>
    <definedName name="_1TD2001" localSheetId="8">#REF!</definedName>
    <definedName name="_1TD2001">#REF!</definedName>
    <definedName name="_1TIHT01" localSheetId="8">#REF!</definedName>
    <definedName name="_1TIHT01">#REF!</definedName>
    <definedName name="_1TIHT06" localSheetId="8">#REF!</definedName>
    <definedName name="_1TIHT06">#REF!</definedName>
    <definedName name="_1TIHT07" localSheetId="8">#REF!</definedName>
    <definedName name="_1TIHT07">#REF!</definedName>
    <definedName name="_1TRU121" localSheetId="8">#REF!</definedName>
    <definedName name="_1TRU121">#REF!</definedName>
    <definedName name="_2">#N/A</definedName>
    <definedName name="_2_??" localSheetId="4">BlankMacro1</definedName>
    <definedName name="_20_??????2" localSheetId="14">BlankMacro1</definedName>
    <definedName name="_21_??????2">BlankMacro1</definedName>
    <definedName name="_22_??????3" localSheetId="15">BlankMacro1</definedName>
    <definedName name="_23_??????3" localSheetId="4">BlankMacro1</definedName>
    <definedName name="_23NA" localSheetId="8">#REF!</definedName>
    <definedName name="_23NA">#REF!</definedName>
    <definedName name="_23NB" localSheetId="8">#REF!</definedName>
    <definedName name="_23NB">#REF!</definedName>
    <definedName name="_23NC" localSheetId="8">#REF!</definedName>
    <definedName name="_23NC">#REF!</definedName>
    <definedName name="_24_??????3" localSheetId="3">BlankMacro1</definedName>
    <definedName name="_25_??????3" localSheetId="6">BlankMacro1</definedName>
    <definedName name="_26_??????3" localSheetId="8">BlankMacro1</definedName>
    <definedName name="_27_??????3" localSheetId="14">BlankMacro1</definedName>
    <definedName name="_28_??????3">BlankMacro1</definedName>
    <definedName name="_29_??????4" localSheetId="15">BlankMacro1</definedName>
    <definedName name="_2BLA100" localSheetId="8">#REF!</definedName>
    <definedName name="_2BLA100">#REF!</definedName>
    <definedName name="_2CHANG1" localSheetId="8">#REF!</definedName>
    <definedName name="_2CHANG1">#REF!</definedName>
    <definedName name="_2CHANG2" localSheetId="8">#REF!</definedName>
    <definedName name="_2CHANG2">#REF!</definedName>
    <definedName name="_2DADOI1" localSheetId="8">#REF!</definedName>
    <definedName name="_2DADOI1">#REF!</definedName>
    <definedName name="_2DAL201" localSheetId="8">#REF!</definedName>
    <definedName name="_2DAL201">#REF!</definedName>
    <definedName name="_2KD0222" localSheetId="8">#REF!</definedName>
    <definedName name="_2KD0222">#REF!</definedName>
    <definedName name="_2TD2001" localSheetId="8">#REF!</definedName>
    <definedName name="_2TD2001">#REF!</definedName>
    <definedName name="_3_??" localSheetId="3">BlankMacro1</definedName>
    <definedName name="_30_??????4" localSheetId="4">BlankMacro1</definedName>
    <definedName name="_31_??????4" localSheetId="3">BlankMacro1</definedName>
    <definedName name="_32_??????4" localSheetId="6">BlankMacro1</definedName>
    <definedName name="_33_??????4" localSheetId="8">BlankMacro1</definedName>
    <definedName name="_34_??????4" localSheetId="14">BlankMacro1</definedName>
    <definedName name="_35_??????4">BlankMacro1</definedName>
    <definedName name="_36_??????5" localSheetId="15">BlankMacro1</definedName>
    <definedName name="_37_??????5" localSheetId="4">BlankMacro1</definedName>
    <definedName name="_38_??????5" localSheetId="3">BlankMacro1</definedName>
    <definedName name="_39_??????5" localSheetId="6">BlankMacro1</definedName>
    <definedName name="_3BLXMD" localSheetId="8">#REF!</definedName>
    <definedName name="_3BLXMD">#REF!</definedName>
    <definedName name="_3BOAG01" localSheetId="8">#REF!</definedName>
    <definedName name="_3BOAG01">#REF!</definedName>
    <definedName name="_3COSSE1" localSheetId="8">#REF!</definedName>
    <definedName name="_3COSSE1">#REF!</definedName>
    <definedName name="_3CTKHAC" localSheetId="8">#REF!</definedName>
    <definedName name="_3CTKHAC">#REF!</definedName>
    <definedName name="_3DMINO1" localSheetId="8">#REF!</definedName>
    <definedName name="_3DMINO1">#REF!</definedName>
    <definedName name="_3DMINO2" localSheetId="8">#REF!</definedName>
    <definedName name="_3DMINO2">#REF!</definedName>
    <definedName name="_3DUPSSS" localSheetId="8">#REF!</definedName>
    <definedName name="_3DUPSSS">#REF!</definedName>
    <definedName name="_3HTTR01" localSheetId="8">#REF!</definedName>
    <definedName name="_3HTTR01">#REF!</definedName>
    <definedName name="_3HTTR02" localSheetId="8">#REF!</definedName>
    <definedName name="_3HTTR02">#REF!</definedName>
    <definedName name="_3HTTR03" localSheetId="8">#REF!</definedName>
    <definedName name="_3HTTR03">#REF!</definedName>
    <definedName name="_3HTTR04" localSheetId="8">#REF!</definedName>
    <definedName name="_3HTTR04">#REF!</definedName>
    <definedName name="_3HTTR05" localSheetId="8">#REF!</definedName>
    <definedName name="_3HTTR05">#REF!</definedName>
    <definedName name="_3PKDOM1" localSheetId="8">#REF!</definedName>
    <definedName name="_3PKDOM1">#REF!</definedName>
    <definedName name="_3PKDOM2" localSheetId="8">#REF!</definedName>
    <definedName name="_3PKDOM2">#REF!</definedName>
    <definedName name="_3TU0609" localSheetId="8">#REF!</definedName>
    <definedName name="_3TU0609">#REF!</definedName>
    <definedName name="_4_??" localSheetId="6">BlankMacro1</definedName>
    <definedName name="_40_??????5" localSheetId="8">BlankMacro1</definedName>
    <definedName name="_40x4">5100</definedName>
    <definedName name="_41_??????5" localSheetId="14">BlankMacro1</definedName>
    <definedName name="_413565">"hdong+Sheet1!$A$2:$J$24263!$A$13374"</definedName>
    <definedName name="_42_??????5">BlankMacro1</definedName>
    <definedName name="_43_??????6" localSheetId="15">BlankMacro1</definedName>
    <definedName name="_430.001" localSheetId="8">#REF!</definedName>
    <definedName name="_430.001">#REF!</definedName>
    <definedName name="_44_??????6" localSheetId="4">BlankMacro1</definedName>
    <definedName name="_45_??????6" localSheetId="3">BlankMacro1</definedName>
    <definedName name="_46_??????6" localSheetId="6">BlankMacro1</definedName>
    <definedName name="_47_??????6" localSheetId="8">BlankMacro1</definedName>
    <definedName name="_48_??????6" localSheetId="14">BlankMacro1</definedName>
    <definedName name="_49_??????6">BlankMacro1</definedName>
    <definedName name="_4CNT240" localSheetId="8">#REF!</definedName>
    <definedName name="_4CNT240">#REF!</definedName>
    <definedName name="_4CTL240" localSheetId="8">#REF!</definedName>
    <definedName name="_4CTL240">#REF!</definedName>
    <definedName name="_4FCO100" localSheetId="8">#REF!</definedName>
    <definedName name="_4FCO100">#REF!</definedName>
    <definedName name="_4HDCTT4" localSheetId="8">#REF!</definedName>
    <definedName name="_4HDCTT4">#REF!</definedName>
    <definedName name="_4HNCTT4" localSheetId="8">#REF!</definedName>
    <definedName name="_4HNCTT4">#REF!</definedName>
    <definedName name="_4LBCO01" localSheetId="8">#REF!</definedName>
    <definedName name="_4LBCO01">#REF!</definedName>
    <definedName name="_5_??" localSheetId="8">BlankMacro1</definedName>
    <definedName name="_52MAÕ_HAØNG" localSheetId="14">#REF!</definedName>
    <definedName name="_53MAÕ_HAØNG">#REF!</definedName>
    <definedName name="_54MAÕ_SOÁ_THUEÁ" localSheetId="8">#REF!</definedName>
    <definedName name="_55MAÕ_SOÁ_THUEÁ" localSheetId="14">#REF!</definedName>
    <definedName name="_56MAÕ_SOÁ_THUEÁ">#REF!</definedName>
    <definedName name="_57ÑÔN_GIAÙ" localSheetId="8">#REF!</definedName>
    <definedName name="_58ÑÔN_GIAÙ" localSheetId="14">#REF!</definedName>
    <definedName name="_59ÑÔN_GIAÙ">#REF!</definedName>
    <definedName name="_6_??" localSheetId="14">BlankMacro1</definedName>
    <definedName name="_60SOÁ_CTÖØ" localSheetId="8">#REF!</definedName>
    <definedName name="_61SOÁ_CTÖØ" localSheetId="14">#REF!</definedName>
    <definedName name="_62SOÁ_CTÖØ">#REF!</definedName>
    <definedName name="_63SOÁ_LÖÔÏNG" localSheetId="14">#REF!</definedName>
    <definedName name="_64SOÁ_LÖÔÏNG">#REF!</definedName>
    <definedName name="_65TEÂN_HAØNG" localSheetId="8">#REF!</definedName>
    <definedName name="_66TEÂN_HAØNG" localSheetId="14">#REF!</definedName>
    <definedName name="_67TEÂN_HAØNG">#REF!</definedName>
    <definedName name="_68TEÂN_KHAÙCH_HAØ" localSheetId="8">#REF!</definedName>
    <definedName name="_69TEÂN_KHAÙCH_HAØ" localSheetId="14">#REF!</definedName>
    <definedName name="_7_??">BlankMacro1</definedName>
    <definedName name="_70TEÂN_KHAÙCH_HAØ">#REF!</definedName>
    <definedName name="_71THAØNH_TIEÀN" localSheetId="8">#REF!</definedName>
    <definedName name="_72THAØNH_TIEÀN" localSheetId="14">#REF!</definedName>
    <definedName name="_73THAØNH_TIEÀN">#REF!</definedName>
    <definedName name="_74TRÒ_GIAÙ" localSheetId="8">#REF!</definedName>
    <definedName name="_75TRÒ_GIAÙ" localSheetId="14">#REF!</definedName>
    <definedName name="_76TRÒ_GIAÙ">#REF!</definedName>
    <definedName name="_77TRÒ_GIAÙ__VAT" localSheetId="8">#REF!</definedName>
    <definedName name="_78TRÒ_GIAÙ__VAT" localSheetId="14">#REF!</definedName>
    <definedName name="_79TRÒ_GIAÙ__VAT">#REF!</definedName>
    <definedName name="_8_??????1" localSheetId="15">BlankMacro1</definedName>
    <definedName name="_9_??????1" localSheetId="4">BlankMacro1</definedName>
    <definedName name="_atn1" localSheetId="8">#REF!</definedName>
    <definedName name="_atn1">#REF!</definedName>
    <definedName name="_atn10" localSheetId="8">#REF!</definedName>
    <definedName name="_atn10">#REF!</definedName>
    <definedName name="_atn2" localSheetId="8">#REF!</definedName>
    <definedName name="_atn2">#REF!</definedName>
    <definedName name="_atn3" localSheetId="8">#REF!</definedName>
    <definedName name="_atn3">#REF!</definedName>
    <definedName name="_atn4" localSheetId="8">#REF!</definedName>
    <definedName name="_atn4">#REF!</definedName>
    <definedName name="_atn5" localSheetId="8">#REF!</definedName>
    <definedName name="_atn5">#REF!</definedName>
    <definedName name="_atn6" localSheetId="8">#REF!</definedName>
    <definedName name="_atn6">#REF!</definedName>
    <definedName name="_atn7" localSheetId="8">#REF!</definedName>
    <definedName name="_atn7">#REF!</definedName>
    <definedName name="_atn8" localSheetId="8">#REF!</definedName>
    <definedName name="_atn8">#REF!</definedName>
    <definedName name="_atn9" localSheetId="8">#REF!</definedName>
    <definedName name="_atn9">#REF!</definedName>
    <definedName name="_ban2" localSheetId="3" hidden="1">{"'Sheet1'!$L$16"}</definedName>
    <definedName name="_ban2" localSheetId="6" hidden="1">{"'Sheet1'!$L$16"}</definedName>
    <definedName name="_ban2" hidden="1">{"'Sheet1'!$L$16"}</definedName>
    <definedName name="_boi1" localSheetId="8">#REF!</definedName>
    <definedName name="_boi1">#REF!</definedName>
    <definedName name="_boi2" localSheetId="8">#REF!</definedName>
    <definedName name="_boi2">#REF!</definedName>
    <definedName name="_BTM150" localSheetId="8">#REF!</definedName>
    <definedName name="_BTM150">#REF!</definedName>
    <definedName name="_BTM200" localSheetId="8">#REF!</definedName>
    <definedName name="_BTM200">#REF!</definedName>
    <definedName name="_BTM250" localSheetId="8">#REF!</definedName>
    <definedName name="_BTM250">#REF!</definedName>
    <definedName name="_BTM300" localSheetId="8">#REF!</definedName>
    <definedName name="_BTM300">#REF!</definedName>
    <definedName name="_cao1" localSheetId="8">#REF!</definedName>
    <definedName name="_cao1">#REF!</definedName>
    <definedName name="_cao2" localSheetId="8">#REF!</definedName>
    <definedName name="_cao2">#REF!</definedName>
    <definedName name="_cao3" localSheetId="8">#REF!</definedName>
    <definedName name="_cao3">#REF!</definedName>
    <definedName name="_cao4" localSheetId="8">#REF!</definedName>
    <definedName name="_cao4">#REF!</definedName>
    <definedName name="_cao5" localSheetId="8">#REF!</definedName>
    <definedName name="_cao5">#REF!</definedName>
    <definedName name="_cao6" localSheetId="8">#REF!</definedName>
    <definedName name="_cao6">#REF!</definedName>
    <definedName name="_cep1" localSheetId="3" hidden="1">{"'Sheet1'!$L$16"}</definedName>
    <definedName name="_cep1" localSheetId="6" hidden="1">{"'Sheet1'!$L$16"}</definedName>
    <definedName name="_cep1" hidden="1">{"'Sheet1'!$L$16"}</definedName>
    <definedName name="_coc250" localSheetId="8">#REF!</definedName>
    <definedName name="_coc250">#REF!</definedName>
    <definedName name="_coc300" localSheetId="8">#REF!</definedName>
    <definedName name="_coc300">#REF!</definedName>
    <definedName name="_coc350" localSheetId="8">#REF!</definedName>
    <definedName name="_coc350">#REF!</definedName>
    <definedName name="_Coc39" localSheetId="3" hidden="1">{"'Sheet1'!$L$16"}</definedName>
    <definedName name="_Coc39" localSheetId="6" hidden="1">{"'Sheet1'!$L$16"}</definedName>
    <definedName name="_Coc39" hidden="1">{"'Sheet1'!$L$16"}</definedName>
    <definedName name="_CON1" localSheetId="8">#REF!</definedName>
    <definedName name="_CON1">#REF!</definedName>
    <definedName name="_CON2" localSheetId="8">#REF!</definedName>
    <definedName name="_CON2">#REF!</definedName>
    <definedName name="_cot4" localSheetId="8">#REF!</definedName>
    <definedName name="_cot4">#REF!</definedName>
    <definedName name="_cpd1" localSheetId="8">#REF!</definedName>
    <definedName name="_cpd1">#REF!</definedName>
    <definedName name="_cpd2" localSheetId="8">#REF!</definedName>
    <definedName name="_cpd2">#REF!</definedName>
    <definedName name="_dai1" localSheetId="8">#REF!</definedName>
    <definedName name="_dai1">#REF!</definedName>
    <definedName name="_dai2" localSheetId="8">#REF!</definedName>
    <definedName name="_dai2">#REF!</definedName>
    <definedName name="_dai3" localSheetId="8">#REF!</definedName>
    <definedName name="_dai3">#REF!</definedName>
    <definedName name="_dai4" localSheetId="8">#REF!</definedName>
    <definedName name="_dai4">#REF!</definedName>
    <definedName name="_dai5" localSheetId="8">#REF!</definedName>
    <definedName name="_dai5">#REF!</definedName>
    <definedName name="_dai6" localSheetId="8">#REF!</definedName>
    <definedName name="_dai6">#REF!</definedName>
    <definedName name="_dan1" localSheetId="8">#REF!</definedName>
    <definedName name="_dan1">#REF!</definedName>
    <definedName name="_dan2" localSheetId="8">#REF!</definedName>
    <definedName name="_dan2">#REF!</definedName>
    <definedName name="_DAO3" localSheetId="8">#REF!</definedName>
    <definedName name="_DAO3">#REF!</definedName>
    <definedName name="_DAP3" localSheetId="8">#REF!</definedName>
    <definedName name="_DAP3">#REF!</definedName>
    <definedName name="_ddn400" localSheetId="8">#REF!</definedName>
    <definedName name="_ddn400">#REF!</definedName>
    <definedName name="_ddn600" localSheetId="8">#REF!</definedName>
    <definedName name="_ddn600">#REF!</definedName>
    <definedName name="_deo1" localSheetId="8">#REF!</definedName>
    <definedName name="_deo1">#REF!</definedName>
    <definedName name="_deo10" localSheetId="8">#REF!</definedName>
    <definedName name="_deo10">#REF!</definedName>
    <definedName name="_deo2" localSheetId="8">#REF!</definedName>
    <definedName name="_deo2">#REF!</definedName>
    <definedName name="_deo3" localSheetId="8">#REF!</definedName>
    <definedName name="_deo3">#REF!</definedName>
    <definedName name="_deo4" localSheetId="8">#REF!</definedName>
    <definedName name="_deo4">#REF!</definedName>
    <definedName name="_deo5" localSheetId="8">#REF!</definedName>
    <definedName name="_deo5">#REF!</definedName>
    <definedName name="_deo6" localSheetId="8">#REF!</definedName>
    <definedName name="_deo6">#REF!</definedName>
    <definedName name="_deo7" localSheetId="8">#REF!</definedName>
    <definedName name="_deo7">#REF!</definedName>
    <definedName name="_deo8" localSheetId="8">#REF!</definedName>
    <definedName name="_deo8">#REF!</definedName>
    <definedName name="_deo9" localSheetId="8">#REF!</definedName>
    <definedName name="_deo9">#REF!</definedName>
    <definedName name="_E99999" localSheetId="8">#REF!</definedName>
    <definedName name="_E99999">#REF!</definedName>
    <definedName name="_f409408" localSheetId="8">#REF!</definedName>
    <definedName name="_f409408">#REF!</definedName>
    <definedName name="_Fill" localSheetId="3">#REF!</definedName>
    <definedName name="_Fill" localSheetId="6">#REF!</definedName>
    <definedName name="_Fill" localSheetId="8">#REF!</definedName>
    <definedName name="_Fill">#REF!</definedName>
    <definedName name="_Goi8" localSheetId="3" hidden="1">{"'Sheet1'!$L$16"}</definedName>
    <definedName name="_Goi8" localSheetId="6" hidden="1">{"'Sheet1'!$L$16"}</definedName>
    <definedName name="_Goi8" hidden="1">{"'Sheet1'!$L$16"}</definedName>
    <definedName name="_gon4" localSheetId="8">#REF!</definedName>
    <definedName name="_gon4">#REF!</definedName>
    <definedName name="_hsm2">1.1289</definedName>
    <definedName name="_HUY1" localSheetId="3" hidden="1">{"'Sheet1'!$L$16"}</definedName>
    <definedName name="_HUY1" localSheetId="6" hidden="1">{"'Sheet1'!$L$16"}</definedName>
    <definedName name="_HUY1" hidden="1">{"'Sheet1'!$L$16"}</definedName>
    <definedName name="_HUY2" localSheetId="3" hidden="1">{"'Sheet1'!$L$16"}</definedName>
    <definedName name="_HUY2" localSheetId="6" hidden="1">{"'Sheet1'!$L$16"}</definedName>
    <definedName name="_HUY2" hidden="1">{"'Sheet1'!$L$16"}</definedName>
    <definedName name="_isc1">0.035</definedName>
    <definedName name="_isc2">0.02</definedName>
    <definedName name="_isc3">0.054</definedName>
    <definedName name="_Key1" localSheetId="3" hidden="1">#REF!</definedName>
    <definedName name="_Key1" localSheetId="6" hidden="1">#REF!</definedName>
    <definedName name="_Key1" localSheetId="8" hidden="1">#REF!</definedName>
    <definedName name="_Key1" hidden="1">#REF!</definedName>
    <definedName name="_Key2" localSheetId="3" hidden="1">#REF!</definedName>
    <definedName name="_Key2" localSheetId="6" hidden="1">#REF!</definedName>
    <definedName name="_Key2" localSheetId="8" hidden="1">#REF!</definedName>
    <definedName name="_Key2" hidden="1">#REF!</definedName>
    <definedName name="_Kks1" localSheetId="8">#REF!</definedName>
    <definedName name="_Kks1">#REF!</definedName>
    <definedName name="_Kks2" localSheetId="8">#REF!</definedName>
    <definedName name="_Kks2">#REF!</definedName>
    <definedName name="_KM188" localSheetId="8">#REF!</definedName>
    <definedName name="_KM188">#REF!</definedName>
    <definedName name="_km189" localSheetId="8">#REF!</definedName>
    <definedName name="_km189">#REF!</definedName>
    <definedName name="_km190" localSheetId="8">#REF!</definedName>
    <definedName name="_km190">#REF!</definedName>
    <definedName name="_km191" localSheetId="8">#REF!</definedName>
    <definedName name="_km191">#REF!</definedName>
    <definedName name="_km192" localSheetId="8">#REF!</definedName>
    <definedName name="_km192">#REF!</definedName>
    <definedName name="_km193" localSheetId="8">#REF!</definedName>
    <definedName name="_km193">#REF!</definedName>
    <definedName name="_km194" localSheetId="8">#REF!</definedName>
    <definedName name="_km194">#REF!</definedName>
    <definedName name="_km195" localSheetId="8">#REF!</definedName>
    <definedName name="_km195">#REF!</definedName>
    <definedName name="_km196" localSheetId="8">#REF!</definedName>
    <definedName name="_km196">#REF!</definedName>
    <definedName name="_km197" localSheetId="8">#REF!</definedName>
    <definedName name="_km197">#REF!</definedName>
    <definedName name="_km198" localSheetId="8">#REF!</definedName>
    <definedName name="_km198">#REF!</definedName>
    <definedName name="_Lan1" localSheetId="3" hidden="1">{"'Sheet1'!$L$16"}</definedName>
    <definedName name="_Lan1" localSheetId="6" hidden="1">{"'Sheet1'!$L$16"}</definedName>
    <definedName name="_Lan1" hidden="1">{"'Sheet1'!$L$16"}</definedName>
    <definedName name="_LAN3" localSheetId="3" hidden="1">{"'Sheet1'!$L$16"}</definedName>
    <definedName name="_LAN3" localSheetId="6" hidden="1">{"'Sheet1'!$L$16"}</definedName>
    <definedName name="_LAN3" hidden="1">{"'Sheet1'!$L$16"}</definedName>
    <definedName name="_lap1" localSheetId="8">#REF!</definedName>
    <definedName name="_lap1">#REF!</definedName>
    <definedName name="_lap2" localSheetId="8">#REF!</definedName>
    <definedName name="_lap2">#REF!</definedName>
    <definedName name="_lk2" localSheetId="3" hidden="1">{"'Sheet1'!$L$16"}</definedName>
    <definedName name="_lk2" localSheetId="6" hidden="1">{"'Sheet1'!$L$16"}</definedName>
    <definedName name="_lk2" hidden="1">{"'Sheet1'!$L$16"}</definedName>
    <definedName name="_MAC12" localSheetId="8">#REF!</definedName>
    <definedName name="_MAC12">#REF!</definedName>
    <definedName name="_MAC46" localSheetId="8">#REF!</definedName>
    <definedName name="_MAC46">#REF!</definedName>
    <definedName name="_MN124" localSheetId="8">#REF!</definedName>
    <definedName name="_MN124">#REF!</definedName>
    <definedName name="_nc151" localSheetId="8">#REF!</definedName>
    <definedName name="_nc151">#REF!</definedName>
    <definedName name="_NCL100" localSheetId="8">#REF!</definedName>
    <definedName name="_NCL100">#REF!</definedName>
    <definedName name="_NCL200" localSheetId="8">#REF!</definedName>
    <definedName name="_NCL200">#REF!</definedName>
    <definedName name="_NCL250" localSheetId="8">#REF!</definedName>
    <definedName name="_NCL250">#REF!</definedName>
    <definedName name="_NET2" localSheetId="8">#REF!</definedName>
    <definedName name="_NET2">#REF!</definedName>
    <definedName name="_nin190" localSheetId="8">#REF!</definedName>
    <definedName name="_nin190">#REF!</definedName>
    <definedName name="_NSO2" localSheetId="4" hidden="1">{"'Sheet1'!$L$16"}</definedName>
    <definedName name="_NSO2" localSheetId="3" hidden="1">{"'Sheet1'!$L$16"}</definedName>
    <definedName name="_NSO2" localSheetId="6" hidden="1">{"'Sheet1'!$L$16"}</definedName>
    <definedName name="_NSO2" localSheetId="14" hidden="1">{"'Sheet1'!$L$16"}</definedName>
    <definedName name="_NSO2" localSheetId="15" hidden="1">{"'Sheet1'!$L$16"}</definedName>
    <definedName name="_NSO2" hidden="1">{"'Sheet1'!$L$16"}</definedName>
    <definedName name="_Order1" hidden="1">255</definedName>
    <definedName name="_Order2" hidden="1">255</definedName>
    <definedName name="_PA3" localSheetId="3" hidden="1">{"'Sheet1'!$L$16"}</definedName>
    <definedName name="_PA3" localSheetId="6" hidden="1">{"'Sheet1'!$L$16"}</definedName>
    <definedName name="_PA3" hidden="1">{"'Sheet1'!$L$16"}</definedName>
    <definedName name="_phi10" localSheetId="8">#REF!</definedName>
    <definedName name="_phi10">#REF!</definedName>
    <definedName name="_phi12" localSheetId="8">#REF!</definedName>
    <definedName name="_phi12">#REF!</definedName>
    <definedName name="_phi14" localSheetId="8">#REF!</definedName>
    <definedName name="_phi14">#REF!</definedName>
    <definedName name="_phi16" localSheetId="8">#REF!</definedName>
    <definedName name="_phi16">#REF!</definedName>
    <definedName name="_phi18" localSheetId="8">#REF!</definedName>
    <definedName name="_phi18">#REF!</definedName>
    <definedName name="_phi20" localSheetId="8">#REF!</definedName>
    <definedName name="_phi20">#REF!</definedName>
    <definedName name="_phi22" localSheetId="8">#REF!</definedName>
    <definedName name="_phi22">#REF!</definedName>
    <definedName name="_phi25" localSheetId="8">#REF!</definedName>
    <definedName name="_phi25">#REF!</definedName>
    <definedName name="_phi28" localSheetId="8">#REF!</definedName>
    <definedName name="_phi28">#REF!</definedName>
    <definedName name="_phi6" localSheetId="8">#REF!</definedName>
    <definedName name="_phi6">#REF!</definedName>
    <definedName name="_phi8" localSheetId="8">#REF!</definedName>
    <definedName name="_phi8">#REF!</definedName>
    <definedName name="_Pl2" localSheetId="3" hidden="1">{"'Sheet1'!$L$16"}</definedName>
    <definedName name="_Pl2" localSheetId="6" hidden="1">{"'Sheet1'!$L$16"}</definedName>
    <definedName name="_Pl2" hidden="1">{"'Sheet1'!$L$16"}</definedName>
    <definedName name="_QL10" localSheetId="8">#REF!</definedName>
    <definedName name="_QL10">#REF!</definedName>
    <definedName name="_Sat27" localSheetId="8">#REF!</definedName>
    <definedName name="_Sat27">#REF!</definedName>
    <definedName name="_sc1" localSheetId="8">#REF!</definedName>
    <definedName name="_sc1">#REF!</definedName>
    <definedName name="_SC2" localSheetId="8">#REF!</definedName>
    <definedName name="_SC2">#REF!</definedName>
    <definedName name="_sc3" localSheetId="8">#REF!</definedName>
    <definedName name="_sc3">#REF!</definedName>
    <definedName name="_slg1" localSheetId="8">#REF!</definedName>
    <definedName name="_slg1">#REF!</definedName>
    <definedName name="_slg2" localSheetId="8">#REF!</definedName>
    <definedName name="_slg2">#REF!</definedName>
    <definedName name="_slg3" localSheetId="8">#REF!</definedName>
    <definedName name="_slg3">#REF!</definedName>
    <definedName name="_slg4" localSheetId="8">#REF!</definedName>
    <definedName name="_slg4">#REF!</definedName>
    <definedName name="_slg5" localSheetId="8">#REF!</definedName>
    <definedName name="_slg5">#REF!</definedName>
    <definedName name="_slg6" localSheetId="8">#REF!</definedName>
    <definedName name="_slg6">#REF!</definedName>
    <definedName name="_SN3" localSheetId="8">#REF!</definedName>
    <definedName name="_SN3">#REF!</definedName>
    <definedName name="_SOC10">0.3456</definedName>
    <definedName name="_SOC8">0.2827</definedName>
    <definedName name="_Sort" localSheetId="3" hidden="1">#REF!</definedName>
    <definedName name="_Sort" localSheetId="6" hidden="1">#REF!</definedName>
    <definedName name="_Sort" localSheetId="8" hidden="1">#REF!</definedName>
    <definedName name="_Sort" hidden="1">#REF!</definedName>
    <definedName name="_Sta1">531.877</definedName>
    <definedName name="_Sta2">561.952</definedName>
    <definedName name="_Sta3">712.202</definedName>
    <definedName name="_Sta4">762.202</definedName>
    <definedName name="_STD0898" localSheetId="8">#REF!</definedName>
    <definedName name="_STD0898">#REF!</definedName>
    <definedName name="_TB1" localSheetId="8">#REF!</definedName>
    <definedName name="_TB1">#REF!</definedName>
    <definedName name="_tb2" localSheetId="8">BlankMacro1</definedName>
    <definedName name="_tb2">BlankMacro1</definedName>
    <definedName name="_TCO2" localSheetId="8">#REF!</definedName>
    <definedName name="_TCO2">#REF!</definedName>
    <definedName name="_TCO3" localSheetId="8">#REF!</definedName>
    <definedName name="_TCO3">#REF!</definedName>
    <definedName name="_tg1" localSheetId="8">#REF!</definedName>
    <definedName name="_tg1">#REF!</definedName>
    <definedName name="_tg427" localSheetId="8">#REF!</definedName>
    <definedName name="_tg427">#REF!</definedName>
    <definedName name="_TH20" localSheetId="8">#REF!</definedName>
    <definedName name="_TH20">#REF!</definedName>
    <definedName name="_TK622" localSheetId="8">#REF!</definedName>
    <definedName name="_TK622">#REF!</definedName>
    <definedName name="_TL1" localSheetId="8">#REF!</definedName>
    <definedName name="_TL1">#REF!</definedName>
    <definedName name="_TL2" localSheetId="8">#REF!</definedName>
    <definedName name="_TL2">#REF!</definedName>
    <definedName name="_TL3" localSheetId="8">#REF!</definedName>
    <definedName name="_TL3">#REF!</definedName>
    <definedName name="_TLA120" localSheetId="8">#REF!</definedName>
    <definedName name="_TLA120">#REF!</definedName>
    <definedName name="_TLA35" localSheetId="8">#REF!</definedName>
    <definedName name="_TLA35">#REF!</definedName>
    <definedName name="_TLA50" localSheetId="8">#REF!</definedName>
    <definedName name="_TLA50">#REF!</definedName>
    <definedName name="_TLA70" localSheetId="8">#REF!</definedName>
    <definedName name="_TLA70">#REF!</definedName>
    <definedName name="_TLA95" localSheetId="8">#REF!</definedName>
    <definedName name="_TLA95">#REF!</definedName>
    <definedName name="_Tru21" localSheetId="3" hidden="1">{"'Sheet1'!$L$16"}</definedName>
    <definedName name="_Tru21" localSheetId="6" hidden="1">{"'Sheet1'!$L$16"}</definedName>
    <definedName name="_Tru21" hidden="1">{"'Sheet1'!$L$16"}</definedName>
    <definedName name="_tt3" localSheetId="3" hidden="1">{"'Sheet1'!$L$16"}</definedName>
    <definedName name="_tt3" localSheetId="6" hidden="1">{"'Sheet1'!$L$16"}</definedName>
    <definedName name="_tt3" hidden="1">{"'Sheet1'!$L$16"}</definedName>
    <definedName name="_TT31" localSheetId="3" hidden="1">{"'Sheet1'!$L$16"}</definedName>
    <definedName name="_TT31" localSheetId="6" hidden="1">{"'Sheet1'!$L$16"}</definedName>
    <definedName name="_TT31" hidden="1">{"'Sheet1'!$L$16"}</definedName>
    <definedName name="_tz593" localSheetId="8">#REF!</definedName>
    <definedName name="_tz593">#REF!</definedName>
    <definedName name="_VL100" localSheetId="8">#REF!</definedName>
    <definedName name="_VL100">#REF!</definedName>
    <definedName name="_VL200" localSheetId="8">#REF!</definedName>
    <definedName name="_VL200">#REF!</definedName>
    <definedName name="_VL250" localSheetId="8">#REF!</definedName>
    <definedName name="_VL250">#REF!</definedName>
    <definedName name="_VM2" localSheetId="3" hidden="1">{"'Sheet1'!$L$16"}</definedName>
    <definedName name="_VM2" localSheetId="6" hidden="1">{"'Sheet1'!$L$16"}</definedName>
    <definedName name="_VM2" hidden="1">{"'Sheet1'!$L$16"}</definedName>
    <definedName name="Á" localSheetId="8">#REF!</definedName>
    <definedName name="Á">#REF!</definedName>
    <definedName name="â" localSheetId="3" hidden="1">{"'Sheet1'!$L$16"}</definedName>
    <definedName name="â" localSheetId="6" hidden="1">{"'Sheet1'!$L$16"}</definedName>
    <definedName name="â" hidden="1">{"'Sheet1'!$L$16"}</definedName>
    <definedName name="A." localSheetId="8">#REF!</definedName>
    <definedName name="A.">#REF!</definedName>
    <definedName name="a_" localSheetId="8">#REF!</definedName>
    <definedName name="a_">#REF!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8">#REF!</definedName>
    <definedName name="A120_">#REF!</definedName>
    <definedName name="A1Xc7" localSheetId="8">#REF!</definedName>
    <definedName name="A1Xc7">#REF!</definedName>
    <definedName name="a277Print_Titles" localSheetId="8">#REF!</definedName>
    <definedName name="a277Print_Titles">#REF!</definedName>
    <definedName name="A35_" localSheetId="8">#REF!</definedName>
    <definedName name="A35_">#REF!</definedName>
    <definedName name="A50_" localSheetId="8">#REF!</definedName>
    <definedName name="A50_">#REF!</definedName>
    <definedName name="A70_" localSheetId="8">#REF!</definedName>
    <definedName name="A70_">#REF!</definedName>
    <definedName name="A95_" localSheetId="8">#REF!</definedName>
    <definedName name="A95_">#REF!</definedName>
    <definedName name="AA" localSheetId="8">#REF!</definedName>
    <definedName name="AA">#REF!</definedName>
    <definedName name="AB" localSheetId="8">#REF!</definedName>
    <definedName name="AB">#REF!</definedName>
    <definedName name="abc" localSheetId="8">#REF!</definedName>
    <definedName name="abc">#REF!</definedName>
    <definedName name="AC120_" localSheetId="8">#REF!</definedName>
    <definedName name="AC120_">#REF!</definedName>
    <definedName name="AC35_" localSheetId="8">#REF!</definedName>
    <definedName name="AC35_">#REF!</definedName>
    <definedName name="AC50_" localSheetId="8">#REF!</definedName>
    <definedName name="AC50_">#REF!</definedName>
    <definedName name="AC70_" localSheetId="8">#REF!</definedName>
    <definedName name="AC70_">#REF!</definedName>
    <definedName name="AC95_" localSheetId="8">#REF!</definedName>
    <definedName name="AC95_">#REF!</definedName>
    <definedName name="AccessDatabase" hidden="1">"C:\My Documents\LeBinh\Xls\VP Cong ty\FORM.mdb"</definedName>
    <definedName name="AD">#N/A</definedName>
    <definedName name="ADADADD" localSheetId="3" hidden="1">{"'Sheet1'!$L$16"}</definedName>
    <definedName name="ADADADD" localSheetId="6" hidden="1">{"'Sheet1'!$L$16"}</definedName>
    <definedName name="ADADADD" hidden="1">{"'Sheet1'!$L$16"}</definedName>
    <definedName name="ADAY" localSheetId="8">#REF!</definedName>
    <definedName name="ADAY">#REF!</definedName>
    <definedName name="Address" localSheetId="8">#REF!</definedName>
    <definedName name="Address">#REF!</definedName>
    <definedName name="âdf">{"Book5","sæ quü.xls","Dù to¸n x©y dùng nhµ s¶n xuÊt.xls","Than.xls","TiÕn ®é s¶n xuÊt - Th¸ng 9.xls"}</definedName>
    <definedName name="ADP">#REF!</definedName>
    <definedName name="Ag_" localSheetId="8">#REF!</definedName>
    <definedName name="Ag_">#REF!</definedName>
    <definedName name="ag15F80" localSheetId="8">#REF!</definedName>
    <definedName name="ag15F80">#REF!</definedName>
    <definedName name="aï160" localSheetId="8">#REF!</definedName>
    <definedName name="aï160">#REF!</definedName>
    <definedName name="AKHAC">#REF!</definedName>
    <definedName name="All_Item" localSheetId="8">#REF!</definedName>
    <definedName name="All_Item">#REF!</definedName>
    <definedName name="ALPIN">#N/A</definedName>
    <definedName name="ALPJYOU">#N/A</definedName>
    <definedName name="ALPTOI">#N/A</definedName>
    <definedName name="ALTINH">#REF!</definedName>
    <definedName name="am" localSheetId="8">#REF!</definedName>
    <definedName name="am">#REF!</definedName>
    <definedName name="ANDL" localSheetId="8">#REF!,#REF!,#REF!</definedName>
    <definedName name="ANDL">#REF!,#REF!,#REF!</definedName>
    <definedName name="Angola_Against" localSheetId="8">#REF!,#REF!,#REF!</definedName>
    <definedName name="Angola_Against">#REF!,#REF!,#REF!</definedName>
    <definedName name="Angola_Played" localSheetId="8">#REF!,#REF!,#REF!</definedName>
    <definedName name="Angola_Played">#REF!,#REF!,#REF!</definedName>
    <definedName name="ankhongin" localSheetId="8">#REF!,#REF!,#REF!,#REF!,#REF!</definedName>
    <definedName name="ankhongin">#REF!,#REF!,#REF!,#REF!,#REF!</definedName>
    <definedName name="ANN">#REF!</definedName>
    <definedName name="anpha" localSheetId="8">#REF!</definedName>
    <definedName name="anpha">#REF!</definedName>
    <definedName name="ANQD">#REF!</definedName>
    <definedName name="anscount" hidden="1">6</definedName>
    <definedName name="Ap" localSheetId="8">#REF!</definedName>
    <definedName name="Ap">#REF!</definedName>
    <definedName name="Argentina_Against" localSheetId="8">#REF!,#REF!,#REF!</definedName>
    <definedName name="Argentina_Against">#REF!,#REF!,#REF!</definedName>
    <definedName name="Argentina_Played" localSheetId="8">#REF!,#REF!,#REF!</definedName>
    <definedName name="Argentina_Played">#REF!,#REF!,#REF!</definedName>
    <definedName name="As_" localSheetId="8">#REF!</definedName>
    <definedName name="As_">#REF!</definedName>
    <definedName name="asega">{"Thuxm2.xls","Sheet1"}</definedName>
    <definedName name="ATGT" localSheetId="3" hidden="1">{"'Sheet1'!$L$16"}</definedName>
    <definedName name="ATGT" localSheetId="6" hidden="1">{"'Sheet1'!$L$16"}</definedName>
    <definedName name="ATGT" hidden="1">{"'Sheet1'!$L$16"}</definedName>
    <definedName name="ATRAM" localSheetId="8">#REF!</definedName>
    <definedName name="ATRAM">#REF!</definedName>
    <definedName name="ATW">#REF!</definedName>
    <definedName name="AÙ" localSheetId="8">#REF!</definedName>
    <definedName name="AÙ">#REF!</definedName>
    <definedName name="Australia_Against" localSheetId="8">#REF!,#REF!,#REF!</definedName>
    <definedName name="Australia_Against">#REF!,#REF!,#REF!</definedName>
    <definedName name="Australia_Played" localSheetId="8">#REF!,#REF!,#REF!</definedName>
    <definedName name="Australia_Played">#REF!,#REF!,#REF!</definedName>
    <definedName name="b" localSheetId="3" hidden="1">{"'Sheet1'!$L$16"}</definedName>
    <definedName name="b" localSheetId="6" hidden="1">{"'Sheet1'!$L$16"}</definedName>
    <definedName name="B.nuamat">7.25</definedName>
    <definedName name="B_Isc" localSheetId="8">#REF!</definedName>
    <definedName name="B_Isc">#REF!</definedName>
    <definedName name="B_tinh" localSheetId="8">#REF!</definedName>
    <definedName name="B_tinh">#REF!</definedName>
    <definedName name="b_tong" localSheetId="8">#REF!</definedName>
    <definedName name="b_tong">#REF!</definedName>
    <definedName name="b1_" localSheetId="8">#REF!</definedName>
    <definedName name="b1_">#REF!</definedName>
    <definedName name="b3_" localSheetId="8">#REF!</definedName>
    <definedName name="b3_">#REF!</definedName>
    <definedName name="b4_" localSheetId="8">#REF!</definedName>
    <definedName name="b4_">#REF!</definedName>
    <definedName name="Bãc_chi_tiÕt_vËt_tu_D35kv_Son_TÞnh_Tra_Bång" localSheetId="8">#REF!</definedName>
    <definedName name="Bãc_chi_tiÕt_vËt_tu_D35kv_Son_TÞnh_Tra_Bång">#REF!</definedName>
    <definedName name="Bãc_chi_tiÕt_vËt_tu_dît_1_thang_10_96" localSheetId="8">#REF!</definedName>
    <definedName name="Bãc_chi_tiÕt_vËt_tu_dît_1_thang_10_96">#REF!</definedName>
    <definedName name="BaiChay" localSheetId="8">#REF!</definedName>
    <definedName name="BaiChay">#REF!</definedName>
    <definedName name="ban" localSheetId="8">#REF!</definedName>
    <definedName name="ban">#REF!</definedName>
    <definedName name="BANG_CHI_TIET_THI_NGHIEM_CONG_TO" localSheetId="8">#REF!</definedName>
    <definedName name="BANG_CHI_TIET_THI_NGHIEM_CONG_TO">#REF!</definedName>
    <definedName name="BANG_CHI_TIET_THI_NGHIEM_DZ0.4KV" localSheetId="8">#REF!</definedName>
    <definedName name="BANG_CHI_TIET_THI_NGHIEM_DZ0.4KV">#REF!</definedName>
    <definedName name="Bang_cly" localSheetId="8">#REF!</definedName>
    <definedName name="Bang_cly">#REF!</definedName>
    <definedName name="Bang_CVC" localSheetId="8">#REF!</definedName>
    <definedName name="Bang_CVC">#REF!</definedName>
    <definedName name="bang_gia" localSheetId="8">#REF!</definedName>
    <definedName name="bang_gia">#REF!</definedName>
    <definedName name="Bang_ke_hoan_cong" localSheetId="8">#REF!</definedName>
    <definedName name="Bang_ke_hoan_cong">#REF!</definedName>
    <definedName name="BANG_TONG_HOP_CONG_TO" localSheetId="8">#REF!</definedName>
    <definedName name="BANG_TONG_HOP_CONG_TO">#REF!</definedName>
    <definedName name="BANG_TONG_HOP_DZ0.4KV" localSheetId="8">#REF!</definedName>
    <definedName name="BANG_TONG_HOP_DZ0.4KV">#REF!</definedName>
    <definedName name="BANG_TONG_HOP_DZ22KV" localSheetId="8">#REF!</definedName>
    <definedName name="BANG_TONG_HOP_DZ22KV">#REF!</definedName>
    <definedName name="BANG_TONG_HOP_KHO_BAI" localSheetId="8">#REF!</definedName>
    <definedName name="BANG_TONG_HOP_KHO_BAI">#REF!</definedName>
    <definedName name="BANG_TONG_HOP_TBA" localSheetId="8">#REF!</definedName>
    <definedName name="BANG_TONG_HOP_TBA">#REF!</definedName>
    <definedName name="BANG_TONG_HOP_VL_NC_MTC" localSheetId="8">#REF!</definedName>
    <definedName name="BANG_TONG_HOP_VL_NC_MTC">#REF!</definedName>
    <definedName name="Bang_travl" localSheetId="8">#REF!</definedName>
    <definedName name="Bang_travl">#REF!</definedName>
    <definedName name="Bang_tÝnh_1_Chuçi_nÐo" localSheetId="8">#REF!</definedName>
    <definedName name="Bang_tÝnh_1_Chuçi_nÐo">#REF!</definedName>
    <definedName name="bang1" localSheetId="8">#REF!</definedName>
    <definedName name="bang1">#REF!</definedName>
    <definedName name="bang2" localSheetId="8">#REF!</definedName>
    <definedName name="bang2">#REF!</definedName>
    <definedName name="bang3" localSheetId="8">#REF!</definedName>
    <definedName name="bang3">#REF!</definedName>
    <definedName name="bang4" localSheetId="8">#REF!</definedName>
    <definedName name="bang4">#REF!</definedName>
    <definedName name="bang5" localSheetId="8">#REF!</definedName>
    <definedName name="bang5">#REF!</definedName>
    <definedName name="bang6" localSheetId="8">#REF!</definedName>
    <definedName name="bang6">#REF!</definedName>
    <definedName name="bangchu" localSheetId="8">#REF!</definedName>
    <definedName name="bangchu">#REF!</definedName>
    <definedName name="bangtinh" localSheetId="8">#REF!</definedName>
    <definedName name="bangtinh">#REF!</definedName>
    <definedName name="Baocao_th" localSheetId="8">#REF!</definedName>
    <definedName name="Baocao_th">#REF!</definedName>
    <definedName name="BarData" localSheetId="8">#REF!</definedName>
    <definedName name="BarData">#REF!</definedName>
    <definedName name="BB" localSheetId="8">#REF!</definedName>
    <definedName name="BB">#REF!</definedName>
    <definedName name="BC" localSheetId="8">#REF!</definedName>
    <definedName name="BC">#REF!</definedName>
    <definedName name="Bcao_chung" localSheetId="8">#REF!</definedName>
    <definedName name="Bcao_chung">#REF!</definedName>
    <definedName name="BD8.98" localSheetId="8">#REF!</definedName>
    <definedName name="BD8.98">#REF!</definedName>
    <definedName name="BDAY" localSheetId="8">#REF!</definedName>
    <definedName name="BDAY">#REF!</definedName>
    <definedName name="bdd">1.5</definedName>
    <definedName name="beepsound" localSheetId="8">#REF!</definedName>
    <definedName name="beepsound">#REF!</definedName>
    <definedName name="begin" localSheetId="8">#REF!</definedName>
    <definedName name="begin">#REF!</definedName>
    <definedName name="bengam" localSheetId="8">#REF!</definedName>
    <definedName name="bengam">#REF!</definedName>
    <definedName name="benuoc" localSheetId="8">#REF!</definedName>
    <definedName name="benuoc">#REF!</definedName>
    <definedName name="beta" localSheetId="8">#REF!</definedName>
    <definedName name="beta">#REF!</definedName>
    <definedName name="Bezugsfeld" localSheetId="8">#REF!</definedName>
    <definedName name="Bezugsfeld">#REF!</definedName>
    <definedName name="Bia" localSheetId="8">#REF!</definedName>
    <definedName name="Bia">#REF!</definedName>
    <definedName name="BIENDONG" localSheetId="8">#REF!</definedName>
    <definedName name="BIENDONG">#REF!</definedName>
    <definedName name="BINHTHANH1" localSheetId="8">#REF!</definedName>
    <definedName name="BINHTHANH1">#REF!</definedName>
    <definedName name="BINHTHANH2" localSheetId="8">#REF!</definedName>
    <definedName name="BINHTHANH2">#REF!</definedName>
    <definedName name="blang" localSheetId="8">#REF!</definedName>
    <definedName name="blang">#REF!</definedName>
    <definedName name="blcanbo" localSheetId="8">#REF!</definedName>
    <definedName name="blcanbo">#REF!</definedName>
    <definedName name="blhdong" localSheetId="8">#REF!</definedName>
    <definedName name="blhdong">#REF!</definedName>
    <definedName name="blkh" localSheetId="8">#REF!</definedName>
    <definedName name="blkh">#REF!</definedName>
    <definedName name="blkh1" localSheetId="8">#REF!</definedName>
    <definedName name="blkh1">#REF!</definedName>
    <definedName name="BLOCK1" localSheetId="8">#REF!</definedName>
    <definedName name="BLOCK1">#REF!</definedName>
    <definedName name="BLOCK2" localSheetId="8">#REF!</definedName>
    <definedName name="BLOCK2">#REF!</definedName>
    <definedName name="BLOCK3" localSheetId="8">#REF!</definedName>
    <definedName name="BLOCK3">#REF!</definedName>
    <definedName name="blong" localSheetId="8">#REF!</definedName>
    <definedName name="blong">#REF!</definedName>
    <definedName name="BLUONG" localSheetId="8">#REF!</definedName>
    <definedName name="BLUONG">#REF!</definedName>
    <definedName name="bm" localSheetId="8">#REF!</definedName>
    <definedName name="bm">#REF!</definedName>
    <definedName name="BMONG2" localSheetId="8">#REF!</definedName>
    <definedName name="BMONG2">#REF!</definedName>
    <definedName name="BMONG3" localSheetId="8">#REF!</definedName>
    <definedName name="BMONG3">#REF!</definedName>
    <definedName name="bnbnbn" localSheetId="8">#REF!</definedName>
    <definedName name="bnbnbn">#REF!</definedName>
    <definedName name="bocdo" localSheetId="8">#REF!</definedName>
    <definedName name="bocdo">#REF!</definedName>
    <definedName name="BOQ" localSheetId="8">#REF!</definedName>
    <definedName name="BOQ">#REF!</definedName>
    <definedName name="Botanical2" localSheetId="8">#REF!</definedName>
    <definedName name="Botanical2">#REF!</definedName>
    <definedName name="Botanical2.Jun" localSheetId="8">#REF!</definedName>
    <definedName name="Botanical2.Jun">#REF!</definedName>
    <definedName name="BOTRO_Q" localSheetId="8">#REF!</definedName>
    <definedName name="BOTRO_Q">#REF!</definedName>
    <definedName name="BOTRO_W" localSheetId="8">#REF!</definedName>
    <definedName name="BOTRO_W">#REF!</definedName>
    <definedName name="BQLDATBTA" localSheetId="8">#REF!</definedName>
    <definedName name="BQLDATBTA">#REF!</definedName>
    <definedName name="BQLDAXLT" localSheetId="8">#REF!</definedName>
    <definedName name="BQLDAXLT">#REF!</definedName>
    <definedName name="Brazil_Against" localSheetId="8">#REF!,#REF!,#REF!</definedName>
    <definedName name="Brazil_Against">#REF!,#REF!,#REF!</definedName>
    <definedName name="Brazil_Played" localSheetId="8">#REF!,#REF!,#REF!</definedName>
    <definedName name="Brazil_Played">#REF!,#REF!,#REF!</definedName>
    <definedName name="bson" localSheetId="8">#REF!</definedName>
    <definedName name="bson">#REF!</definedName>
    <definedName name="BT" localSheetId="8">#REF!</definedName>
    <definedName name="BT">#REF!</definedName>
    <definedName name="btchiuaxitm300" localSheetId="8">#REF!</definedName>
    <definedName name="btchiuaxitm300">#REF!</definedName>
    <definedName name="BTchiuaxm200" localSheetId="8">#REF!</definedName>
    <definedName name="BTchiuaxm200">#REF!</definedName>
    <definedName name="btcocM400" localSheetId="8">#REF!</definedName>
    <definedName name="btcocM400">#REF!</definedName>
    <definedName name="btham" localSheetId="8">#REF!</definedName>
    <definedName name="btham">#REF!</definedName>
    <definedName name="BTlotm100" localSheetId="8">#REF!</definedName>
    <definedName name="BTlotm100">#REF!</definedName>
    <definedName name="btnm3" localSheetId="3" hidden="1">{"'Sheet1'!$L$16"}</definedName>
    <definedName name="btnm3" localSheetId="6" hidden="1">{"'Sheet1'!$L$16"}</definedName>
    <definedName name="btnm3" hidden="1">{"'Sheet1'!$L$16"}</definedName>
    <definedName name="BTRAM" localSheetId="8">#REF!</definedName>
    <definedName name="BTRAM">#REF!</definedName>
    <definedName name="BU_CHENH_LECH_DZ0.4KV" localSheetId="8">#REF!</definedName>
    <definedName name="BU_CHENH_LECH_DZ0.4KV">#REF!</definedName>
    <definedName name="BU_CHENH_LECH_DZ22KV" localSheetId="8">#REF!</definedName>
    <definedName name="BU_CHENH_LECH_DZ22KV">#REF!</definedName>
    <definedName name="BU_CHENH_LECH_TBA" localSheetId="8">#REF!</definedName>
    <definedName name="BU_CHENH_LECH_TBA">#REF!</definedName>
    <definedName name="Bulongma">8700</definedName>
    <definedName name="buoc" localSheetId="8">#REF!</definedName>
    <definedName name="buoc">#REF!</definedName>
    <definedName name="BVCISUMMARY" localSheetId="8">#REF!</definedName>
    <definedName name="BVCISUMMARY">#REF!</definedName>
    <definedName name="BVT" localSheetId="8">#REF!</definedName>
    <definedName name="BVT">#REF!</definedName>
    <definedName name="C." localSheetId="8">#REF!</definedName>
    <definedName name="C.">#REF!</definedName>
    <definedName name="C.1.1..Phat_tuyen" localSheetId="8">#REF!</definedName>
    <definedName name="C.1.1..Phat_tuyen">#REF!</definedName>
    <definedName name="C.1.10..VC_Thu_cong_CG" localSheetId="8">#REF!</definedName>
    <definedName name="C.1.10..VC_Thu_cong_CG">#REF!</definedName>
    <definedName name="C.1.2..Chat_cay_thu_cong" localSheetId="8">#REF!</definedName>
    <definedName name="C.1.2..Chat_cay_thu_cong">#REF!</definedName>
    <definedName name="C.1.3..Chat_cay_may" localSheetId="8">#REF!</definedName>
    <definedName name="C.1.3..Chat_cay_may">#REF!</definedName>
    <definedName name="C.1.4..Dao_goc_cay" localSheetId="8">#REF!</definedName>
    <definedName name="C.1.4..Dao_goc_cay">#REF!</definedName>
    <definedName name="C.1.5..Lam_duong_tam" localSheetId="8">#REF!</definedName>
    <definedName name="C.1.5..Lam_duong_tam">#REF!</definedName>
    <definedName name="C.1.6..Lam_cau_tam" localSheetId="8">#REF!</definedName>
    <definedName name="C.1.6..Lam_cau_tam">#REF!</definedName>
    <definedName name="C.1.7..Rai_da_chong_lun" localSheetId="8">#REF!</definedName>
    <definedName name="C.1.7..Rai_da_chong_lun">#REF!</definedName>
    <definedName name="C.1.8..Lam_kho_tam" localSheetId="8">#REF!</definedName>
    <definedName name="C.1.8..Lam_kho_tam">#REF!</definedName>
    <definedName name="C.1.8..San_mat_bang" localSheetId="8">#REF!</definedName>
    <definedName name="C.1.8..San_mat_bang">#REF!</definedName>
    <definedName name="C.2.1..VC_Thu_cong" localSheetId="8">#REF!</definedName>
    <definedName name="C.2.1..VC_Thu_cong">#REF!</definedName>
    <definedName name="C.2.2..VC_T_cong_CG" localSheetId="8">#REF!</definedName>
    <definedName name="C.2.2..VC_T_cong_CG">#REF!</definedName>
    <definedName name="C.2.3..Boc_do" localSheetId="8">#REF!</definedName>
    <definedName name="C.2.3..Boc_do">#REF!</definedName>
    <definedName name="C.3.1..Dao_dat_mong_cot" localSheetId="8">#REF!</definedName>
    <definedName name="C.3.1..Dao_dat_mong_cot">#REF!</definedName>
    <definedName name="C.3.2..Dao_dat_de_dap" localSheetId="8">#REF!</definedName>
    <definedName name="C.3.2..Dao_dat_de_dap">#REF!</definedName>
    <definedName name="C.3.3..Dap_dat_mong" localSheetId="8">#REF!</definedName>
    <definedName name="C.3.3..Dap_dat_mong">#REF!</definedName>
    <definedName name="C.3.4..Dao_dap_TDia" localSheetId="8">#REF!</definedName>
    <definedName name="C.3.4..Dao_dap_TDia">#REF!</definedName>
    <definedName name="C.3.5..Dap_bo_bao" localSheetId="8">#REF!</definedName>
    <definedName name="C.3.5..Dap_bo_bao">#REF!</definedName>
    <definedName name="C.3.6..Bom_tat_nuoc" localSheetId="8">#REF!</definedName>
    <definedName name="C.3.6..Bom_tat_nuoc">#REF!</definedName>
    <definedName name="C.3.7..Dao_bun" localSheetId="8">#REF!</definedName>
    <definedName name="C.3.7..Dao_bun">#REF!</definedName>
    <definedName name="C.3.8..Dap_cat_CT" localSheetId="8">#REF!</definedName>
    <definedName name="C.3.8..Dap_cat_CT">#REF!</definedName>
    <definedName name="C.3.9..Dao_pha_da" localSheetId="8">#REF!</definedName>
    <definedName name="C.3.9..Dao_pha_da">#REF!</definedName>
    <definedName name="C.4.1.Cot_thep" localSheetId="8">#REF!</definedName>
    <definedName name="C.4.1.Cot_thep">#REF!</definedName>
    <definedName name="C.4.2..Van_khuon" localSheetId="8">#REF!</definedName>
    <definedName name="C.4.2..Van_khuon">#REF!</definedName>
    <definedName name="C.4.3..Be_tong" localSheetId="8">#REF!</definedName>
    <definedName name="C.4.3..Be_tong">#REF!</definedName>
    <definedName name="C.4.4..Lap_BT_D.San" localSheetId="8">#REF!</definedName>
    <definedName name="C.4.4..Lap_BT_D.San">#REF!</definedName>
    <definedName name="C.4.5..Xay_da_hoc" localSheetId="8">#REF!</definedName>
    <definedName name="C.4.5..Xay_da_hoc">#REF!</definedName>
    <definedName name="C.4.6..Dong_coc" localSheetId="8">#REF!</definedName>
    <definedName name="C.4.6..Dong_coc">#REF!</definedName>
    <definedName name="C.4.7..Quet_Bi_tum" localSheetId="8">#REF!</definedName>
    <definedName name="C.4.7..Quet_Bi_tum">#REF!</definedName>
    <definedName name="C.5.1..Lap_cot_thep" localSheetId="8">#REF!</definedName>
    <definedName name="C.5.1..Lap_cot_thep">#REF!</definedName>
    <definedName name="C.5.2..Lap_cot_BT" localSheetId="8">#REF!</definedName>
    <definedName name="C.5.2..Lap_cot_BT">#REF!</definedName>
    <definedName name="C.5.3..Lap_dat_xa" localSheetId="8">#REF!</definedName>
    <definedName name="C.5.3..Lap_dat_xa">#REF!</definedName>
    <definedName name="C.5.4..Lap_tiep_dia" localSheetId="8">#REF!</definedName>
    <definedName name="C.5.4..Lap_tiep_dia">#REF!</definedName>
    <definedName name="C.5.5..Son_sat_thep" localSheetId="8">#REF!</definedName>
    <definedName name="C.5.5..Son_sat_thep">#REF!</definedName>
    <definedName name="C.6.1..Lap_su_dung" localSheetId="8">#REF!</definedName>
    <definedName name="C.6.1..Lap_su_dung">#REF!</definedName>
    <definedName name="C.6.2..Lap_su_CS" localSheetId="8">#REF!</definedName>
    <definedName name="C.6.2..Lap_su_CS">#REF!</definedName>
    <definedName name="C.6.3..Su_chuoi_do" localSheetId="8">#REF!</definedName>
    <definedName name="C.6.3..Su_chuoi_do">#REF!</definedName>
    <definedName name="C.6.4..Su_chuoi_neo" localSheetId="8">#REF!</definedName>
    <definedName name="C.6.4..Su_chuoi_neo">#REF!</definedName>
    <definedName name="C.6.5..Lap_phu_kien" localSheetId="8">#REF!</definedName>
    <definedName name="C.6.5..Lap_phu_kien">#REF!</definedName>
    <definedName name="C.6.6..Ep_noi_day" localSheetId="8">#REF!</definedName>
    <definedName name="C.6.6..Ep_noi_day">#REF!</definedName>
    <definedName name="C.6.7..KD_vuot_CN" localSheetId="8">#REF!</definedName>
    <definedName name="C.6.7..KD_vuot_CN">#REF!</definedName>
    <definedName name="C.6.8..Rai_cang_day" localSheetId="8">#REF!</definedName>
    <definedName name="C.6.8..Rai_cang_day">#REF!</definedName>
    <definedName name="C.6.9..Cap_quang" localSheetId="8">#REF!</definedName>
    <definedName name="C.6.9..Cap_quang">#REF!</definedName>
    <definedName name="C.doc1">540</definedName>
    <definedName name="C.doc2">740</definedName>
    <definedName name="C2.7" localSheetId="8">#REF!</definedName>
    <definedName name="C2.7">#REF!</definedName>
    <definedName name="C3.0" localSheetId="8">#REF!</definedName>
    <definedName name="C3.0">#REF!</definedName>
    <definedName name="C3.5" localSheetId="8">#REF!</definedName>
    <definedName name="C3.5">#REF!</definedName>
    <definedName name="C3.7" localSheetId="8">#REF!</definedName>
    <definedName name="C3.7">#REF!</definedName>
    <definedName name="C4.0" localSheetId="8">#REF!</definedName>
    <definedName name="C4.0">#REF!</definedName>
    <definedName name="CACAU">298161</definedName>
    <definedName name="Can_doi">#REF!</definedName>
    <definedName name="cao" localSheetId="8">#REF!</definedName>
    <definedName name="cao">#REF!</definedName>
    <definedName name="cap" localSheetId="8">#REF!</definedName>
    <definedName name="cap">#REF!</definedName>
    <definedName name="cap0.7" localSheetId="8">#REF!</definedName>
    <definedName name="cap0.7">#REF!</definedName>
    <definedName name="Cat" localSheetId="8">#REF!</definedName>
    <definedName name="Cat">#REF!</definedName>
    <definedName name="Category_All" localSheetId="8">#REF!</definedName>
    <definedName name="Category_All">#REF!</definedName>
    <definedName name="CATIN">#N/A</definedName>
    <definedName name="CATJYOU">#N/A</definedName>
    <definedName name="catmin" localSheetId="8">#REF!</definedName>
    <definedName name="catmin">#REF!</definedName>
    <definedName name="CATREC">#N/A</definedName>
    <definedName name="CATSYU">#N/A</definedName>
    <definedName name="CauQL1GD2" localSheetId="8">#REF!</definedName>
    <definedName name="CauQL1GD2">#REF!</definedName>
    <definedName name="CauQL1GD3" localSheetId="8">#REF!</definedName>
    <definedName name="CauQL1GD3">#REF!</definedName>
    <definedName name="Cb" localSheetId="8">#REF!</definedName>
    <definedName name="Cb">#REF!</definedName>
    <definedName name="CCS" localSheetId="8">#REF!</definedName>
    <definedName name="CCS">#REF!</definedName>
    <definedName name="CDAY" localSheetId="8">#REF!</definedName>
    <definedName name="CDAY">#REF!</definedName>
    <definedName name="CDCDZ22" localSheetId="8">#REF!</definedName>
    <definedName name="CDCDZ22">#REF!</definedName>
    <definedName name="CDD" localSheetId="8">#REF!</definedName>
    <definedName name="CDD">#REF!</definedName>
    <definedName name="CDDD1PHA" localSheetId="8">#REF!</definedName>
    <definedName name="CDDD1PHA">#REF!</definedName>
    <definedName name="CDDD3PHA" localSheetId="8">#REF!</definedName>
    <definedName name="CDDD3PHA">#REF!</definedName>
    <definedName name="CDEDZ04" localSheetId="8">#REF!</definedName>
    <definedName name="CDEDZ04">#REF!</definedName>
    <definedName name="CDEDZ22" localSheetId="8">#REF!</definedName>
    <definedName name="CDEDZ22">#REF!</definedName>
    <definedName name="cdn" localSheetId="8">#REF!</definedName>
    <definedName name="cdn">#REF!</definedName>
    <definedName name="Cdnum" localSheetId="8">#REF!</definedName>
    <definedName name="Cdnum">#REF!</definedName>
    <definedName name="Cdo_8bat" localSheetId="8">#REF!</definedName>
    <definedName name="Cdo_8bat">#REF!</definedName>
    <definedName name="Cdo_TK50" localSheetId="8">#REF!</definedName>
    <definedName name="Cdo_TK50">#REF!</definedName>
    <definedName name="CDTK_tim">31.77</definedName>
    <definedName name="cf" localSheetId="8">BlankMacro1</definedName>
    <definedName name="cf">BlankMacro1</definedName>
    <definedName name="cfk" localSheetId="8">#REF!</definedName>
    <definedName name="cfk">#REF!</definedName>
    <definedName name="chay1" localSheetId="8">#REF!</definedName>
    <definedName name="chay1">#REF!</definedName>
    <definedName name="chay10" localSheetId="8">#REF!</definedName>
    <definedName name="chay10">#REF!</definedName>
    <definedName name="chay2" localSheetId="8">#REF!</definedName>
    <definedName name="chay2">#REF!</definedName>
    <definedName name="chay3" localSheetId="8">#REF!</definedName>
    <definedName name="chay3">#REF!</definedName>
    <definedName name="chay4" localSheetId="8">#REF!</definedName>
    <definedName name="chay4">#REF!</definedName>
    <definedName name="chay5" localSheetId="8">#REF!</definedName>
    <definedName name="chay5">#REF!</definedName>
    <definedName name="chay6" localSheetId="8">#REF!</definedName>
    <definedName name="chay6">#REF!</definedName>
    <definedName name="chay7" localSheetId="8">#REF!</definedName>
    <definedName name="chay7">#REF!</definedName>
    <definedName name="chay8" localSheetId="8">#REF!</definedName>
    <definedName name="chay8">#REF!</definedName>
    <definedName name="chay9" localSheetId="8">#REF!</definedName>
    <definedName name="chay9">#REF!</definedName>
    <definedName name="Chenh_lÖch_vËt_liÖu_phÇn_DZ35kv" localSheetId="8">#REF!</definedName>
    <definedName name="Chenh_lÖch_vËt_liÖu_phÇn_DZ35kv">#REF!</definedName>
    <definedName name="Chi_phÝ_do_tiÕp_dÞa_DZ35KV_ca_phat_sinh" localSheetId="8">#REF!</definedName>
    <definedName name="Chi_phÝ_do_tiÕp_dÞa_DZ35KV_ca_phat_sinh">#REF!</definedName>
    <definedName name="Chi_phÝ_khao_sat_kü_thuËt__thiÕt_kÕ" localSheetId="8">#REF!</definedName>
    <definedName name="Chi_phÝ_khao_sat_kü_thuËt__thiÕt_kÕ">#REF!</definedName>
    <definedName name="Chi_phÝ_nghiÖm_thu_dãng_diÖn" localSheetId="8">#REF!</definedName>
    <definedName name="Chi_phÝ_nghiÖm_thu_dãng_diÖn">#REF!</definedName>
    <definedName name="Chi_phÝ_thÈm_tra_tæ_chøc_xay_dùng" localSheetId="8">#REF!</definedName>
    <definedName name="Chi_phÝ_thÈm_tra_tæ_chøc_xay_dùng">#REF!</definedName>
    <definedName name="Chi_tieát_phi" localSheetId="8">#REF!</definedName>
    <definedName name="Chi_tieát_phi">#REF!</definedName>
    <definedName name="Chi_tiÕT__kho_kÝn__kho_hë" localSheetId="8">#REF!</definedName>
    <definedName name="Chi_tiÕT__kho_kÝn__kho_hë">#REF!</definedName>
    <definedName name="Chi_tiÕt_phat_tuyÕn_kho_bai_thi_cong" localSheetId="8">#REF!</definedName>
    <definedName name="Chi_tiÕt_phat_tuyÕn_kho_bai_thi_cong">#REF!</definedName>
    <definedName name="Chi_tiÕt_vl_nc_mtc_DZ35" localSheetId="8">#REF!</definedName>
    <definedName name="Chi_tiÕt_vl_nc_mtc_DZ35">#REF!</definedName>
    <definedName name="Chi_tiÕt_vl_nc_mtc_phÇn_thÝ_nghiÖm" localSheetId="8">#REF!</definedName>
    <definedName name="Chi_tiÕt_vl_nc_mtc_phÇn_thÝ_nghiÖm">#REF!</definedName>
    <definedName name="Chi_tiÕt_XM_cat_da_sái_dot4" localSheetId="8">#REF!</definedName>
    <definedName name="Chi_tiÕt_XM_cat_da_sái_dot4">#REF!</definedName>
    <definedName name="chie" localSheetId="8">BlankMacro1</definedName>
    <definedName name="chie">BlankMacro1</definedName>
    <definedName name="CHITIET" localSheetId="8">#REF!</definedName>
    <definedName name="CHITIET">#REF!</definedName>
    <definedName name="chitietbgiang2" localSheetId="3" hidden="1">{"'Sheet1'!$L$16"}</definedName>
    <definedName name="chitietbgiang2" localSheetId="6" hidden="1">{"'Sheet1'!$L$16"}</definedName>
    <definedName name="chitietbgiang2" hidden="1">{"'Sheet1'!$L$16"}</definedName>
    <definedName name="CHSO4" localSheetId="8">#REF!</definedName>
    <definedName name="CHSO4">#REF!</definedName>
    <definedName name="chung">66</definedName>
    <definedName name="chuong_phuluc_38" localSheetId="14">'61'!$A$1</definedName>
    <definedName name="chuong_phuluc_38_name" localSheetId="14">'61'!$A$2</definedName>
    <definedName name="chuong_phuluc_55" localSheetId="9">'55'!$A$1</definedName>
    <definedName name="chuong_phuluc_55_name" localSheetId="9">'55'!$A$2</definedName>
    <definedName name="chuyennhan" localSheetId="8">#REF!</definedName>
    <definedName name="chuyennhan">#REF!</definedName>
    <definedName name="City" localSheetId="8">#REF!</definedName>
    <definedName name="City">#REF!</definedName>
    <definedName name="CK" localSheetId="8">#REF!</definedName>
    <definedName name="CK">#REF!</definedName>
    <definedName name="CL" localSheetId="8">#REF!</definedName>
    <definedName name="CL">#REF!</definedName>
    <definedName name="CLVC3">0.1</definedName>
    <definedName name="CLVC35" localSheetId="8">#REF!</definedName>
    <definedName name="CLVC35">#REF!</definedName>
    <definedName name="clvcdd" localSheetId="8">#REF!</definedName>
    <definedName name="clvcdd">#REF!</definedName>
    <definedName name="CLVCTB" localSheetId="8">#REF!</definedName>
    <definedName name="CLVCTB">#REF!</definedName>
    <definedName name="clvctc" localSheetId="8">#REF!</definedName>
    <definedName name="clvctc">#REF!</definedName>
    <definedName name="CLVL" localSheetId="8">#REF!</definedName>
    <definedName name="CLVL">#REF!</definedName>
    <definedName name="CN_RC1" localSheetId="8">#REF!</definedName>
    <definedName name="CN_RC1">#REF!</definedName>
    <definedName name="CN_RC2" localSheetId="8">#REF!</definedName>
    <definedName name="CN_RC2">#REF!</definedName>
    <definedName name="CN_Rnha" localSheetId="8">#REF!</definedName>
    <definedName name="CN_Rnha">#REF!</definedName>
    <definedName name="CN_Rs" localSheetId="8">#REF!</definedName>
    <definedName name="CN_Rs">#REF!</definedName>
    <definedName name="Cneo_8bat" localSheetId="8">#REF!</definedName>
    <definedName name="Cneo_8bat">#REF!</definedName>
    <definedName name="Cneo_TK50" localSheetId="8">#REF!</definedName>
    <definedName name="Cneo_TK50">#REF!</definedName>
    <definedName name="Co" localSheetId="8">#REF!</definedName>
    <definedName name="Co">#REF!</definedName>
    <definedName name="Coc_60" localSheetId="3" hidden="1">{"'Sheet1'!$L$16"}</definedName>
    <definedName name="Coc_60" localSheetId="6" hidden="1">{"'Sheet1'!$L$16"}</definedName>
    <definedName name="Coc_60" hidden="1">{"'Sheet1'!$L$16"}</definedName>
    <definedName name="cocbtct" localSheetId="8">#REF!</definedName>
    <definedName name="cocbtct">#REF!</definedName>
    <definedName name="cocot" localSheetId="8">#REF!</definedName>
    <definedName name="cocot">#REF!</definedName>
    <definedName name="cocott" localSheetId="8">#REF!</definedName>
    <definedName name="cocott">#REF!</definedName>
    <definedName name="CODC" localSheetId="8">#REF!</definedName>
    <definedName name="CODC">#REF!</definedName>
    <definedName name="Code" localSheetId="3" hidden="1">#REF!</definedName>
    <definedName name="Code" localSheetId="6" hidden="1">#REF!</definedName>
    <definedName name="Code" localSheetId="8" hidden="1">#REF!</definedName>
    <definedName name="Code" hidden="1">#REF!</definedName>
    <definedName name="Cöï_ly_vaän_chuyeãn" localSheetId="8">#REF!</definedName>
    <definedName name="Cöï_ly_vaän_chuyeãn">#REF!</definedName>
    <definedName name="CÖÏ_LY_VAÄN_CHUYEÅN" localSheetId="8">#REF!</definedName>
    <definedName name="CÖÏ_LY_VAÄN_CHUYEÅN">#REF!</definedName>
    <definedName name="coket" localSheetId="8">#REF!</definedName>
    <definedName name="coket">#REF!</definedName>
    <definedName name="Comm" localSheetId="4">BlankMacro1</definedName>
    <definedName name="Comm" localSheetId="3">BlankMacro1</definedName>
    <definedName name="Comm" localSheetId="6">BlankMacro1</definedName>
    <definedName name="Comm" localSheetId="8">BlankMacro1</definedName>
    <definedName name="Comm" localSheetId="14">BlankMacro1</definedName>
    <definedName name="Comm" localSheetId="15">BlankMacro1</definedName>
    <definedName name="Comm">BlankMacro1</definedName>
    <definedName name="COMMON" localSheetId="8">#REF!</definedName>
    <definedName name="COMMON">#REF!</definedName>
    <definedName name="comong" localSheetId="8">#REF!</definedName>
    <definedName name="comong">#REF!</definedName>
    <definedName name="Company" localSheetId="8">#REF!</definedName>
    <definedName name="Company">#REF!</definedName>
    <definedName name="CON_EQP_COS" localSheetId="8">#REF!</definedName>
    <definedName name="CON_EQP_COS">#REF!</definedName>
    <definedName name="CON_EQP_COST" localSheetId="8">#REF!</definedName>
    <definedName name="CON_EQP_COST">#REF!</definedName>
    <definedName name="Cong_HM_DTCT" localSheetId="8">#REF!</definedName>
    <definedName name="Cong_HM_DTCT">#REF!</definedName>
    <definedName name="Cong_M_DTCT" localSheetId="8">#REF!</definedName>
    <definedName name="Cong_M_DTCT">#REF!</definedName>
    <definedName name="Cong_NC_DTCT" localSheetId="8">#REF!</definedName>
    <definedName name="Cong_NC_DTCT">#REF!</definedName>
    <definedName name="Cong_tac_dao_dat" localSheetId="8">#REF!</definedName>
    <definedName name="Cong_tac_dao_dat">#REF!</definedName>
    <definedName name="Cong_tac_do_be_tong" localSheetId="8">#REF!</definedName>
    <definedName name="Cong_tac_do_be_tong">#REF!</definedName>
    <definedName name="Cong_tac_dung_cot_BTLT_thu_cong" localSheetId="8">#REF!</definedName>
    <definedName name="Cong_tac_dung_cot_BTLT_thu_cong">#REF!</definedName>
    <definedName name="Cong_tac_gia_cong_cot_thep" localSheetId="8">#REF!</definedName>
    <definedName name="Cong_tac_gia_cong_cot_thep">#REF!</definedName>
    <definedName name="Cong_tac_lam_gian_giao_vuot_DZTT" localSheetId="8">#REF!</definedName>
    <definedName name="Cong_tac_lam_gian_giao_vuot_DZTT">#REF!</definedName>
    <definedName name="Cong_tac_lap_dat_mong_tiepdia" localSheetId="8">#REF!</definedName>
    <definedName name="Cong_tac_lap_dat_mong_tiepdia">#REF!</definedName>
    <definedName name="Cong_tac_lap_dat_xa_thep" localSheetId="8">#REF!</definedName>
    <definedName name="Cong_tac_lap_dat_xa_thep">#REF!</definedName>
    <definedName name="Cong_VL_DTCT" localSheetId="8">#REF!</definedName>
    <definedName name="Cong_VL_DTCT">#REF!</definedName>
    <definedName name="congbengam" localSheetId="8">#REF!</definedName>
    <definedName name="congbengam">#REF!</definedName>
    <definedName name="congbenuoc" localSheetId="8">#REF!</definedName>
    <definedName name="congbenuoc">#REF!</definedName>
    <definedName name="congcoc" localSheetId="8">#REF!</definedName>
    <definedName name="congcoc">#REF!</definedName>
    <definedName name="congcocot" localSheetId="8">#REF!</definedName>
    <definedName name="congcocot">#REF!</definedName>
    <definedName name="congcocott" localSheetId="8">#REF!</definedName>
    <definedName name="congcocott">#REF!</definedName>
    <definedName name="congcomong" localSheetId="8">#REF!</definedName>
    <definedName name="congcomong">#REF!</definedName>
    <definedName name="congcottron" localSheetId="8">#REF!</definedName>
    <definedName name="congcottron">#REF!</definedName>
    <definedName name="congcotvuong" localSheetId="8">#REF!</definedName>
    <definedName name="congcotvuong">#REF!</definedName>
    <definedName name="congdam" localSheetId="8">#REF!</definedName>
    <definedName name="congdam">#REF!</definedName>
    <definedName name="congdan1" localSheetId="8">#REF!</definedName>
    <definedName name="congdan1">#REF!</definedName>
    <definedName name="congdan2" localSheetId="8">#REF!</definedName>
    <definedName name="congdan2">#REF!</definedName>
    <definedName name="congdandusan" localSheetId="8">#REF!</definedName>
    <definedName name="congdandusan">#REF!</definedName>
    <definedName name="conglanhto" localSheetId="8">#REF!</definedName>
    <definedName name="conglanhto">#REF!</definedName>
    <definedName name="CongMaHieu" localSheetId="8">#REF!</definedName>
    <definedName name="CongMaHieu">#REF!</definedName>
    <definedName name="congmong" localSheetId="8">#REF!</definedName>
    <definedName name="congmong">#REF!</definedName>
    <definedName name="congmongbang" localSheetId="8">#REF!</definedName>
    <definedName name="congmongbang">#REF!</definedName>
    <definedName name="congmongdon" localSheetId="8">#REF!</definedName>
    <definedName name="congmongdon">#REF!</definedName>
    <definedName name="congnhat" localSheetId="8">#REF!</definedName>
    <definedName name="congnhat">#REF!</definedName>
    <definedName name="congpanen" localSheetId="8">#REF!</definedName>
    <definedName name="congpanen">#REF!</definedName>
    <definedName name="congsan" localSheetId="8">#REF!</definedName>
    <definedName name="congsan">#REF!</definedName>
    <definedName name="congthang" localSheetId="8">#REF!</definedName>
    <definedName name="congthang">#REF!</definedName>
    <definedName name="CongVattu" localSheetId="8">#REF!</definedName>
    <definedName name="CongVattu">#REF!</definedName>
    <definedName name="CONST_EQ" localSheetId="8">#REF!</definedName>
    <definedName name="CONST_EQ">#REF!</definedName>
    <definedName name="Content1" localSheetId="8">ErrorHandler_1</definedName>
    <definedName name="Content1">ErrorHandler_1</definedName>
    <definedName name="continue1" localSheetId="8">#REF!</definedName>
    <definedName name="continue1">#REF!</definedName>
    <definedName name="Costa_Against" localSheetId="8">#REF!,#REF!,#REF!</definedName>
    <definedName name="Costa_Against">#REF!,#REF!,#REF!</definedName>
    <definedName name="Costa_Played" localSheetId="8">#REF!,#REF!,#REF!</definedName>
    <definedName name="Costa_Played">#REF!,#REF!,#REF!</definedName>
    <definedName name="COT_HA" localSheetId="8">#REF!</definedName>
    <definedName name="COT_HA">#REF!</definedName>
    <definedName name="COT_TA" localSheetId="8">#REF!</definedName>
    <definedName name="COT_TA">#REF!</definedName>
    <definedName name="COT10DZ22" localSheetId="8">#REF!</definedName>
    <definedName name="COT10DZ22">#REF!</definedName>
    <definedName name="COT12DZ22" localSheetId="8">#REF!</definedName>
    <definedName name="COT12DZ22">#REF!</definedName>
    <definedName name="COT14DZ22" localSheetId="8">#REF!</definedName>
    <definedName name="COT14DZ22">#REF!</definedName>
    <definedName name="COT20DZ22" localSheetId="8">#REF!</definedName>
    <definedName name="COT20DZ22">#REF!</definedName>
    <definedName name="cotma" localSheetId="8">#REF!</definedName>
    <definedName name="cotma">#REF!</definedName>
    <definedName name="COTPYLONEDZ04" localSheetId="8">#REF!</definedName>
    <definedName name="COTPYLONEDZ04">#REF!</definedName>
    <definedName name="Cotsatma">9726</definedName>
    <definedName name="COTTHEP10DZ22" localSheetId="8">#REF!</definedName>
    <definedName name="COTTHEP10DZ22">#REF!</definedName>
    <definedName name="COTTHEP12DZ22" localSheetId="8">#REF!</definedName>
    <definedName name="COTTHEP12DZ22">#REF!</definedName>
    <definedName name="COTTHEP9DZ22" localSheetId="8">#REF!</definedName>
    <definedName name="COTTHEP9DZ22">#REF!</definedName>
    <definedName name="Cotthepma">9726</definedName>
    <definedName name="cottron" localSheetId="8">#REF!</definedName>
    <definedName name="cottron">#REF!</definedName>
    <definedName name="cotvuong" localSheetId="8">#REF!</definedName>
    <definedName name="cotvuong">#REF!</definedName>
    <definedName name="COTVUONGDZ04" localSheetId="8">#REF!</definedName>
    <definedName name="COTVUONGDZ04">#REF!</definedName>
    <definedName name="Country" localSheetId="8">#REF!</definedName>
    <definedName name="Country">#REF!</definedName>
    <definedName name="COVER" localSheetId="8">#REF!</definedName>
    <definedName name="COVER">#REF!</definedName>
    <definedName name="CPC" localSheetId="8">#REF!</definedName>
    <definedName name="CPC">#REF!</definedName>
    <definedName name="cpdd1" localSheetId="8">#REF!</definedName>
    <definedName name="cpdd1">#REF!</definedName>
    <definedName name="CPK" localSheetId="8">#REF!</definedName>
    <definedName name="CPK">#REF!</definedName>
    <definedName name="CPKDP" localSheetId="8">#REF!</definedName>
    <definedName name="CPKDP">#REF!</definedName>
    <definedName name="CPKTW" localSheetId="8">#REF!</definedName>
    <definedName name="CPKTW">#REF!</definedName>
    <definedName name="cpqlct" localSheetId="8">#REF!</definedName>
    <definedName name="cpqlct">#REF!</definedName>
    <definedName name="CPQLDA" localSheetId="8">#REF!</definedName>
    <definedName name="CPQLDA">#REF!</definedName>
    <definedName name="CPT" localSheetId="8">#REF!</definedName>
    <definedName name="CPT">#REF!</definedName>
    <definedName name="cptkdp" localSheetId="8">#REF!</definedName>
    <definedName name="cptkdp">#REF!</definedName>
    <definedName name="CPVC100" localSheetId="8">#REF!</definedName>
    <definedName name="CPVC100">#REF!</definedName>
    <definedName name="CPVC35" localSheetId="8">#REF!</definedName>
    <definedName name="CPVC35">#REF!</definedName>
    <definedName name="CRD" localSheetId="8">#REF!</definedName>
    <definedName name="CRD">#REF!</definedName>
    <definedName name="CRITINST" localSheetId="8">#REF!</definedName>
    <definedName name="CRITINST">#REF!</definedName>
    <definedName name="CRITPURC" localSheetId="8">#REF!</definedName>
    <definedName name="CRITPURC">#REF!</definedName>
    <definedName name="Croatia_Against" localSheetId="8">#REF!,#REF!,#REF!</definedName>
    <definedName name="Croatia_Against">#REF!,#REF!,#REF!</definedName>
    <definedName name="Croatia_Played" localSheetId="8">#REF!,#REF!,#REF!</definedName>
    <definedName name="Croatia_Played">#REF!,#REF!,#REF!</definedName>
    <definedName name="CRS" localSheetId="8">#REF!</definedName>
    <definedName name="CRS">#REF!</definedName>
    <definedName name="CS" localSheetId="8">#REF!</definedName>
    <definedName name="CS">#REF!</definedName>
    <definedName name="CS_10" localSheetId="8">#REF!</definedName>
    <definedName name="CS_10">#REF!</definedName>
    <definedName name="CS_100" localSheetId="8">#REF!</definedName>
    <definedName name="CS_100">#REF!</definedName>
    <definedName name="CS_10S" localSheetId="8">#REF!</definedName>
    <definedName name="CS_10S">#REF!</definedName>
    <definedName name="CS_120" localSheetId="8">#REF!</definedName>
    <definedName name="CS_120">#REF!</definedName>
    <definedName name="CS_140" localSheetId="8">#REF!</definedName>
    <definedName name="CS_140">#REF!</definedName>
    <definedName name="CS_160" localSheetId="8">#REF!</definedName>
    <definedName name="CS_160">#REF!</definedName>
    <definedName name="CS_20" localSheetId="8">#REF!</definedName>
    <definedName name="CS_20">#REF!</definedName>
    <definedName name="CS_30" localSheetId="8">#REF!</definedName>
    <definedName name="CS_30">#REF!</definedName>
    <definedName name="CS_40" localSheetId="8">#REF!</definedName>
    <definedName name="CS_40">#REF!</definedName>
    <definedName name="CS_40S" localSheetId="8">#REF!</definedName>
    <definedName name="CS_40S">#REF!</definedName>
    <definedName name="CS_5S" localSheetId="8">#REF!</definedName>
    <definedName name="CS_5S">#REF!</definedName>
    <definedName name="CS_60" localSheetId="8">#REF!</definedName>
    <definedName name="CS_60">#REF!</definedName>
    <definedName name="CS_80" localSheetId="8">#REF!</definedName>
    <definedName name="CS_80">#REF!</definedName>
    <definedName name="CS_80S" localSheetId="8">#REF!</definedName>
    <definedName name="CS_80S">#REF!</definedName>
    <definedName name="CS_STD" localSheetId="8">#REF!</definedName>
    <definedName name="CS_STD">#REF!</definedName>
    <definedName name="CS_XS" localSheetId="8">#REF!</definedName>
    <definedName name="CS_XS">#REF!</definedName>
    <definedName name="CS_XXS" localSheetId="8">#REF!</definedName>
    <definedName name="CS_XXS">#REF!</definedName>
    <definedName name="csd3p" localSheetId="8">#REF!</definedName>
    <definedName name="csd3p">#REF!</definedName>
    <definedName name="csddg1p" localSheetId="8">#REF!</definedName>
    <definedName name="csddg1p">#REF!</definedName>
    <definedName name="csddt1p" localSheetId="8">#REF!</definedName>
    <definedName name="csddt1p">#REF!</definedName>
    <definedName name="csht3p" localSheetId="8">#REF!</definedName>
    <definedName name="csht3p">#REF!</definedName>
    <definedName name="CTCT1" localSheetId="3" hidden="1">{"'Sheet1'!$L$16"}</definedName>
    <definedName name="CTCT1" localSheetId="6" hidden="1">{"'Sheet1'!$L$16"}</definedName>
    <definedName name="CTCT1" hidden="1">{"'Sheet1'!$L$16"}</definedName>
    <definedName name="ctdn9697" localSheetId="8">#REF!</definedName>
    <definedName name="ctdn9697">#REF!</definedName>
    <definedName name="CTHA" localSheetId="8">#REF!</definedName>
    <definedName name="CTHA">#REF!</definedName>
    <definedName name="ctiep" localSheetId="8">#REF!</definedName>
    <definedName name="ctiep">#REF!</definedName>
    <definedName name="CTIET" localSheetId="8">#REF!</definedName>
    <definedName name="CTIET">#REF!</definedName>
    <definedName name="ctietxd" localSheetId="8">#REF!</definedName>
    <definedName name="ctietxd">#REF!</definedName>
    <definedName name="ctl" localSheetId="8">#REF!</definedName>
    <definedName name="ctl">#REF!</definedName>
    <definedName name="ctmai" localSheetId="8">#REF!</definedName>
    <definedName name="ctmai">#REF!</definedName>
    <definedName name="ctong" localSheetId="8">#REF!</definedName>
    <definedName name="ctong">#REF!</definedName>
    <definedName name="CTÖØ" localSheetId="8">#REF!</definedName>
    <definedName name="CTÖØ">#REF!</definedName>
    <definedName name="CTRAM" localSheetId="8">#REF!</definedName>
    <definedName name="CTRAM">#REF!</definedName>
    <definedName name="ctre" localSheetId="8">#REF!</definedName>
    <definedName name="ctre">#REF!</definedName>
    <definedName name="CTV" localSheetId="8">#REF!</definedName>
    <definedName name="CTV">#REF!</definedName>
    <definedName name="ctxd" localSheetId="8">#REF!</definedName>
    <definedName name="ctxd">#REF!</definedName>
    <definedName name="Cty_TNHH_HYDRO_AGRI" localSheetId="8">#REF!</definedName>
    <definedName name="Cty_TNHH_HYDRO_AGRI">#REF!</definedName>
    <definedName name="CTY_VTKTNN_CAÀN_THÔ" localSheetId="8">#REF!</definedName>
    <definedName name="CTY_VTKTNN_CAÀN_THÔ">#REF!</definedName>
    <definedName name="cu" localSheetId="8">#REF!</definedName>
    <definedName name="cu">#REF!</definedName>
    <definedName name="CU_LY_VAN_CHUYEN_GIA_QUYEN" localSheetId="8">#REF!</definedName>
    <definedName name="CU_LY_VAN_CHUYEN_GIA_QUYEN">#REF!</definedName>
    <definedName name="Cù_ly_vËn_chuyÓn_thñ_cong" localSheetId="8">#REF!</definedName>
    <definedName name="Cù_ly_vËn_chuyÓn_thñ_cong">#REF!</definedName>
    <definedName name="CUCHI" localSheetId="8">#REF!</definedName>
    <definedName name="CUCHI">#REF!</definedName>
    <definedName name="CUOC2963" localSheetId="8">#REF!</definedName>
    <definedName name="CUOC2963">#REF!</definedName>
    <definedName name="CURRENCY" localSheetId="8">#REF!</definedName>
    <definedName name="CURRENCY">#REF!</definedName>
    <definedName name="current" localSheetId="8">#REF!</definedName>
    <definedName name="current">#REF!</definedName>
    <definedName name="cx" localSheetId="8">#REF!</definedName>
    <definedName name="cx">#REF!</definedName>
    <definedName name="Czech_Against" localSheetId="8">#REF!,#REF!,#REF!</definedName>
    <definedName name="Czech_Against">#REF!,#REF!,#REF!</definedName>
    <definedName name="Czech_Played" localSheetId="8">#REF!,#REF!,#REF!</definedName>
    <definedName name="Czech_Played">#REF!,#REF!,#REF!</definedName>
    <definedName name="d" localSheetId="3" hidden="1">{"'Sheet1'!$L$16"}</definedName>
    <definedName name="d" localSheetId="6" hidden="1">{"'Sheet1'!$L$16"}</definedName>
    <definedName name="Ð" localSheetId="8">BlankMacro1</definedName>
    <definedName name="Ð">BlankMacro1</definedName>
    <definedName name="d_" localSheetId="8">#REF!</definedName>
    <definedName name="d_">#REF!</definedName>
    <definedName name="D_7101A_B" localSheetId="8">#REF!</definedName>
    <definedName name="D_7101A_B">#REF!</definedName>
    <definedName name="d1_" localSheetId="8">#REF!</definedName>
    <definedName name="d1_">#REF!</definedName>
    <definedName name="d2_" localSheetId="8">#REF!</definedName>
    <definedName name="d2_">#REF!</definedName>
    <definedName name="d3_" localSheetId="8">#REF!</definedName>
    <definedName name="d3_">#REF!</definedName>
    <definedName name="d4_" localSheetId="8">#REF!</definedName>
    <definedName name="d4_">#REF!</definedName>
    <definedName name="d5_" localSheetId="8">#REF!</definedName>
    <definedName name="d5_">#REF!</definedName>
    <definedName name="DA" localSheetId="8">#REF!</definedName>
    <definedName name="DA">#REF!</definedName>
    <definedName name="dactinh" localSheetId="8">#REF!</definedName>
    <definedName name="dactinh">#REF!</definedName>
    <definedName name="Dalan" localSheetId="8">#REF!</definedName>
    <definedName name="Dalan">#REF!</definedName>
    <definedName name="DALANPASTE" localSheetId="8">#REF!</definedName>
    <definedName name="DALANPASTE">#REF!</definedName>
    <definedName name="dam" localSheetId="8">#REF!</definedName>
    <definedName name="dam">#REF!</definedName>
    <definedName name="danducsan" localSheetId="8">#REF!</definedName>
    <definedName name="danducsan">#REF!</definedName>
    <definedName name="data" localSheetId="8">#REF!</definedName>
    <definedName name="data">#REF!</definedName>
    <definedName name="DATA_DATA2_List" localSheetId="8">#REF!</definedName>
    <definedName name="DATA_DATA2_List">#REF!</definedName>
    <definedName name="DATA_Q" localSheetId="8">#REF!</definedName>
    <definedName name="DATA_Q">#REF!</definedName>
    <definedName name="DATA_QZ" localSheetId="8">#REF!</definedName>
    <definedName name="DATA_QZ">#REF!</definedName>
    <definedName name="DATA_W" localSheetId="8">#REF!</definedName>
    <definedName name="DATA_W">#REF!</definedName>
    <definedName name="DATA_WQ" localSheetId="8">#REF!</definedName>
    <definedName name="DATA_WQ">#REF!</definedName>
    <definedName name="DATA_X" localSheetId="8">#REF!</definedName>
    <definedName name="DATA_X">#REF!</definedName>
    <definedName name="DATA_X2" localSheetId="8">#REF!</definedName>
    <definedName name="DATA_X2">#REF!</definedName>
    <definedName name="DATA_Xn" localSheetId="8">#REF!</definedName>
    <definedName name="DATA_Xn">#REF!</definedName>
    <definedName name="data1" localSheetId="3" hidden="1">#REF!</definedName>
    <definedName name="data1" localSheetId="6" hidden="1">#REF!</definedName>
    <definedName name="data1" localSheetId="8" hidden="1">#REF!</definedName>
    <definedName name="data1" hidden="1">#REF!</definedName>
    <definedName name="Data11" localSheetId="8">#REF!</definedName>
    <definedName name="Data11">#REF!</definedName>
    <definedName name="data2" localSheetId="3" hidden="1">#REF!</definedName>
    <definedName name="data2" localSheetId="6" hidden="1">#REF!</definedName>
    <definedName name="data2" localSheetId="8" hidden="1">#REF!</definedName>
    <definedName name="data2" hidden="1">#REF!</definedName>
    <definedName name="data3" localSheetId="3" hidden="1">#REF!</definedName>
    <definedName name="data3" localSheetId="6" hidden="1">#REF!</definedName>
    <definedName name="data3" localSheetId="8" hidden="1">#REF!</definedName>
    <definedName name="data3" hidden="1">#REF!</definedName>
    <definedName name="Data41" localSheetId="8">#REF!</definedName>
    <definedName name="Data41">#REF!</definedName>
    <definedName name="_xlnm.Database" localSheetId="8">#REF!</definedName>
    <definedName name="_xlnm.Database">#REF!</definedName>
    <definedName name="datak" localSheetId="8">#REF!</definedName>
    <definedName name="datak">#REF!</definedName>
    <definedName name="datal" localSheetId="8">#REF!</definedName>
    <definedName name="datal">#REF!</definedName>
    <definedName name="DATALH" localSheetId="8">#REF!</definedName>
    <definedName name="DATALH">#REF!</definedName>
    <definedName name="DATAn" localSheetId="8">#REF!</definedName>
    <definedName name="DATAn">#REF!</definedName>
    <definedName name="DATATKDT" localSheetId="8">#REF!</definedName>
    <definedName name="DATATKDT">#REF!</definedName>
    <definedName name="DATATT" localSheetId="8">#REF!</definedName>
    <definedName name="DATATT">#REF!</definedName>
    <definedName name="DATDAO" localSheetId="8">#REF!</definedName>
    <definedName name="DATDAO">#REF!</definedName>
    <definedName name="day" localSheetId="8">#REF!</definedName>
    <definedName name="day">#REF!</definedName>
    <definedName name="DAYSU" localSheetId="8">#REF!</definedName>
    <definedName name="DAYSU">#REF!</definedName>
    <definedName name="DCAÂe">#N/A</definedName>
    <definedName name="dche" localSheetId="8">#REF!</definedName>
    <definedName name="dche">#REF!</definedName>
    <definedName name="DCL_22">12117600</definedName>
    <definedName name="DCL_35">13127400</definedName>
    <definedName name="DD" localSheetId="8">#REF!</definedName>
    <definedName name="DD">#REF!</definedName>
    <definedName name="dđ" hidden="1">{"'Sheet1'!$L$16"}</definedName>
    <definedName name="ddao" localSheetId="8">#REF!</definedName>
    <definedName name="ddao">#REF!</definedName>
    <definedName name="dddem">0.1</definedName>
    <definedName name="dden" localSheetId="8">#REF!</definedName>
    <definedName name="dden">#REF!</definedName>
    <definedName name="DEMI1">#N/A</definedName>
    <definedName name="DEMI2">#N/A</definedName>
    <definedName name="den_bu" localSheetId="8">#REF!</definedName>
    <definedName name="den_bu">#REF!</definedName>
    <definedName name="DenDK" localSheetId="3" hidden="1">{"'Sheet1'!$L$16"}</definedName>
    <definedName name="DenDK" localSheetId="6" hidden="1">{"'Sheet1'!$L$16"}</definedName>
    <definedName name="DenDK" hidden="1">{"'Sheet1'!$L$16"}</definedName>
    <definedName name="Det32x3" localSheetId="8">#REF!</definedName>
    <definedName name="Det32x3">#REF!</definedName>
    <definedName name="Det35x3" localSheetId="8">#REF!</definedName>
    <definedName name="Det35x3">#REF!</definedName>
    <definedName name="Det40x4" localSheetId="8">#REF!</definedName>
    <definedName name="Det40x4">#REF!</definedName>
    <definedName name="Det50x5" localSheetId="8">#REF!</definedName>
    <definedName name="Det50x5">#REF!</definedName>
    <definedName name="Det63x6" localSheetId="8">#REF!</definedName>
    <definedName name="Det63x6">#REF!</definedName>
    <definedName name="Det75x6" localSheetId="8">#REF!</definedName>
    <definedName name="Det75x6">#REF!</definedName>
    <definedName name="df" localSheetId="8">#REF!</definedName>
    <definedName name="df">#REF!</definedName>
    <definedName name="dfg" localSheetId="3" hidden="1">{"'Sheet1'!$L$16"}</definedName>
    <definedName name="dfg" localSheetId="6" hidden="1">{"'Sheet1'!$L$16"}</definedName>
    <definedName name="dfg" hidden="1">{"'Sheet1'!$L$16"}</definedName>
    <definedName name="dg" localSheetId="8">#REF!</definedName>
    <definedName name="dg">#REF!</definedName>
    <definedName name="dg_66" localSheetId="8">#REF!</definedName>
    <definedName name="dg_66">#REF!</definedName>
    <definedName name="dg_67" localSheetId="8">#REF!</definedName>
    <definedName name="dg_67">#REF!</definedName>
    <definedName name="dgbdII" localSheetId="8">#REF!</definedName>
    <definedName name="dgbdII">#REF!</definedName>
    <definedName name="DGCT" localSheetId="8">#REF!</definedName>
    <definedName name="DGCT">#REF!</definedName>
    <definedName name="DGCTI592" localSheetId="8">#REF!</definedName>
    <definedName name="DGCTI592">#REF!</definedName>
    <definedName name="dgctp2" localSheetId="3" hidden="1">{"'Sheet1'!$L$16"}</definedName>
    <definedName name="dgctp2" localSheetId="6" hidden="1">{"'Sheet1'!$L$16"}</definedName>
    <definedName name="dgctp2" hidden="1">{"'Sheet1'!$L$16"}</definedName>
    <definedName name="dghp" localSheetId="8">#REF!</definedName>
    <definedName name="dghp">#REF!</definedName>
    <definedName name="dgnc" localSheetId="8">#REF!</definedName>
    <definedName name="dgnc">#REF!</definedName>
    <definedName name="dgqndn" localSheetId="8">#REF!</definedName>
    <definedName name="dgqndn">#REF!</definedName>
    <definedName name="DGT" localSheetId="8">#REF!</definedName>
    <definedName name="DGT">#REF!</definedName>
    <definedName name="DGTB" localSheetId="8">#REF!</definedName>
    <definedName name="DGTB">#REF!</definedName>
    <definedName name="DGTH" localSheetId="8">#REF!</definedName>
    <definedName name="DGTH">#REF!</definedName>
    <definedName name="dgthss3" localSheetId="8">#REF!</definedName>
    <definedName name="dgthss3">#REF!</definedName>
    <definedName name="DGTV" localSheetId="8">#REF!</definedName>
    <definedName name="DGTV">#REF!</definedName>
    <definedName name="dgvl" localSheetId="8">#REF!</definedName>
    <definedName name="dgvl">#REF!</definedName>
    <definedName name="Dhang" localSheetId="8">#REF!</definedName>
    <definedName name="Dhang">#REF!</definedName>
    <definedName name="Di_chuyÓn_bé_may_thi_cong" localSheetId="8">#REF!</definedName>
    <definedName name="Di_chuyÓn_bé_may_thi_cong">#REF!</definedName>
    <definedName name="dien" localSheetId="8">#REF!</definedName>
    <definedName name="dien">#REF!</definedName>
    <definedName name="dientichck" localSheetId="8">#REF!</definedName>
    <definedName name="dientichck">#REF!</definedName>
    <definedName name="Dinh_muc_1_m3_beton_m200" localSheetId="8">#REF!</definedName>
    <definedName name="Dinh_muc_1_m3_beton_m200">#REF!</definedName>
    <definedName name="Discount" localSheetId="3" hidden="1">#REF!</definedName>
    <definedName name="Discount" localSheetId="6" hidden="1">#REF!</definedName>
    <definedName name="Discount" localSheetId="8" hidden="1">#REF!</definedName>
    <definedName name="Discount" hidden="1">#REF!</definedName>
    <definedName name="display_area_2" localSheetId="3" hidden="1">#REF!</definedName>
    <definedName name="display_area_2" localSheetId="6" hidden="1">#REF!</definedName>
    <definedName name="display_area_2" localSheetId="8" hidden="1">#REF!</definedName>
    <definedName name="display_area_2" hidden="1">#REF!</definedName>
    <definedName name="DKTHUE01" localSheetId="8">#REF!</definedName>
    <definedName name="DKTHUE01">#REF!</definedName>
    <definedName name="DKTHUE01B" localSheetId="8">#REF!</definedName>
    <definedName name="DKTHUE01B">#REF!</definedName>
    <definedName name="DKTHUE02" localSheetId="8">#REF!</definedName>
    <definedName name="DKTHUE02">#REF!</definedName>
    <definedName name="DKTHUE03" localSheetId="8">#REF!</definedName>
    <definedName name="DKTHUE03">#REF!</definedName>
    <definedName name="DKTHUE04" localSheetId="8">#REF!</definedName>
    <definedName name="DKTHUE04">#REF!</definedName>
    <definedName name="DKTHUE05" localSheetId="8">#REF!</definedName>
    <definedName name="DKTHUE05">#REF!</definedName>
    <definedName name="DKTHUE06" localSheetId="8">#REF!</definedName>
    <definedName name="DKTHUE06">#REF!</definedName>
    <definedName name="DKTHUE07" localSheetId="8">#REF!</definedName>
    <definedName name="DKTHUE07">#REF!</definedName>
    <definedName name="DKTHUE08" localSheetId="8">#REF!</definedName>
    <definedName name="DKTHUE08">#REF!</definedName>
    <definedName name="DKTHUE091" localSheetId="8">#REF!</definedName>
    <definedName name="DKTHUE091">#REF!</definedName>
    <definedName name="DKTHUE092" localSheetId="8">#REF!</definedName>
    <definedName name="DKTHUE092">#REF!</definedName>
    <definedName name="DKTHUE093" localSheetId="8">#REF!</definedName>
    <definedName name="DKTHUE093">#REF!</definedName>
    <definedName name="DKTHUE10" localSheetId="8">#REF!</definedName>
    <definedName name="DKTHUE10">#REF!</definedName>
    <definedName name="DKTHUE11" localSheetId="8">#REF!</definedName>
    <definedName name="DKTHUE11">#REF!</definedName>
    <definedName name="DKTHUE12" localSheetId="8">#REF!</definedName>
    <definedName name="DKTHUE12">#REF!</definedName>
    <definedName name="DKTHUE13" localSheetId="8">#REF!</definedName>
    <definedName name="DKTHUE13">#REF!</definedName>
    <definedName name="DKTHUE14" localSheetId="8">#REF!</definedName>
    <definedName name="DKTHUE14">#REF!</definedName>
    <definedName name="DL" localSheetId="8">#REF!</definedName>
    <definedName name="DL">#REF!</definedName>
    <definedName name="DLCC" localSheetId="8">#REF!</definedName>
    <definedName name="DLCC">#REF!</definedName>
    <definedName name="DLHA" localSheetId="8">#REF!</definedName>
    <definedName name="DLHA">#REF!</definedName>
    <definedName name="DLTA" localSheetId="8">#REF!</definedName>
    <definedName name="DLTA">#REF!</definedName>
    <definedName name="DM" localSheetId="8">#REF!,#REF!,#REF!,#REF!</definedName>
    <definedName name="DM">#REF!,#REF!,#REF!,#REF!</definedName>
    <definedName name="DM_248" localSheetId="8">#REF!</definedName>
    <definedName name="DM_248">#REF!</definedName>
    <definedName name="dm56bxd" localSheetId="8">#REF!</definedName>
    <definedName name="dm56bxd">#REF!</definedName>
    <definedName name="dmat" localSheetId="8">#REF!</definedName>
    <definedName name="dmat">#REF!</definedName>
    <definedName name="dmdv" localSheetId="8">#REF!</definedName>
    <definedName name="dmdv">#REF!</definedName>
    <definedName name="DMHH" localSheetId="8">#REF!</definedName>
    <definedName name="DMHH">#REF!</definedName>
    <definedName name="dmoi" localSheetId="8">#REF!</definedName>
    <definedName name="dmoi">#REF!</definedName>
    <definedName name="DNCD" localSheetId="8">#REF!</definedName>
    <definedName name="DNCD">#REF!</definedName>
    <definedName name="DNDZ22" localSheetId="8">#REF!</definedName>
    <definedName name="DNDZ22">#REF!</definedName>
    <definedName name="DNNN">#REF!</definedName>
    <definedName name="DÑt45x4" localSheetId="8">#REF!</definedName>
    <definedName name="DÑt45x4">#REF!</definedName>
    <definedName name="doan1" localSheetId="8">#REF!</definedName>
    <definedName name="doan1">#REF!</definedName>
    <definedName name="doan2" localSheetId="8">#REF!</definedName>
    <definedName name="doan2">#REF!</definedName>
    <definedName name="doan3" localSheetId="8">#REF!</definedName>
    <definedName name="doan3">#REF!</definedName>
    <definedName name="doan4" localSheetId="8">#REF!</definedName>
    <definedName name="doan4">#REF!</definedName>
    <definedName name="doan5" localSheetId="8">#REF!</definedName>
    <definedName name="doan5">#REF!</definedName>
    <definedName name="doan6" localSheetId="8">#REF!</definedName>
    <definedName name="doan6">#REF!</definedName>
    <definedName name="dobt" localSheetId="8">#REF!</definedName>
    <definedName name="dobt">#REF!</definedName>
    <definedName name="Doc" localSheetId="8">#REF!</definedName>
    <definedName name="Doc">#REF!</definedName>
    <definedName name="docdoc">0.03125</definedName>
    <definedName name="Document_array" localSheetId="4">{"Book1","KK- bc  hoa don T9.xls"}</definedName>
    <definedName name="Document_array" localSheetId="3">{"Book1","KK- bc  hoa don T9.xls"}</definedName>
    <definedName name="Document_array" localSheetId="6">{"Book1","KK- bc  hoa don T9.xls"}</definedName>
    <definedName name="Document_array" localSheetId="14">{"Book1"}</definedName>
    <definedName name="Document_array" localSheetId="15">{"Book1","KK- bc  hoa don T9.xls"}</definedName>
    <definedName name="Document_array">{"Book1","KK- bc  hoa don T9.xls"}</definedName>
    <definedName name="Documents_array" localSheetId="8">#REF!</definedName>
    <definedName name="Documents_array">#REF!</definedName>
    <definedName name="Doituong_bc" localSheetId="8">#REF!</definedName>
    <definedName name="Doituong_bc">#REF!</definedName>
    <definedName name="Doku" localSheetId="8">#REF!</definedName>
    <definedName name="Doku">#REF!</definedName>
    <definedName name="DON_GIA_3282" localSheetId="8">#REF!</definedName>
    <definedName name="DON_GIA_3282">#REF!</definedName>
    <definedName name="DON_GIA_3283" localSheetId="8">#REF!</definedName>
    <definedName name="DON_GIA_3283">#REF!</definedName>
    <definedName name="DON_GIA_3285" localSheetId="8">#REF!</definedName>
    <definedName name="DON_GIA_3285">#REF!</definedName>
    <definedName name="Don_gia_VCTC" localSheetId="8">#REF!</definedName>
    <definedName name="Don_gia_VCTC">#REF!</definedName>
    <definedName name="DonGia2" localSheetId="8">#REF!</definedName>
    <definedName name="DonGia2">#REF!</definedName>
    <definedName name="dotcong" localSheetId="8">#REF!</definedName>
    <definedName name="dotcong">#REF!</definedName>
    <definedName name="dp" localSheetId="8">#REF!</definedName>
    <definedName name="dp">#REF!</definedName>
    <definedName name="Drawpoints">1</definedName>
    <definedName name="Drop1">"Drop Down 3"</definedName>
    <definedName name="ds" localSheetId="8">#REF!</definedName>
    <definedName name="ds">#REF!</definedName>
    <definedName name="DS1p1vc" localSheetId="8">#REF!</definedName>
    <definedName name="DS1p1vc">#REF!</definedName>
    <definedName name="ds1pnc" localSheetId="8">#REF!</definedName>
    <definedName name="ds1pnc">#REF!</definedName>
    <definedName name="ds1pvl" localSheetId="8">#REF!</definedName>
    <definedName name="ds1pvl">#REF!</definedName>
    <definedName name="ds3pctnc" localSheetId="8">#REF!</definedName>
    <definedName name="ds3pctnc">#REF!</definedName>
    <definedName name="ds3pctvc" localSheetId="8">#REF!</definedName>
    <definedName name="ds3pctvc">#REF!</definedName>
    <definedName name="ds3pctvl" localSheetId="8">#REF!</definedName>
    <definedName name="ds3pctvl">#REF!</definedName>
    <definedName name="ds3pnc" localSheetId="8">#REF!</definedName>
    <definedName name="ds3pnc">#REF!</definedName>
    <definedName name="ds3pvl" localSheetId="8">#REF!</definedName>
    <definedName name="ds3pvl">#REF!</definedName>
    <definedName name="dscb" localSheetId="8">#REF!</definedName>
    <definedName name="dscb">#REF!</definedName>
    <definedName name="dsh" localSheetId="3" hidden="1">#REF!</definedName>
    <definedName name="dsh" localSheetId="6" hidden="1">#REF!</definedName>
    <definedName name="dsh" localSheetId="8" hidden="1">#REF!</definedName>
    <definedName name="dsh" hidden="1">#REF!</definedName>
    <definedName name="DSPK1p1nc" localSheetId="8">#REF!</definedName>
    <definedName name="DSPK1p1nc">#REF!</definedName>
    <definedName name="DSPK1p1vl" localSheetId="8">#REF!</definedName>
    <definedName name="DSPK1p1vl">#REF!</definedName>
    <definedName name="DSPK1pnc" localSheetId="8">#REF!</definedName>
    <definedName name="DSPK1pnc">#REF!</definedName>
    <definedName name="DSPK1pvl" localSheetId="8">#REF!</definedName>
    <definedName name="DSPK1pvl">#REF!</definedName>
    <definedName name="DSTD_Clear">#N/A</definedName>
    <definedName name="DSUMDATA" localSheetId="8">#REF!</definedName>
    <definedName name="DSUMDATA">#REF!</definedName>
    <definedName name="DT_VKHNN" localSheetId="8">#REF!</definedName>
    <definedName name="DT_VKHNN">#REF!</definedName>
    <definedName name="DTBH" localSheetId="8">#REF!</definedName>
    <definedName name="DTBH">#REF!</definedName>
    <definedName name="DTCTANG_BD" localSheetId="8">#REF!</definedName>
    <definedName name="DTCTANG_BD">#REF!</definedName>
    <definedName name="DTCTANG_HT_BD" localSheetId="8">#REF!</definedName>
    <definedName name="DTCTANG_HT_BD">#REF!</definedName>
    <definedName name="DTCTANG_HT_KT" localSheetId="8">#REF!</definedName>
    <definedName name="DTCTANG_HT_KT">#REF!</definedName>
    <definedName name="DTCTANG_KT" localSheetId="8">#REF!</definedName>
    <definedName name="DTCTANG_KT">#REF!</definedName>
    <definedName name="dtdt" localSheetId="8">#REF!</definedName>
    <definedName name="dtdt">#REF!</definedName>
    <definedName name="dtich1" localSheetId="8">#REF!</definedName>
    <definedName name="dtich1">#REF!</definedName>
    <definedName name="dtich2" localSheetId="8">#REF!</definedName>
    <definedName name="dtich2">#REF!</definedName>
    <definedName name="dtich3" localSheetId="8">#REF!</definedName>
    <definedName name="dtich3">#REF!</definedName>
    <definedName name="dtich4" localSheetId="8">#REF!</definedName>
    <definedName name="dtich4">#REF!</definedName>
    <definedName name="dtich5" localSheetId="8">#REF!</definedName>
    <definedName name="dtich5">#REF!</definedName>
    <definedName name="dtich6" localSheetId="8">#REF!</definedName>
    <definedName name="dtich6">#REF!</definedName>
    <definedName name="dttram" localSheetId="8">#REF!</definedName>
    <definedName name="dttram">#REF!</definedName>
    <definedName name="DU_NKC" localSheetId="8">#REF!</definedName>
    <definedName name="DU_NKC">#REF!</definedName>
    <definedName name="DU_TOAN_CHI_TIET_CONG_TO" localSheetId="8">#REF!</definedName>
    <definedName name="DU_TOAN_CHI_TIET_CONG_TO">#REF!</definedName>
    <definedName name="DU_TOAN_CHI_TIET_DZ0.4KV" localSheetId="8">#REF!</definedName>
    <definedName name="DU_TOAN_CHI_TIET_DZ0.4KV">#REF!</definedName>
    <definedName name="DU_TOAN_CHI_TIET_KHO_BAI" localSheetId="8">#REF!</definedName>
    <definedName name="DU_TOAN_CHI_TIET_KHO_BAI">#REF!</definedName>
    <definedName name="DULIEUHD" localSheetId="8">#REF!</definedName>
    <definedName name="DULIEUHD">#REF!</definedName>
    <definedName name="dungcot" localSheetId="8">#REF!</definedName>
    <definedName name="dungcot">#REF!</definedName>
    <definedName name="duyetHS" localSheetId="8">#REF!</definedName>
    <definedName name="duyetHS">#REF!</definedName>
    <definedName name="DVI_A12" localSheetId="8">#REF!</definedName>
    <definedName name="DVI_A12">#REF!</definedName>
    <definedName name="dvt" localSheetId="8">#REF!</definedName>
    <definedName name="dvt">#REF!</definedName>
    <definedName name="DZ" localSheetId="8">#REF!</definedName>
    <definedName name="DZ">#REF!</definedName>
    <definedName name="E" localSheetId="3" hidden="1">{#N/A,#N/A,FALSE,"BN (2)"}</definedName>
    <definedName name="E" localSheetId="6" hidden="1">{#N/A,#N/A,FALSE,"BN (2)"}</definedName>
    <definedName name="E" hidden="1">{#N/A,#N/A,FALSE,"BN (2)"}</definedName>
    <definedName name="E.chandoc">8.875</definedName>
    <definedName name="E.PC">10.438</definedName>
    <definedName name="E.PVI">12</definedName>
    <definedName name="Ec" localSheetId="8">#REF!</definedName>
    <definedName name="Ec">#REF!</definedName>
    <definedName name="Ecuador_Against" localSheetId="8">#REF!,#REF!,#REF!</definedName>
    <definedName name="Ecuador_Against">#REF!,#REF!,#REF!</definedName>
    <definedName name="Ecuador_Played" localSheetId="8">#REF!,#REF!,#REF!</definedName>
    <definedName name="Ecuador_Played">#REF!,#REF!,#REF!</definedName>
    <definedName name="Email" localSheetId="8">#REF!</definedName>
    <definedName name="Email">#REF!</definedName>
    <definedName name="emb" localSheetId="8">#REF!</definedName>
    <definedName name="emb">#REF!</definedName>
    <definedName name="End_1" localSheetId="8">#REF!</definedName>
    <definedName name="End_1">#REF!</definedName>
    <definedName name="End_10" localSheetId="8">#REF!</definedName>
    <definedName name="End_10">#REF!</definedName>
    <definedName name="End_11" localSheetId="8">#REF!</definedName>
    <definedName name="End_11">#REF!</definedName>
    <definedName name="End_12" localSheetId="8">#REF!</definedName>
    <definedName name="End_12">#REF!</definedName>
    <definedName name="End_13" localSheetId="8">#REF!</definedName>
    <definedName name="End_13">#REF!</definedName>
    <definedName name="End_2" localSheetId="8">#REF!</definedName>
    <definedName name="End_2">#REF!</definedName>
    <definedName name="End_3" localSheetId="8">#REF!</definedName>
    <definedName name="End_3">#REF!</definedName>
    <definedName name="End_4" localSheetId="8">#REF!</definedName>
    <definedName name="End_4">#REF!</definedName>
    <definedName name="End_5" localSheetId="8">#REF!</definedName>
    <definedName name="End_5">#REF!</definedName>
    <definedName name="End_6" localSheetId="8">#REF!</definedName>
    <definedName name="End_6">#REF!</definedName>
    <definedName name="End_7" localSheetId="8">#REF!</definedName>
    <definedName name="End_7">#REF!</definedName>
    <definedName name="End_8" localSheetId="8">#REF!</definedName>
    <definedName name="End_8">#REF!</definedName>
    <definedName name="End_9" localSheetId="8">#REF!</definedName>
    <definedName name="End_9">#REF!</definedName>
    <definedName name="England_Against" localSheetId="8">#REF!,#REF!,#REF!</definedName>
    <definedName name="England_Against">#REF!,#REF!,#REF!</definedName>
    <definedName name="England_Played" localSheetId="8">#REF!,#REF!,#REF!</definedName>
    <definedName name="England_Played">#REF!,#REF!,#REF!</definedName>
    <definedName name="EPIL" localSheetId="8">#REF!</definedName>
    <definedName name="EPIL">#REF!</definedName>
    <definedName name="ex" localSheetId="8">#REF!</definedName>
    <definedName name="ex">#REF!</definedName>
    <definedName name="Excell_HCM" localSheetId="8">#REF!</definedName>
    <definedName name="Excell_HCM">#REF!</definedName>
    <definedName name="f" localSheetId="3" hidden="1">{"'Sheet1'!$L$16"}</definedName>
    <definedName name="f" localSheetId="6" hidden="1">{"'Sheet1'!$L$16"}</definedName>
    <definedName name="f" localSheetId="8">#REF!</definedName>
    <definedName name="f">#REF!</definedName>
    <definedName name="F_Z" localSheetId="8">#REF!</definedName>
    <definedName name="F_Z">#REF!</definedName>
    <definedName name="f82E46" localSheetId="8">#REF!</definedName>
    <definedName name="f82E46">#REF!</definedName>
    <definedName name="FACTOR" localSheetId="8">#REF!</definedName>
    <definedName name="FACTOR">#REF!</definedName>
    <definedName name="Fax" localSheetId="8">#REF!</definedName>
    <definedName name="Fax">#REF!</definedName>
    <definedName name="FB" localSheetId="8">#REF!</definedName>
    <definedName name="FB">#REF!</definedName>
    <definedName name="fc" localSheetId="8">#REF!</definedName>
    <definedName name="fc">#REF!</definedName>
    <definedName name="fc_" localSheetId="8">#REF!</definedName>
    <definedName name="fc_">#REF!</definedName>
    <definedName name="FCode" localSheetId="3" hidden="1">#REF!</definedName>
    <definedName name="FCode" localSheetId="6" hidden="1">#REF!</definedName>
    <definedName name="FCode" localSheetId="8" hidden="1">#REF!</definedName>
    <definedName name="FCode" hidden="1">#REF!</definedName>
    <definedName name="FFF" localSheetId="4">BlankMacro1</definedName>
    <definedName name="FFF" localSheetId="3">BlankMacro1</definedName>
    <definedName name="FFF" localSheetId="6">BlankMacro1</definedName>
    <definedName name="FFF" localSheetId="8">BlankMacro1</definedName>
    <definedName name="FFF" localSheetId="14">BlankMacro1</definedName>
    <definedName name="FFF" localSheetId="15">BlankMacro1</definedName>
    <definedName name="FFF">BlankMacro1</definedName>
    <definedName name="FI_12">4820</definedName>
    <definedName name="FIT" localSheetId="4">BlankMacro1</definedName>
    <definedName name="FIT" localSheetId="3">BlankMacro1</definedName>
    <definedName name="FIT" localSheetId="6">BlankMacro1</definedName>
    <definedName name="FIT" localSheetId="8">BlankMacro1</definedName>
    <definedName name="FIT" localSheetId="14">BlankMacro1</definedName>
    <definedName name="FIT" localSheetId="15">BlankMacro1</definedName>
    <definedName name="FIT">BlankMacro1</definedName>
    <definedName name="FITT2" localSheetId="4">BlankMacro1</definedName>
    <definedName name="FITT2" localSheetId="3">BlankMacro1</definedName>
    <definedName name="FITT2" localSheetId="6">BlankMacro1</definedName>
    <definedName name="FITT2" localSheetId="8">BlankMacro1</definedName>
    <definedName name="FITT2" localSheetId="14">BlankMacro1</definedName>
    <definedName name="FITT2" localSheetId="15">BlankMacro1</definedName>
    <definedName name="FITT2">BlankMacro1</definedName>
    <definedName name="FITTING2" localSheetId="4">BlankMacro1</definedName>
    <definedName name="FITTING2" localSheetId="3">BlankMacro1</definedName>
    <definedName name="FITTING2" localSheetId="6">BlankMacro1</definedName>
    <definedName name="FITTING2" localSheetId="8">BlankMacro1</definedName>
    <definedName name="FITTING2" localSheetId="14">BlankMacro1</definedName>
    <definedName name="FITTING2" localSheetId="15">BlankMacro1</definedName>
    <definedName name="FITTING2">BlankMacro1</definedName>
    <definedName name="fks" localSheetId="8">#REF!</definedName>
    <definedName name="fks">#REF!</definedName>
    <definedName name="FlexZZ" localSheetId="8">#REF!</definedName>
    <definedName name="FlexZZ">#REF!</definedName>
    <definedName name="FLG" localSheetId="4">BlankMacro1</definedName>
    <definedName name="FLG" localSheetId="3">BlankMacro1</definedName>
    <definedName name="FLG" localSheetId="6">BlankMacro1</definedName>
    <definedName name="FLG" localSheetId="8">BlankMacro1</definedName>
    <definedName name="FLG" localSheetId="14">BlankMacro1</definedName>
    <definedName name="FLG" localSheetId="15">BlankMacro1</definedName>
    <definedName name="FLG">BlankMacro1</definedName>
    <definedName name="FO">#N/A</definedName>
    <definedName name="foo" localSheetId="8">ErrorHandler_1</definedName>
    <definedName name="foo">ErrorHandler_1</definedName>
    <definedName name="France_Against" localSheetId="8">#REF!,#REF!,#REF!</definedName>
    <definedName name="France_Against">#REF!,#REF!,#REF!</definedName>
    <definedName name="France_Played" localSheetId="8">#REF!,#REF!,#REF!</definedName>
    <definedName name="France_Played">#REF!,#REF!,#REF!</definedName>
    <definedName name="fs" localSheetId="8">#REF!</definedName>
    <definedName name="fs">#REF!</definedName>
    <definedName name="fsdfdsf" localSheetId="3" hidden="1">{"'Sheet1'!$L$16"}</definedName>
    <definedName name="fsdfdsf" localSheetId="6" hidden="1">{"'Sheet1'!$L$16"}</definedName>
    <definedName name="fsdfdsf" hidden="1">{"'Sheet1'!$L$16"}</definedName>
    <definedName name="fy" localSheetId="8">#REF!</definedName>
    <definedName name="fy">#REF!</definedName>
    <definedName name="Fy_" localSheetId="8">#REF!</definedName>
    <definedName name="Fy_">#REF!</definedName>
    <definedName name="g" localSheetId="3" hidden="1">{"'Sheet1'!$L$16"}</definedName>
    <definedName name="g" localSheetId="6" hidden="1">{"'Sheet1'!$L$16"}</definedName>
    <definedName name="g_" localSheetId="8">#REF!</definedName>
    <definedName name="g_">#REF!</definedName>
    <definedName name="G_ME" localSheetId="8">#REF!</definedName>
    <definedName name="G_ME">#REF!</definedName>
    <definedName name="gachchongtron" localSheetId="8">#REF!</definedName>
    <definedName name="gachchongtron">#REF!</definedName>
    <definedName name="gachlanem" localSheetId="8">#REF!</definedName>
    <definedName name="gachlanem">#REF!</definedName>
    <definedName name="gas" localSheetId="8">#REF!</definedName>
    <definedName name="gas">#REF!</definedName>
    <definedName name="gchi" localSheetId="8">#REF!</definedName>
    <definedName name="gchi">#REF!</definedName>
    <definedName name="GDDCLTDZ22" localSheetId="8">#REF!</definedName>
    <definedName name="GDDCLTDZ22">#REF!</definedName>
    <definedName name="geff" localSheetId="8">#REF!</definedName>
    <definedName name="geff">#REF!</definedName>
    <definedName name="Gem_Ctiet" localSheetId="8">#REF!</definedName>
    <definedName name="Gem_Ctiet">#REF!</definedName>
    <definedName name="Gem_Thop" localSheetId="8">#REF!</definedName>
    <definedName name="Gem_Thop">#REF!</definedName>
    <definedName name="Gem_VC" localSheetId="8">#REF!</definedName>
    <definedName name="Gem_VC">#REF!</definedName>
    <definedName name="geo" localSheetId="8">#REF!</definedName>
    <definedName name="geo">#REF!</definedName>
    <definedName name="Gerät">#N/A</definedName>
    <definedName name="Germany_Against" localSheetId="8">#REF!,#REF!,#REF!</definedName>
    <definedName name="Germany_Against">#REF!,#REF!,#REF!</definedName>
    <definedName name="Germany_Played" localSheetId="8">#REF!,#REF!,#REF!</definedName>
    <definedName name="Germany_Played">#REF!,#REF!,#REF!</definedName>
    <definedName name="getrtertertert" localSheetId="8">BlankMacro1</definedName>
    <definedName name="getrtertertert">BlankMacro1</definedName>
    <definedName name="GG">{"Thuxm2.xls","Sheet1"}</definedName>
    <definedName name="Ghana_Against" localSheetId="8">#REF!,#REF!,#REF!</definedName>
    <definedName name="Ghana_Against">#REF!,#REF!,#REF!</definedName>
    <definedName name="Ghana_Played" localSheetId="8">#REF!,#REF!,#REF!</definedName>
    <definedName name="Ghana_Played">#REF!,#REF!,#REF!</definedName>
    <definedName name="gi">0.4</definedName>
    <definedName name="Gia_CT" localSheetId="8">#REF!</definedName>
    <definedName name="Gia_CT">#REF!</definedName>
    <definedName name="Gia_thanh_1_m3_be_tong_chÌn" localSheetId="8">#REF!</definedName>
    <definedName name="Gia_thanh_1_m3_be_tong_chÌn">#REF!</definedName>
    <definedName name="Gia_thanh_vËn_chuyÓn_néi_bé" localSheetId="8">#REF!</definedName>
    <definedName name="Gia_thanh_vËn_chuyÓn_néi_bé">#REF!</definedName>
    <definedName name="gia_tien" localSheetId="8">#REF!</definedName>
    <definedName name="gia_tien">#REF!</definedName>
    <definedName name="gia_tien_BTN" localSheetId="8">#REF!</definedName>
    <definedName name="gia_tien_BTN">#REF!</definedName>
    <definedName name="Gia_vËt_liÖu_dÕn_hiÖn_truêng" localSheetId="8">#REF!</definedName>
    <definedName name="Gia_vËt_liÖu_dÕn_hiÖn_truêng">#REF!</definedName>
    <definedName name="Gia_VT" localSheetId="8">#REF!</definedName>
    <definedName name="Gia_VT">#REF!</definedName>
    <definedName name="GIAVLIEUTN" localSheetId="8">#REF!</definedName>
    <definedName name="GIAVLIEUTN">#REF!</definedName>
    <definedName name="Giocong" localSheetId="8">#REF!</definedName>
    <definedName name="Giocong">#REF!</definedName>
    <definedName name="gl3p" localSheetId="8">#REF!</definedName>
    <definedName name="gl3p">#REF!</definedName>
    <definedName name="gld" localSheetId="8">#REF!</definedName>
    <definedName name="gld">#REF!</definedName>
    <definedName name="Goc32x3" localSheetId="8">#REF!</definedName>
    <definedName name="Goc32x3">#REF!</definedName>
    <definedName name="Goc35x3" localSheetId="8">#REF!</definedName>
    <definedName name="Goc35x3">#REF!</definedName>
    <definedName name="Goc40x4" localSheetId="8">#REF!</definedName>
    <definedName name="Goc40x4">#REF!</definedName>
    <definedName name="Goc45x4" localSheetId="8">#REF!</definedName>
    <definedName name="Goc45x4">#REF!</definedName>
    <definedName name="Goc50x5" localSheetId="8">#REF!</definedName>
    <definedName name="Goc50x5">#REF!</definedName>
    <definedName name="Goc63x6" localSheetId="8">#REF!</definedName>
    <definedName name="Goc63x6">#REF!</definedName>
    <definedName name="Goc75x6" localSheetId="8">#REF!</definedName>
    <definedName name="Goc75x6">#REF!</definedName>
    <definedName name="GOVAP1" localSheetId="8">#REF!</definedName>
    <definedName name="GOVAP1">#REF!</definedName>
    <definedName name="GOVAP2" localSheetId="8">#REF!</definedName>
    <definedName name="GOVAP2">#REF!</definedName>
    <definedName name="GRFICM" localSheetId="8">#REF!</definedName>
    <definedName name="GRFICM">#REF!</definedName>
    <definedName name="Groupstage_Losers" localSheetId="8">#REF!</definedName>
    <definedName name="Groupstage_Losers">#REF!</definedName>
    <definedName name="Groupstage_Winners" localSheetId="8">#REF!</definedName>
    <definedName name="Groupstage_Winners">#REF!</definedName>
    <definedName name="GSTC" localSheetId="8">#REF!</definedName>
    <definedName name="GSTC">#REF!</definedName>
    <definedName name="GT" localSheetId="8">#REF!</definedName>
    <definedName name="GT">#REF!</definedName>
    <definedName name="Gtb" localSheetId="8">#REF!</definedName>
    <definedName name="Gtb">#REF!</definedName>
    <definedName name="gtc" localSheetId="8">#REF!</definedName>
    <definedName name="gtc">#REF!</definedName>
    <definedName name="GTCT" localSheetId="8">#REF!</definedName>
    <definedName name="GTCT">#REF!</definedName>
    <definedName name="GTDTCTANG_HT_NC_BD" localSheetId="8">#REF!</definedName>
    <definedName name="GTDTCTANG_HT_NC_BD">#REF!</definedName>
    <definedName name="GTDTCTANG_HT_NC_KT" localSheetId="8">#REF!</definedName>
    <definedName name="GTDTCTANG_HT_NC_KT">#REF!</definedName>
    <definedName name="GTDTCTANG_HT_VL_BD" localSheetId="8">#REF!</definedName>
    <definedName name="GTDTCTANG_HT_VL_BD">#REF!</definedName>
    <definedName name="GTDTCTANG_HT_VL_KT" localSheetId="8">#REF!</definedName>
    <definedName name="GTDTCTANG_HT_VL_KT">#REF!</definedName>
    <definedName name="GTDTCTANG_NC_BD" localSheetId="8">#REF!</definedName>
    <definedName name="GTDTCTANG_NC_BD">#REF!</definedName>
    <definedName name="GTDTCTANG_NC_KT" localSheetId="8">#REF!</definedName>
    <definedName name="GTDTCTANG_NC_KT">#REF!</definedName>
    <definedName name="GTDTCTANG_VL_BD" localSheetId="8">#REF!</definedName>
    <definedName name="GTDTCTANG_VL_BD">#REF!</definedName>
    <definedName name="GTDTCTANG_VL_KT" localSheetId="8">#REF!</definedName>
    <definedName name="GTDTCTANG_VL_KT">#REF!</definedName>
    <definedName name="GTNT1" localSheetId="8">#REF!</definedName>
    <definedName name="GTNT1">#REF!</definedName>
    <definedName name="GTNT2" localSheetId="8">#REF!</definedName>
    <definedName name="GTNT2">#REF!</definedName>
    <definedName name="GTXL" localSheetId="8">#REF!</definedName>
    <definedName name="GTXL">#REF!</definedName>
    <definedName name="Gxl" localSheetId="8">#REF!</definedName>
    <definedName name="Gxl">#REF!</definedName>
    <definedName name="gxm" localSheetId="8">#REF!</definedName>
    <definedName name="gxm">#REF!</definedName>
    <definedName name="h" localSheetId="4" hidden="1">{"'Sheet1'!$L$16"}</definedName>
    <definedName name="h" localSheetId="3" hidden="1">{"'Sheet1'!$L$16"}</definedName>
    <definedName name="h" localSheetId="6" hidden="1">{"'Sheet1'!$L$16"}</definedName>
    <definedName name="h" localSheetId="14" hidden="1">{"'Sheet1'!$L$16"}</definedName>
    <definedName name="h" localSheetId="15" hidden="1">{"'Sheet1'!$L$16"}</definedName>
    <definedName name="h" hidden="1">{"'Sheet1'!$L$16"}</definedName>
    <definedName name="H_2" localSheetId="8">#REF!</definedName>
    <definedName name="H_2">#REF!</definedName>
    <definedName name="H_3" localSheetId="8">#REF!</definedName>
    <definedName name="H_3">#REF!</definedName>
    <definedName name="H_30" localSheetId="8">#REF!</definedName>
    <definedName name="H_30">#REF!</definedName>
    <definedName name="H_THUCHTHH" localSheetId="8">#REF!</definedName>
    <definedName name="H_THUCHTHH">#REF!</definedName>
    <definedName name="H_THUCTT" localSheetId="8">#REF!</definedName>
    <definedName name="H_THUCTT">#REF!</definedName>
    <definedName name="H1.2" localSheetId="8">#REF!</definedName>
    <definedName name="H1.2">#REF!</definedName>
    <definedName name="h2.2" localSheetId="8">#REF!</definedName>
    <definedName name="h2.2">#REF!</definedName>
    <definedName name="Ha" localSheetId="8">#REF!</definedName>
    <definedName name="Ha">#REF!</definedName>
    <definedName name="hc" localSheetId="8">#REF!</definedName>
    <definedName name="hc">#REF!</definedName>
    <definedName name="HCM" localSheetId="8">#REF!</definedName>
    <definedName name="HCM">#REF!</definedName>
    <definedName name="HCT" localSheetId="8">#REF!</definedName>
    <definedName name="HCT">#REF!</definedName>
    <definedName name="Hdao">0.3</definedName>
    <definedName name="Hdap">5.2</definedName>
    <definedName name="HDV" localSheetId="8">#REF!</definedName>
    <definedName name="HDV">#REF!</definedName>
    <definedName name="HE_SO_KHO_KHAN_CANG_DAY" localSheetId="8">#REF!</definedName>
    <definedName name="HE_SO_KHO_KHAN_CANG_DAY">#REF!</definedName>
    <definedName name="Heä_soá_laép_xaø_H">1.7</definedName>
    <definedName name="heä_soá_sình_laày" localSheetId="8">#REF!</definedName>
    <definedName name="heä_soá_sình_laày">#REF!</definedName>
    <definedName name="HG_P" localSheetId="8">#REF!</definedName>
    <definedName name="HG_P">#REF!</definedName>
    <definedName name="HG_PC" localSheetId="8">#REF!</definedName>
    <definedName name="HG_PC">#REF!</definedName>
    <definedName name="HG_PH" localSheetId="8">#REF!</definedName>
    <definedName name="HG_PH">#REF!</definedName>
    <definedName name="HG_T" localSheetId="8">#REF!</definedName>
    <definedName name="HG_T">#REF!</definedName>
    <definedName name="HG_TR" localSheetId="8">#REF!</definedName>
    <definedName name="HG_TR">#REF!</definedName>
    <definedName name="HH" localSheetId="8">#REF!</definedName>
    <definedName name="HH">#REF!</definedName>
    <definedName name="hhh" localSheetId="3" hidden="1">{"'Sheet1'!$L$16"}</definedName>
    <definedName name="hhh" localSheetId="6" hidden="1">{"'Sheet1'!$L$16"}</definedName>
    <definedName name="hhh" hidden="1">{"'Sheet1'!$L$16"}</definedName>
    <definedName name="HHTT" localSheetId="8">#REF!</definedName>
    <definedName name="HHTT">#REF!</definedName>
    <definedName name="HiddenRows" localSheetId="3" hidden="1">#REF!</definedName>
    <definedName name="HiddenRows" localSheetId="6" hidden="1">#REF!</definedName>
    <definedName name="HiddenRows" localSheetId="8" hidden="1">#REF!</definedName>
    <definedName name="HiddenRows" hidden="1">#REF!</definedName>
    <definedName name="hien" localSheetId="8">#REF!</definedName>
    <definedName name="hien">#REF!</definedName>
    <definedName name="Hinh_thuc" localSheetId="8">#REF!</definedName>
    <definedName name="Hinh_thuc">#REF!</definedName>
    <definedName name="hj" localSheetId="3" hidden="1">{"'Sheet1'!$L$16"}</definedName>
    <definedName name="hj" localSheetId="6" hidden="1">{"'Sheet1'!$L$16"}</definedName>
    <definedName name="hj" hidden="1">{"'Sheet1'!$L$16"}</definedName>
    <definedName name="HM" localSheetId="8">#REF!</definedName>
    <definedName name="HM">#REF!</definedName>
    <definedName name="HM1_1" localSheetId="8">#REF!</definedName>
    <definedName name="HM1_1">#REF!</definedName>
    <definedName name="hoc">55000</definedName>
    <definedName name="HOCMON" localSheetId="8">#REF!</definedName>
    <definedName name="HOCMON">#REF!</definedName>
    <definedName name="HOME_MANP" localSheetId="8">#REF!</definedName>
    <definedName name="HOME_MANP">#REF!</definedName>
    <definedName name="HOMEOFFICE_COST" localSheetId="8">#REF!</definedName>
    <definedName name="HOMEOFFICE_COST">#REF!</definedName>
    <definedName name="hoten" localSheetId="8">#REF!</definedName>
    <definedName name="hoten">#REF!</definedName>
    <definedName name="Hoü_vaì_tãn" localSheetId="8">#REF!</definedName>
    <definedName name="Hoü_vaì_tãn">#REF!</definedName>
    <definedName name="HS" localSheetId="8">#REF!</definedName>
    <definedName name="HS">#REF!</definedName>
    <definedName name="HS_BLUONG" localSheetId="8">#REF!</definedName>
    <definedName name="HS_BLUONG">#REF!</definedName>
    <definedName name="Hs_mtc" localSheetId="8">#REF!</definedName>
    <definedName name="Hs_mtc">#REF!</definedName>
    <definedName name="Hs_NC" localSheetId="8">#REF!</definedName>
    <definedName name="Hs_NC">#REF!</definedName>
    <definedName name="hsanfa" localSheetId="8">#REF!</definedName>
    <definedName name="hsanfa">#REF!</definedName>
    <definedName name="Hsc" localSheetId="8">#REF!</definedName>
    <definedName name="Hsc">#REF!</definedName>
    <definedName name="HSCT3">0.1</definedName>
    <definedName name="hsdc1" localSheetId="8">#REF!</definedName>
    <definedName name="hsdc1">#REF!</definedName>
    <definedName name="HSDN">2.5</definedName>
    <definedName name="HSHH" localSheetId="8">#REF!</definedName>
    <definedName name="HSHH">#REF!</definedName>
    <definedName name="HSHHUT" localSheetId="8">#REF!</definedName>
    <definedName name="HSHHUT">#REF!</definedName>
    <definedName name="hsk" localSheetId="8">#REF!</definedName>
    <definedName name="hsk">#REF!</definedName>
    <definedName name="HSKK35" localSheetId="8">#REF!</definedName>
    <definedName name="HSKK35">#REF!</definedName>
    <definedName name="HSLX" localSheetId="8">#REF!</definedName>
    <definedName name="HSLX">#REF!</definedName>
    <definedName name="HSLXH">1.7</definedName>
    <definedName name="HSLXP" localSheetId="8">#REF!</definedName>
    <definedName name="HSLXP">#REF!</definedName>
    <definedName name="hsn">0.5</definedName>
    <definedName name="hsnc_cau">2.5039</definedName>
    <definedName name="hsnc_cau2">1.626</definedName>
    <definedName name="hsnc_d">1.6356</definedName>
    <definedName name="hsnc_d2">1.6356</definedName>
    <definedName name="HSO" localSheetId="8">#REF!</definedName>
    <definedName name="HSO">#REF!</definedName>
    <definedName name="HSSL" localSheetId="8">#REF!</definedName>
    <definedName name="HSSL">#REF!</definedName>
    <definedName name="HSVC1" localSheetId="8">#REF!</definedName>
    <definedName name="HSVC1">#REF!</definedName>
    <definedName name="HSVC2" localSheetId="8">#REF!</definedName>
    <definedName name="HSVC2">#REF!</definedName>
    <definedName name="HSVC3" localSheetId="8">#REF!</definedName>
    <definedName name="HSVC3">#REF!</definedName>
    <definedName name="hsvl2">1</definedName>
    <definedName name="HT" localSheetId="8">#REF!</definedName>
    <definedName name="HT">#REF!</definedName>
    <definedName name="HTC" localSheetId="8">#REF!</definedName>
    <definedName name="HTC">#REF!</definedName>
    <definedName name="HTD" localSheetId="8">#REF!</definedName>
    <definedName name="HTD">#REF!</definedName>
    <definedName name="htdau" localSheetId="8">#REF!</definedName>
    <definedName name="htdau">#REF!</definedName>
    <definedName name="htham" localSheetId="8">#REF!</definedName>
    <definedName name="htham">#REF!</definedName>
    <definedName name="HTHH" localSheetId="8">#REF!</definedName>
    <definedName name="HTHH">#REF!</definedName>
    <definedName name="htlm" localSheetId="3" hidden="1">{"'Sheet1'!$L$16"}</definedName>
    <definedName name="htlm" localSheetId="6" hidden="1">{"'Sheet1'!$L$16"}</definedName>
    <definedName name="htlm" hidden="1">{"'Sheet1'!$L$16"}</definedName>
    <definedName name="HTML_CodePage" hidden="1">950</definedName>
    <definedName name="HTML_Control" localSheetId="4" hidden="1">{"'Sheet1'!$L$16"}</definedName>
    <definedName name="HTML_Control" localSheetId="3" hidden="1">{"'Sheet1'!$L$16"}</definedName>
    <definedName name="HTML_Control" localSheetId="6" hidden="1">{"'Sheet1'!$L$16"}</definedName>
    <definedName name="HTML_Control" localSheetId="14" hidden="1">{"'Sheet1'!$L$16"}</definedName>
    <definedName name="HTML_Control" localSheetId="15"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8">#REF!</definedName>
    <definedName name="HTNC">#REF!</definedName>
    <definedName name="htrhrt" localSheetId="3" hidden="1">{"'Sheet1'!$L$16"}</definedName>
    <definedName name="htrhrt" localSheetId="6" hidden="1">{"'Sheet1'!$L$16"}</definedName>
    <definedName name="htrhrt" hidden="1">{"'Sheet1'!$L$16"}</definedName>
    <definedName name="HTT" localSheetId="8">#REF!</definedName>
    <definedName name="HTT">#REF!</definedName>
    <definedName name="HTV" localSheetId="8">#REF!</definedName>
    <definedName name="HTV">#REF!</definedName>
    <definedName name="HTVL" localSheetId="8">#REF!</definedName>
    <definedName name="HTVL">#REF!</definedName>
    <definedName name="hu" localSheetId="3" hidden="1">{"'Sheet1'!$L$16"}</definedName>
    <definedName name="hu" localSheetId="6" hidden="1">{"'Sheet1'!$L$16"}</definedName>
    <definedName name="hu" hidden="1">{"'Sheet1'!$L$16"}</definedName>
    <definedName name="huy" localSheetId="4" hidden="1">{"'Sheet1'!$L$16"}</definedName>
    <definedName name="huy" localSheetId="3" hidden="1">{"'Sheet1'!$L$16"}</definedName>
    <definedName name="huy" localSheetId="6" hidden="1">{"'Sheet1'!$L$16"}</definedName>
    <definedName name="huy" localSheetId="14" hidden="1">{"'Sheet1'!$L$16"}</definedName>
    <definedName name="huy" localSheetId="15" hidden="1">{"'Sheet1'!$L$16"}</definedName>
    <definedName name="huy" hidden="1">{"'Sheet1'!$L$16"}</definedName>
    <definedName name="HUYHAN" localSheetId="8">#REF!</definedName>
    <definedName name="HUYHAN">#REF!</definedName>
    <definedName name="HV">#N/A</definedName>
    <definedName name="HVC" localSheetId="8">#REF!</definedName>
    <definedName name="HVC">#REF!</definedName>
    <definedName name="HVK" localSheetId="8">#REF!</definedName>
    <definedName name="HVK">#REF!</definedName>
    <definedName name="HVT" localSheetId="8">#REF!</definedName>
    <definedName name="HVT">#REF!</definedName>
    <definedName name="I" localSheetId="8">#REF!</definedName>
    <definedName name="I">#REF!</definedName>
    <definedName name="I_A" localSheetId="8">#REF!</definedName>
    <definedName name="I_A">#REF!</definedName>
    <definedName name="I_B" localSheetId="8">#REF!</definedName>
    <definedName name="I_B">#REF!</definedName>
    <definedName name="I_c" localSheetId="8">#REF!</definedName>
    <definedName name="I_c">#REF!</definedName>
    <definedName name="IDLAB_COST" localSheetId="8">#REF!</definedName>
    <definedName name="IDLAB_COST">#REF!</definedName>
    <definedName name="II" localSheetId="8">#REF!</definedName>
    <definedName name="II">#REF!</definedName>
    <definedName name="II_A" localSheetId="8">#REF!</definedName>
    <definedName name="II_A">#REF!</definedName>
    <definedName name="II_B" localSheetId="8">#REF!</definedName>
    <definedName name="II_B">#REF!</definedName>
    <definedName name="II_c" localSheetId="8">#REF!</definedName>
    <definedName name="II_c">#REF!</definedName>
    <definedName name="III" localSheetId="8">#REF!</definedName>
    <definedName name="III">#REF!</definedName>
    <definedName name="III_a" localSheetId="8">#REF!</definedName>
    <definedName name="III_a">#REF!</definedName>
    <definedName name="III_B" localSheetId="8">#REF!</definedName>
    <definedName name="III_B">#REF!</definedName>
    <definedName name="III_c" localSheetId="8">#REF!</definedName>
    <definedName name="III_c">#REF!</definedName>
    <definedName name="in" localSheetId="8">#REF!</definedName>
    <definedName name="in">#REF!</definedName>
    <definedName name="INBL" localSheetId="8">#REF!</definedName>
    <definedName name="INBL">#REF!</definedName>
    <definedName name="IND_LAB" localSheetId="8">#REF!</definedName>
    <definedName name="IND_LAB">#REF!</definedName>
    <definedName name="INDMANP" localSheetId="8">#REF!</definedName>
    <definedName name="INDMANP">#REF!</definedName>
    <definedName name="inth" localSheetId="8">#REF!</definedName>
    <definedName name="inth">#REF!</definedName>
    <definedName name="Ip" localSheetId="8">#REF!</definedName>
    <definedName name="Ip">#REF!</definedName>
    <definedName name="Iran_Against" localSheetId="8">#REF!,#REF!,#REF!</definedName>
    <definedName name="Iran_Against">#REF!,#REF!,#REF!</definedName>
    <definedName name="Iran_Played" localSheetId="8">#REF!,#REF!,#REF!</definedName>
    <definedName name="Iran_Played">#REF!,#REF!,#REF!</definedName>
    <definedName name="IST" localSheetId="8">#REF!</definedName>
    <definedName name="IST">#REF!</definedName>
    <definedName name="Italy_Against" localSheetId="8">#REF!,#REF!,#REF!</definedName>
    <definedName name="Italy_Against">#REF!,#REF!,#REF!</definedName>
    <definedName name="Italy_Played" localSheetId="8">#REF!,#REF!,#REF!</definedName>
    <definedName name="Italy_Played">#REF!,#REF!,#REF!</definedName>
    <definedName name="IV" localSheetId="8">#REF!</definedName>
    <definedName name="IV">#REF!</definedName>
    <definedName name="Ivory_Against" localSheetId="8">#REF!,#REF!,#REF!</definedName>
    <definedName name="Ivory_Against">#REF!,#REF!,#REF!</definedName>
    <definedName name="Ivory_Played" localSheetId="8">#REF!,#REF!,#REF!</definedName>
    <definedName name="Ivory_Played">#REF!,#REF!,#REF!</definedName>
    <definedName name="j" localSheetId="8">#REF!</definedName>
    <definedName name="j">#REF!</definedName>
    <definedName name="j356C8" localSheetId="8">#REF!</definedName>
    <definedName name="j356C8">#REF!</definedName>
    <definedName name="Japan_Against" localSheetId="8">#REF!,#REF!,#REF!</definedName>
    <definedName name="Japan_Against">#REF!,#REF!,#REF!</definedName>
    <definedName name="Japan_Played" localSheetId="8">#REF!,#REF!,#REF!</definedName>
    <definedName name="Japan_Played">#REF!,#REF!,#REF!</definedName>
    <definedName name="K" localSheetId="8">#REF!</definedName>
    <definedName name="K">#REF!</definedName>
    <definedName name="KA" localSheetId="8">#REF!</definedName>
    <definedName name="KA">#REF!</definedName>
    <definedName name="KAE" localSheetId="8">#REF!</definedName>
    <definedName name="KAE">#REF!</definedName>
    <definedName name="KAS" localSheetId="8">#REF!</definedName>
    <definedName name="KAS">#REF!</definedName>
    <definedName name="kcong" localSheetId="8">#REF!</definedName>
    <definedName name="kcong">#REF!</definedName>
    <definedName name="KD" localSheetId="8">#REF!</definedName>
    <definedName name="KD">#REF!</definedName>
    <definedName name="kdien" localSheetId="8">#REF!</definedName>
    <definedName name="kdien">#REF!</definedName>
    <definedName name="KgBM" localSheetId="8">#REF!</definedName>
    <definedName name="KgBM">#REF!</definedName>
    <definedName name="Kgcot" localSheetId="8">#REF!</definedName>
    <definedName name="Kgcot">#REF!</definedName>
    <definedName name="KgCTd4" localSheetId="8">#REF!</definedName>
    <definedName name="KgCTd4">#REF!</definedName>
    <definedName name="KgCTt4" localSheetId="8">#REF!</definedName>
    <definedName name="KgCTt4">#REF!</definedName>
    <definedName name="Kgdamd4" localSheetId="8">#REF!</definedName>
    <definedName name="Kgdamd4">#REF!</definedName>
    <definedName name="Kgdamt4" localSheetId="8">#REF!</definedName>
    <definedName name="Kgdamt4">#REF!</definedName>
    <definedName name="Kgmong" localSheetId="8">#REF!</definedName>
    <definedName name="Kgmong">#REF!</definedName>
    <definedName name="KgNXOLdk" localSheetId="8">#REF!</definedName>
    <definedName name="KgNXOLdk">#REF!</definedName>
    <definedName name="Kgsan" localSheetId="8">#REF!</definedName>
    <definedName name="Kgsan">#REF!</definedName>
    <definedName name="kh" localSheetId="8">#REF!</definedName>
    <definedName name="kh">#REF!</definedName>
    <definedName name="KH_Chang" localSheetId="8">#REF!</definedName>
    <definedName name="KH_Chang">#REF!</definedName>
    <definedName name="khac" localSheetId="14">2</definedName>
    <definedName name="Khac">#REF!</definedName>
    <definedName name="KHANHKHUNG" localSheetId="3" hidden="1">{"'Sheet1'!$L$16"}</definedName>
    <definedName name="KHANHKHUNG" localSheetId="6" hidden="1">{"'Sheet1'!$L$16"}</definedName>
    <definedName name="KHANHKHUNG" hidden="1">{"'Sheet1'!$L$16"}</definedName>
    <definedName name="Khao_sat__bcnckt__thiÕt_kÕ_phÝ" localSheetId="8">#REF!</definedName>
    <definedName name="Khao_sat__bcnckt__thiÕt_kÕ_phÝ">#REF!</definedName>
    <definedName name="Khäúi_læåüng" localSheetId="8">#REF!</definedName>
    <definedName name="Khäúi_læåüng">#REF!</definedName>
    <definedName name="Khèi" localSheetId="8">#REF!</definedName>
    <definedName name="Khèi">#REF!</definedName>
    <definedName name="Khèi_luîng_dao_dat" localSheetId="8">#REF!</definedName>
    <definedName name="Khèi_luîng_dao_dat">#REF!</definedName>
    <definedName name="KHL" localSheetId="8">#REF!</definedName>
    <definedName name="KHL">#REF!</definedName>
    <definedName name="khla09" localSheetId="3" hidden="1">{"'Sheet1'!$L$16"}</definedName>
    <definedName name="khla09" localSheetId="6" hidden="1">{"'Sheet1'!$L$16"}</definedName>
    <definedName name="khla09" hidden="1">{"'Sheet1'!$L$16"}</definedName>
    <definedName name="khoan" localSheetId="8">#REF!</definedName>
    <definedName name="khoan">#REF!</definedName>
    <definedName name="Khong_can_doi">#REF!</definedName>
    <definedName name="khongtruotgia" localSheetId="3" hidden="1">{"'Sheet1'!$L$16"}</definedName>
    <definedName name="khongtruotgia" localSheetId="6" hidden="1">{"'Sheet1'!$L$16"}</definedName>
    <definedName name="khongtruotgia" hidden="1">{"'Sheet1'!$L$16"}</definedName>
    <definedName name="KhuyenmaiUPS">"AutoShape 264"</definedName>
    <definedName name="khvh09" localSheetId="3" hidden="1">{"'Sheet1'!$L$16"}</definedName>
    <definedName name="khvh09" localSheetId="6" hidden="1">{"'Sheet1'!$L$16"}</definedName>
    <definedName name="khvh09" hidden="1">{"'Sheet1'!$L$16"}</definedName>
    <definedName name="KHYt09" localSheetId="3" hidden="1">{"'Sheet1'!$L$16"}</definedName>
    <definedName name="KHYt09" localSheetId="6" hidden="1">{"'Sheet1'!$L$16"}</definedName>
    <definedName name="KHYt09" hidden="1">{"'Sheet1'!$L$16"}</definedName>
    <definedName name="kiem" localSheetId="8">#REF!</definedName>
    <definedName name="kiem">#REF!</definedName>
    <definedName name="Kiem_tra_trung_ten" localSheetId="8">#REF!</definedName>
    <definedName name="Kiem_tra_trung_ten">#REF!</definedName>
    <definedName name="KINH_PHI_DEN_BU" localSheetId="8">#REF!</definedName>
    <definedName name="KINH_PHI_DEN_BU">#REF!</definedName>
    <definedName name="KINH_PHI_DZ0.4KV" localSheetId="8">#REF!</definedName>
    <definedName name="KINH_PHI_DZ0.4KV">#REF!</definedName>
    <definedName name="KINH_PHI_DZ22KV" localSheetId="8">#REF!</definedName>
    <definedName name="KINH_PHI_DZ22KV">#REF!</definedName>
    <definedName name="KINH_PHI_KHAO_SAT__LAP_BCNCKT__TKKTTC" localSheetId="8">#REF!</definedName>
    <definedName name="KINH_PHI_KHAO_SAT__LAP_BCNCKT__TKKTTC">#REF!</definedName>
    <definedName name="KINH_PHI_KHO_BAI" localSheetId="8">#REF!</definedName>
    <definedName name="KINH_PHI_KHO_BAI">#REF!</definedName>
    <definedName name="KINH_PHI_TBA" localSheetId="8">#REF!</definedName>
    <definedName name="KINH_PHI_TBA">#REF!</definedName>
    <definedName name="Kinh_phÝ_thùc_hiÖn_dÒn_bï" localSheetId="8">#REF!</definedName>
    <definedName name="Kinh_phÝ_thùc_hiÖn_dÒn_bï">#REF!</definedName>
    <definedName name="kk">0.8</definedName>
    <definedName name="Kks" localSheetId="8">#REF!</definedName>
    <definedName name="Kks">#REF!</definedName>
    <definedName name="Kks." localSheetId="8">#REF!</definedName>
    <definedName name="Kks.">#REF!</definedName>
    <definedName name="KL" localSheetId="8">#REF!</definedName>
    <definedName name="KL">#REF!</definedName>
    <definedName name="kl_ME" localSheetId="8">#REF!</definedName>
    <definedName name="kl_ME">#REF!</definedName>
    <definedName name="KL_TA" localSheetId="8">#REF!</definedName>
    <definedName name="KL_TA">#REF!</definedName>
    <definedName name="KL_TBA" localSheetId="8">#REF!</definedName>
    <definedName name="KL_TBA">#REF!</definedName>
    <definedName name="KLduonggiaods" localSheetId="3" hidden="1">{"'Sheet1'!$L$16"}</definedName>
    <definedName name="KLduonggiaods" localSheetId="6" hidden="1">{"'Sheet1'!$L$16"}</definedName>
    <definedName name="KLduonggiaods" hidden="1">{"'Sheet1'!$L$16"}</definedName>
    <definedName name="KLTHDN" localSheetId="8">#REF!</definedName>
    <definedName name="KLTHDN">#REF!</definedName>
    <definedName name="KLVANKHUON" localSheetId="8">#REF!</definedName>
    <definedName name="KLVANKHUON">#REF!</definedName>
    <definedName name="Km" localSheetId="8">#REF!</definedName>
    <definedName name="Km">#REF!</definedName>
    <definedName name="Knc" localSheetId="8">#REF!</definedName>
    <definedName name="Knc">#REF!</definedName>
    <definedName name="Knc." localSheetId="8">#REF!</definedName>
    <definedName name="Knc.">#REF!</definedName>
    <definedName name="komtun" localSheetId="3" hidden="1">{"'Sheet1'!$L$16"}</definedName>
    <definedName name="komtun" localSheetId="6" hidden="1">{"'Sheet1'!$L$16"}</definedName>
    <definedName name="komtun" hidden="1">{"'Sheet1'!$L$16"}</definedName>
    <definedName name="kontum" localSheetId="3" hidden="1">{#N/A,#N/A,TRUE,"BT M200 da 10x20"}</definedName>
    <definedName name="kontum" localSheetId="6" hidden="1">{#N/A,#N/A,TRUE,"BT M200 da 10x20"}</definedName>
    <definedName name="kontum" hidden="1">{#N/A,#N/A,TRUE,"BT M200 da 10x20"}</definedName>
    <definedName name="Korea_Against" localSheetId="8">#REF!,#REF!,#REF!</definedName>
    <definedName name="Korea_Against">#REF!,#REF!,#REF!</definedName>
    <definedName name="Korea_Played" localSheetId="8">#REF!,#REF!,#REF!</definedName>
    <definedName name="Korea_Played">#REF!,#REF!,#REF!</definedName>
    <definedName name="KP" localSheetId="8">#REF!</definedName>
    <definedName name="KP">#REF!</definedName>
    <definedName name="kp1ph" localSheetId="8">#REF!</definedName>
    <definedName name="kp1ph">#REF!</definedName>
    <definedName name="Ks" localSheetId="8">#REF!</definedName>
    <definedName name="Ks">#REF!</definedName>
    <definedName name="ksbn" localSheetId="3" hidden="1">{"'Sheet1'!$L$16"}</definedName>
    <definedName name="ksbn" localSheetId="6" hidden="1">{"'Sheet1'!$L$16"}</definedName>
    <definedName name="ksbn" hidden="1">{"'Sheet1'!$L$16"}</definedName>
    <definedName name="kshn" localSheetId="3" hidden="1">{"'Sheet1'!$L$16"}</definedName>
    <definedName name="kshn" localSheetId="6" hidden="1">{"'Sheet1'!$L$16"}</definedName>
    <definedName name="kshn" hidden="1">{"'Sheet1'!$L$16"}</definedName>
    <definedName name="KSKTDZ" localSheetId="8">#REF!</definedName>
    <definedName name="KSKTDZ">#REF!</definedName>
    <definedName name="KSKTTBA" localSheetId="8">#REF!</definedName>
    <definedName name="KSKTTBA">#REF!</definedName>
    <definedName name="ksls" localSheetId="3" hidden="1">{"'Sheet1'!$L$16"}</definedName>
    <definedName name="ksls" localSheetId="6" hidden="1">{"'Sheet1'!$L$16"}</definedName>
    <definedName name="ksls" hidden="1">{"'Sheet1'!$L$16"}</definedName>
    <definedName name="ksp" localSheetId="8">#REF!</definedName>
    <definedName name="ksp">#REF!</definedName>
    <definedName name="KSTK" localSheetId="8">#REF!</definedName>
    <definedName name="KSTK">#REF!</definedName>
    <definedName name="KVC" localSheetId="8">#REF!</definedName>
    <definedName name="KVC">#REF!</definedName>
    <definedName name="L" localSheetId="8">#REF!</definedName>
    <definedName name="L">#REF!</definedName>
    <definedName name="L_1" localSheetId="8">#REF!</definedName>
    <definedName name="L_1">#REF!</definedName>
    <definedName name="L_2dau" localSheetId="8">#REF!</definedName>
    <definedName name="L_2dau">#REF!</definedName>
    <definedName name="L_3dau" localSheetId="8">#REF!</definedName>
    <definedName name="L_3dau">#REF!</definedName>
    <definedName name="L_mong" localSheetId="8">#REF!</definedName>
    <definedName name="L_mong">#REF!</definedName>
    <definedName name="L63x6">5800</definedName>
    <definedName name="Lai" localSheetId="8">#REF!</definedName>
    <definedName name="Lai">#REF!</definedName>
    <definedName name="laikhdz" localSheetId="8">#REF!</definedName>
    <definedName name="laikhdz">#REF!</definedName>
    <definedName name="LAMTUBE" localSheetId="8">#REF!</definedName>
    <definedName name="LAMTUBE">#REF!</definedName>
    <definedName name="lan" localSheetId="3" hidden="1">{#N/A,#N/A,TRUE,"BT M200 da 10x20"}</definedName>
    <definedName name="lan" localSheetId="6" hidden="1">{#N/A,#N/A,TRUE,"BT M200 da 10x20"}</definedName>
    <definedName name="lan" hidden="1">{#N/A,#N/A,TRUE,"BT M200 da 10x20"}</definedName>
    <definedName name="langson" localSheetId="3" hidden="1">{"'Sheet1'!$L$16"}</definedName>
    <definedName name="langson" localSheetId="6" hidden="1">{"'Sheet1'!$L$16"}</definedName>
    <definedName name="langson" hidden="1">{"'Sheet1'!$L$16"}</definedName>
    <definedName name="lanhto" localSheetId="8">#REF!</definedName>
    <definedName name="lanhto">#REF!</definedName>
    <definedName name="LAP_DAT_TBA" localSheetId="8">#REF!</definedName>
    <definedName name="LAP_DAT_TBA">#REF!</definedName>
    <definedName name="Last_Row">#N/A</definedName>
    <definedName name="LBS_22">107800000</definedName>
    <definedName name="Lc" localSheetId="8">#REF!</definedName>
    <definedName name="Lc">#REF!</definedName>
    <definedName name="LCD" localSheetId="8">#REF!</definedName>
    <definedName name="LCD">#REF!</definedName>
    <definedName name="lcn" localSheetId="8">#REF!</definedName>
    <definedName name="lcn">#REF!</definedName>
    <definedName name="LCT" localSheetId="8">#REF!</definedName>
    <definedName name="LCT">#REF!</definedName>
    <definedName name="LDAM" localSheetId="8">#REF!</definedName>
    <definedName name="LDAM">#REF!</definedName>
    <definedName name="Ldc" localSheetId="8">#REF!</definedName>
    <definedName name="Ldc">#REF!</definedName>
    <definedName name="Ldh" localSheetId="8">#REF!</definedName>
    <definedName name="Ldh">#REF!</definedName>
    <definedName name="LDM" localSheetId="8">#REF!</definedName>
    <definedName name="LDM">#REF!</definedName>
    <definedName name="LHSMTMS" localSheetId="8">#REF!</definedName>
    <definedName name="LHSMTMS">#REF!</definedName>
    <definedName name="LHSMTXL" localSheetId="8">#REF!</definedName>
    <definedName name="LHSMTXL">#REF!</definedName>
    <definedName name="LIET_KE_VI_TRI_DZ0.4KV" localSheetId="8">#REF!</definedName>
    <definedName name="LIET_KE_VI_TRI_DZ0.4KV">#REF!</definedName>
    <definedName name="LIET_KE_VI_TRI_DZ22KV" localSheetId="8">#REF!</definedName>
    <definedName name="LIET_KE_VI_TRI_DZ22KV">#REF!</definedName>
    <definedName name="LiÖt_ke_cac_loai_cét" localSheetId="8">#REF!</definedName>
    <definedName name="LiÖt_ke_cac_loai_cét">#REF!</definedName>
    <definedName name="list" localSheetId="8">#REF!</definedName>
    <definedName name="list">#REF!</definedName>
    <definedName name="LK_hathe" localSheetId="8">#REF!</definedName>
    <definedName name="LK_hathe">#REF!</definedName>
    <definedName name="Lmk" localSheetId="8">#REF!</definedName>
    <definedName name="Lmk">#REF!</definedName>
    <definedName name="ln" localSheetId="8">#REF!</definedName>
    <definedName name="ln">#REF!</definedName>
    <definedName name="LNCKT" localSheetId="8">#REF!</definedName>
    <definedName name="LNCKT">#REF!</definedName>
    <definedName name="Lnsc" localSheetId="8">#REF!</definedName>
    <definedName name="Lnsc">#REF!</definedName>
    <definedName name="Lo" localSheetId="8">#REF!</definedName>
    <definedName name="Lo">#REF!</definedName>
    <definedName name="LO283K" localSheetId="8">#REF!</definedName>
    <definedName name="LO283K">#REF!</definedName>
    <definedName name="LO815K" localSheetId="8">#REF!</definedName>
    <definedName name="LO815K">#REF!</definedName>
    <definedName name="LOAI_COT" localSheetId="8">#REF!</definedName>
    <definedName name="LOAI_COT">#REF!</definedName>
    <definedName name="Loai_TD" localSheetId="8">#REF!</definedName>
    <definedName name="Loai_TD">#REF!</definedName>
    <definedName name="Lt" localSheetId="8">#REF!</definedName>
    <definedName name="Lt">#REF!</definedName>
    <definedName name="LTD" localSheetId="8">#REF!</definedName>
    <definedName name="LTD">#REF!</definedName>
    <definedName name="ltre" localSheetId="8">#REF!</definedName>
    <definedName name="ltre">#REF!</definedName>
    <definedName name="LTT" localSheetId="8">#REF!</definedName>
    <definedName name="LTT">#REF!</definedName>
    <definedName name="luong" localSheetId="8">#REF!</definedName>
    <definedName name="luong">#REF!</definedName>
    <definedName name="LUONGBIENDONG" localSheetId="8">#REF!</definedName>
    <definedName name="LUONGBIENDONG">#REF!</definedName>
    <definedName name="lVC" localSheetId="8">#REF!</definedName>
    <definedName name="lVC">#REF!</definedName>
    <definedName name="LVT" localSheetId="8">#REF!</definedName>
    <definedName name="LVT">#REF!</definedName>
    <definedName name="m" localSheetId="8">#REF!</definedName>
    <definedName name="m">#REF!</definedName>
    <definedName name="M10aa1p" localSheetId="8">#REF!</definedName>
    <definedName name="M10aa1p">#REF!</definedName>
    <definedName name="M12ba3p" localSheetId="8">#REF!</definedName>
    <definedName name="M12ba3p">#REF!</definedName>
    <definedName name="M12bb1p" localSheetId="8">#REF!</definedName>
    <definedName name="M12bb1p">#REF!</definedName>
    <definedName name="M12cbnc" localSheetId="8">#REF!</definedName>
    <definedName name="M12cbnc">#REF!</definedName>
    <definedName name="M12cbvl" localSheetId="8">#REF!</definedName>
    <definedName name="M12cbvl">#REF!</definedName>
    <definedName name="M14bb1p" localSheetId="8">#REF!</definedName>
    <definedName name="M14bb1p">#REF!</definedName>
    <definedName name="m3btong" localSheetId="8">#REF!</definedName>
    <definedName name="m3btong">#REF!</definedName>
    <definedName name="m8aanc" localSheetId="8">#REF!</definedName>
    <definedName name="m8aanc">#REF!</definedName>
    <definedName name="m8aavl" localSheetId="8">#REF!</definedName>
    <definedName name="m8aavl">#REF!</definedName>
    <definedName name="ma" localSheetId="8">#REF!</definedName>
    <definedName name="ma">#REF!</definedName>
    <definedName name="MA_COTHA" localSheetId="8">#REF!</definedName>
    <definedName name="MA_COTHA">#REF!</definedName>
    <definedName name="Ma3pnc" localSheetId="8">#REF!</definedName>
    <definedName name="Ma3pnc">#REF!</definedName>
    <definedName name="Ma3pvl" localSheetId="8">#REF!</definedName>
    <definedName name="Ma3pvl">#REF!</definedName>
    <definedName name="Maa3pnc" localSheetId="8">#REF!</definedName>
    <definedName name="Maa3pnc">#REF!</definedName>
    <definedName name="Maa3pvl" localSheetId="8">#REF!</definedName>
    <definedName name="Maa3pvl">#REF!</definedName>
    <definedName name="MACOT_TA" localSheetId="8">#REF!</definedName>
    <definedName name="MACOT_TA">#REF!</definedName>
    <definedName name="Macro2" localSheetId="8">#REF!</definedName>
    <definedName name="Macro2">#REF!</definedName>
    <definedName name="Macro3" localSheetId="8">#REF!</definedName>
    <definedName name="Macro3">#REF!</definedName>
    <definedName name="MACTANG_BD" localSheetId="8">#REF!</definedName>
    <definedName name="MACTANG_BD">#REF!</definedName>
    <definedName name="MACTANG_HT_BD" localSheetId="8">#REF!</definedName>
    <definedName name="MACTANG_HT_BD">#REF!</definedName>
    <definedName name="MACTANG_HT_KT" localSheetId="8">#REF!</definedName>
    <definedName name="MACTANG_HT_KT">#REF!</definedName>
    <definedName name="MACTANG_KT" localSheetId="8">#REF!</definedName>
    <definedName name="MACTANG_KT">#REF!</definedName>
    <definedName name="MAHANG" localSheetId="8">#REF!</definedName>
    <definedName name="MAHANG">#REF!</definedName>
    <definedName name="MaHieu" localSheetId="8">#REF!</definedName>
    <definedName name="MaHieu">#REF!</definedName>
    <definedName name="Maïy" localSheetId="8">#REF!</definedName>
    <definedName name="Maïy">#REF!</definedName>
    <definedName name="MAJ_CON_EQP" localSheetId="8">#REF!</definedName>
    <definedName name="MAJ_CON_EQP">#REF!</definedName>
    <definedName name="MANPP" localSheetId="8">#REF!</definedName>
    <definedName name="MANPP">#REF!</definedName>
    <definedName name="MAÕCOÙ" localSheetId="8">#REF!</definedName>
    <definedName name="MAÕCOÙ">#REF!</definedName>
    <definedName name="MAÕNÔÏ" localSheetId="8">#REF!</definedName>
    <definedName name="MAÕNÔÏ">#REF!</definedName>
    <definedName name="MATP_GT" localSheetId="8">#REF!</definedName>
    <definedName name="MATP_GT">#REF!</definedName>
    <definedName name="Maùy_bieán_aùp_löïc_110_22_15KV___40MVA" localSheetId="8">#REF!</definedName>
    <definedName name="Maùy_bieán_aùp_löïc_110_22_15KV___40MVA">#REF!</definedName>
    <definedName name="MAVANKHUON" localSheetId="8">#REF!</definedName>
    <definedName name="MAVANKHUON">#REF!</definedName>
    <definedName name="MAVLTHDN" localSheetId="8">#REF!</definedName>
    <definedName name="MAVLTHDN">#REF!</definedName>
    <definedName name="MAY" localSheetId="8">#REF!</definedName>
    <definedName name="MAY">#REF!</definedName>
    <definedName name="mb" localSheetId="8">#REF!</definedName>
    <definedName name="mb">#REF!</definedName>
    <definedName name="Mba1p" localSheetId="8">#REF!</definedName>
    <definedName name="Mba1p">#REF!</definedName>
    <definedName name="Mba3p" localSheetId="8">#REF!</definedName>
    <definedName name="Mba3p">#REF!</definedName>
    <definedName name="Mbb3p" localSheetId="8">#REF!</definedName>
    <definedName name="Mbb3p">#REF!</definedName>
    <definedName name="Mbn1p" localSheetId="8">#REF!</definedName>
    <definedName name="Mbn1p">#REF!</definedName>
    <definedName name="mc" localSheetId="8">#REF!</definedName>
    <definedName name="mc">#REF!</definedName>
    <definedName name="mcn" localSheetId="8">#REF!</definedName>
    <definedName name="mcn">#REF!</definedName>
    <definedName name="mcqd" localSheetId="8">#REF!</definedName>
    <definedName name="mcqd">#REF!</definedName>
    <definedName name="MCT" localSheetId="8">#REF!</definedName>
    <definedName name="MCT">#REF!</definedName>
    <definedName name="mctn" localSheetId="8">#REF!</definedName>
    <definedName name="mctn">#REF!</definedName>
    <definedName name="md" localSheetId="8">#REF!</definedName>
    <definedName name="md">#REF!</definedName>
    <definedName name="MDV" localSheetId="8">#REF!</definedName>
    <definedName name="MDV">#REF!</definedName>
    <definedName name="me" localSheetId="8">#REF!</definedName>
    <definedName name="me">#REF!</definedName>
    <definedName name="Mexico_Against" localSheetId="8">#REF!,#REF!,#REF!</definedName>
    <definedName name="Mexico_Against">#REF!,#REF!,#REF!</definedName>
    <definedName name="Mexico_Played" localSheetId="8">#REF!,#REF!,#REF!</definedName>
    <definedName name="Mexico_Played">#REF!,#REF!,#REF!</definedName>
    <definedName name="MG_A" localSheetId="8">#REF!</definedName>
    <definedName name="MG_A">#REF!</definedName>
    <definedName name="mh" localSheetId="8">#REF!</definedName>
    <definedName name="mh">#REF!</definedName>
    <definedName name="mmba" localSheetId="8">#REF!</definedName>
    <definedName name="mmba">#REF!</definedName>
    <definedName name="mmc" localSheetId="8">#REF!</definedName>
    <definedName name="mmc">#REF!</definedName>
    <definedName name="MN" localSheetId="8">#REF!</definedName>
    <definedName name="MN">#REF!</definedName>
    <definedName name="MN12DZ22" localSheetId="8">#REF!</definedName>
    <definedName name="MN12DZ22">#REF!</definedName>
    <definedName name="MN15DZ22" localSheetId="8">#REF!</definedName>
    <definedName name="MN15DZ22">#REF!</definedName>
    <definedName name="MN18DZ22" localSheetId="8">#REF!</definedName>
    <definedName name="MN18DZ22">#REF!</definedName>
    <definedName name="MNPP" localSheetId="8">#REF!</definedName>
    <definedName name="MNPP">#REF!</definedName>
    <definedName name="MNTL" localSheetId="8">#REF!</definedName>
    <definedName name="MNTL">#REF!</definedName>
    <definedName name="mo" localSheetId="3" hidden="1">{"'Sheet1'!$L$16"}</definedName>
    <definedName name="mo" localSheetId="6" hidden="1">{"'Sheet1'!$L$16"}</definedName>
    <definedName name="mo" hidden="1">{"'Sheet1'!$L$16"}</definedName>
    <definedName name="MONG" localSheetId="8">#REF!</definedName>
    <definedName name="MONG">#REF!</definedName>
    <definedName name="mongbang" localSheetId="8">#REF!</definedName>
    <definedName name="mongbang">#REF!</definedName>
    <definedName name="mongdon" localSheetId="8">#REF!</definedName>
    <definedName name="mongdon">#REF!</definedName>
    <definedName name="MONGMSDZ04" localSheetId="8">#REF!</definedName>
    <definedName name="MONGMSDZ04">#REF!</definedName>
    <definedName name="Morong" localSheetId="8">#REF!</definedName>
    <definedName name="Morong">#REF!</definedName>
    <definedName name="Morong4054_85" localSheetId="8">#REF!</definedName>
    <definedName name="Morong4054_85">#REF!</definedName>
    <definedName name="morong4054_98" localSheetId="8">#REF!</definedName>
    <definedName name="morong4054_98">#REF!</definedName>
    <definedName name="Moùng" localSheetId="8">#REF!</definedName>
    <definedName name="Moùng">#REF!</definedName>
    <definedName name="MS5DZ22" localSheetId="8">#REF!</definedName>
    <definedName name="MS5DZ22">#REF!</definedName>
    <definedName name="MS6DZ22" localSheetId="8">#REF!</definedName>
    <definedName name="MS6DZ22">#REF!</definedName>
    <definedName name="MS7DZ22" localSheetId="8">#REF!</definedName>
    <definedName name="MS7DZ22">#REF!</definedName>
    <definedName name="MSCT" localSheetId="8">#REF!</definedName>
    <definedName name="MSCT">#REF!</definedName>
    <definedName name="MST" localSheetId="8">#REF!</definedName>
    <definedName name="MST">#REF!</definedName>
    <definedName name="MSTN" localSheetId="8">#REF!</definedName>
    <definedName name="MSTN">#REF!</definedName>
    <definedName name="MT2DZ22" localSheetId="8">#REF!</definedName>
    <definedName name="MT2DZ22">#REF!</definedName>
    <definedName name="MT3DZ22" localSheetId="8">#REF!</definedName>
    <definedName name="MT3DZ22">#REF!</definedName>
    <definedName name="MTMAC12" localSheetId="8">#REF!</definedName>
    <definedName name="MTMAC12">#REF!</definedName>
    <definedName name="mtram" localSheetId="8">#REF!</definedName>
    <definedName name="mtram">#REF!</definedName>
    <definedName name="mttb" localSheetId="8">#REF!</definedName>
    <definedName name="mttb">#REF!</definedName>
    <definedName name="Mu_" localSheetId="8">#REF!</definedName>
    <definedName name="Mu_">#REF!</definedName>
    <definedName name="MUA" localSheetId="8">#REF!</definedName>
    <definedName name="MUA">#REF!</definedName>
    <definedName name="MUA_SAM_DUNG_CU_CHUAN_BI_SAN_XUAT" localSheetId="8">#REF!</definedName>
    <definedName name="MUA_SAM_DUNG_CU_CHUAN_BI_SAN_XUAT">#REF!</definedName>
    <definedName name="MUA_SAM_THIET_BI" localSheetId="8">#REF!</definedName>
    <definedName name="MUA_SAM_THIET_BI">#REF!</definedName>
    <definedName name="MUA_SAM_VAT_LIEU_CHINH" localSheetId="8">#REF!</definedName>
    <definedName name="MUA_SAM_VAT_LIEU_CHINH">#REF!</definedName>
    <definedName name="N.THAÙNG" localSheetId="8">#REF!</definedName>
    <definedName name="N.THAÙNG">#REF!</definedName>
    <definedName name="n_gi" localSheetId="8">#REF!</definedName>
    <definedName name="n_gi">#REF!</definedName>
    <definedName name="n1pig" localSheetId="8">#REF!</definedName>
    <definedName name="n1pig">#REF!</definedName>
    <definedName name="N1pIGvc" localSheetId="8">#REF!</definedName>
    <definedName name="N1pIGvc">#REF!</definedName>
    <definedName name="n1pind" localSheetId="8">#REF!</definedName>
    <definedName name="n1pind">#REF!</definedName>
    <definedName name="N1pINDvc" localSheetId="8">#REF!</definedName>
    <definedName name="N1pINDvc">#REF!</definedName>
    <definedName name="n1ping" localSheetId="8">#REF!</definedName>
    <definedName name="n1ping">#REF!</definedName>
    <definedName name="N1pINGvc" localSheetId="8">#REF!</definedName>
    <definedName name="N1pINGvc">#REF!</definedName>
    <definedName name="n1pint" localSheetId="8">#REF!</definedName>
    <definedName name="n1pint">#REF!</definedName>
    <definedName name="NÂK" localSheetId="8">#REF!</definedName>
    <definedName name="NÂK">#REF!</definedName>
    <definedName name="Name" localSheetId="8">#REF!</definedName>
    <definedName name="Name">#REF!</definedName>
    <definedName name="nc1p" localSheetId="8">#REF!</definedName>
    <definedName name="nc1p">#REF!</definedName>
    <definedName name="nc3p" localSheetId="8">#REF!</definedName>
    <definedName name="nc3p">#REF!</definedName>
    <definedName name="NCBD100" localSheetId="8">#REF!</definedName>
    <definedName name="NCBD100">#REF!</definedName>
    <definedName name="NCBD200" localSheetId="8">#REF!</definedName>
    <definedName name="NCBD200">#REF!</definedName>
    <definedName name="NCBD250" localSheetId="8">#REF!</definedName>
    <definedName name="NCBD250">#REF!</definedName>
    <definedName name="NCcap0.7" localSheetId="8">#REF!</definedName>
    <definedName name="NCcap0.7">#REF!</definedName>
    <definedName name="NCcap1" localSheetId="8">#REF!</definedName>
    <definedName name="NCcap1">#REF!</definedName>
    <definedName name="NCCT3p" localSheetId="8">#REF!</definedName>
    <definedName name="NCCT3p">#REF!</definedName>
    <definedName name="NCKT" localSheetId="8">#REF!</definedName>
    <definedName name="NCKT">#REF!</definedName>
    <definedName name="NCT_BKTC" localSheetId="8">#REF!</definedName>
    <definedName name="NCT_BKTC">#REF!</definedName>
    <definedName name="nctram" localSheetId="8">#REF!</definedName>
    <definedName name="nctram">#REF!</definedName>
    <definedName name="NCVC100" localSheetId="8">#REF!</definedName>
    <definedName name="NCVC100">#REF!</definedName>
    <definedName name="NCVC200" localSheetId="8">#REF!</definedName>
    <definedName name="NCVC200">#REF!</definedName>
    <definedName name="NCVC250" localSheetId="8">#REF!</definedName>
    <definedName name="NCVC250">#REF!</definedName>
    <definedName name="NCVC3P" localSheetId="8">#REF!</definedName>
    <definedName name="NCVC3P">#REF!</definedName>
    <definedName name="ndk" localSheetId="8">#REF!</definedName>
    <definedName name="ndk">#REF!</definedName>
    <definedName name="Néi_dung_c_ng_viÖc" localSheetId="8">#REF!</definedName>
    <definedName name="Néi_dung_c_ng_viÖc">#REF!</definedName>
    <definedName name="NEO" localSheetId="8">#REF!</definedName>
    <definedName name="NEO">#REF!</definedName>
    <definedName name="NET" localSheetId="8">#REF!</definedName>
    <definedName name="NET">#REF!</definedName>
    <definedName name="NET_1" localSheetId="8">#REF!</definedName>
    <definedName name="NET_1">#REF!</definedName>
    <definedName name="NET_ANA" localSheetId="8">#REF!</definedName>
    <definedName name="NET_ANA">#REF!</definedName>
    <definedName name="NET_ANA_1" localSheetId="8">#REF!</definedName>
    <definedName name="NET_ANA_1">#REF!</definedName>
    <definedName name="NET_ANA_2" localSheetId="8">#REF!</definedName>
    <definedName name="NET_ANA_2">#REF!</definedName>
    <definedName name="Netherlands_Against" localSheetId="8">#REF!,#REF!,#REF!</definedName>
    <definedName name="Netherlands_Against">#REF!,#REF!,#REF!</definedName>
    <definedName name="Netherlands_Played" localSheetId="8">#REF!,#REF!,#REF!</definedName>
    <definedName name="Netherlands_Played">#REF!,#REF!,#REF!</definedName>
    <definedName name="NewPOS" localSheetId="8">#REF!</definedName>
    <definedName name="NewPOS">#REF!</definedName>
    <definedName name="NG_THANG" localSheetId="8">#REF!</definedName>
    <definedName name="NG_THANG">#REF!</definedName>
    <definedName name="ngamHA" localSheetId="8">#REF!</definedName>
    <definedName name="ngamHA">#REF!</definedName>
    <definedName name="NGAØY" localSheetId="8">#REF!</definedName>
    <definedName name="NGAØY">#REF!</definedName>
    <definedName name="ngau" localSheetId="8">#REF!</definedName>
    <definedName name="ngau">#REF!</definedName>
    <definedName name="NGUYEÃN_THÒ" localSheetId="8">#REF!</definedName>
    <definedName name="NGUYEÃN_THÒ">#REF!</definedName>
    <definedName name="NH" localSheetId="8">#REF!</definedName>
    <definedName name="NH">#REF!</definedName>
    <definedName name="NHAÂN_COÂNG">BTRAM</definedName>
    <definedName name="NHAÄP" localSheetId="8">#REF!</definedName>
    <definedName name="NHAÄP">#REF!</definedName>
    <definedName name="Nhán_cäng" localSheetId="8">#REF!</definedName>
    <definedName name="Nhán_cäng">#REF!</definedName>
    <definedName name="NHANH2_CG4" localSheetId="3" hidden="1">{"'Sheet1'!$L$16"}</definedName>
    <definedName name="NHANH2_CG4" localSheetId="6" hidden="1">{"'Sheet1'!$L$16"}</definedName>
    <definedName name="NHANH2_CG4" hidden="1">{"'Sheet1'!$L$16"}</definedName>
    <definedName name="Nhapsolieu" localSheetId="8">#REF!</definedName>
    <definedName name="Nhapsolieu">#REF!</definedName>
    <definedName name="nhn" localSheetId="8">#REF!</definedName>
    <definedName name="nhn">#REF!</definedName>
    <definedName name="NHot" localSheetId="8">#REF!</definedName>
    <definedName name="NHot">#REF!</definedName>
    <definedName name="nhua" localSheetId="8">#REF!</definedName>
    <definedName name="nhua">#REF!</definedName>
    <definedName name="nig" localSheetId="8">#REF!</definedName>
    <definedName name="nig">#REF!</definedName>
    <definedName name="nig1p" localSheetId="8">#REF!</definedName>
    <definedName name="nig1p">#REF!</definedName>
    <definedName name="nig3p" localSheetId="8">#REF!</definedName>
    <definedName name="nig3p">#REF!</definedName>
    <definedName name="NIGnc" localSheetId="8">#REF!</definedName>
    <definedName name="NIGnc">#REF!</definedName>
    <definedName name="nignc1p" localSheetId="8">#REF!</definedName>
    <definedName name="nignc1p">#REF!</definedName>
    <definedName name="NIGvc" localSheetId="8">#REF!</definedName>
    <definedName name="NIGvc">#REF!</definedName>
    <definedName name="NIGvl" localSheetId="8">#REF!</definedName>
    <definedName name="NIGvl">#REF!</definedName>
    <definedName name="nigvl1p" localSheetId="8">#REF!</definedName>
    <definedName name="nigvl1p">#REF!</definedName>
    <definedName name="nin" localSheetId="8">#REF!</definedName>
    <definedName name="nin">#REF!</definedName>
    <definedName name="nin14nc3p" localSheetId="8">#REF!</definedName>
    <definedName name="nin14nc3p">#REF!</definedName>
    <definedName name="nin14vl3p" localSheetId="8">#REF!</definedName>
    <definedName name="nin14vl3p">#REF!</definedName>
    <definedName name="nin1903p" localSheetId="8">#REF!</definedName>
    <definedName name="nin1903p">#REF!</definedName>
    <definedName name="nin190nc3p" localSheetId="8">#REF!</definedName>
    <definedName name="nin190nc3p">#REF!</definedName>
    <definedName name="nin190vl3p" localSheetId="8">#REF!</definedName>
    <definedName name="nin190vl3p">#REF!</definedName>
    <definedName name="nin2903p" localSheetId="8">#REF!</definedName>
    <definedName name="nin2903p">#REF!</definedName>
    <definedName name="nin290nc3p" localSheetId="8">#REF!</definedName>
    <definedName name="nin290nc3p">#REF!</definedName>
    <definedName name="nin290vl3p" localSheetId="8">#REF!</definedName>
    <definedName name="nin290vl3p">#REF!</definedName>
    <definedName name="nin3p" localSheetId="8">#REF!</definedName>
    <definedName name="nin3p">#REF!</definedName>
    <definedName name="nind" localSheetId="8">#REF!</definedName>
    <definedName name="nind">#REF!</definedName>
    <definedName name="nind1p" localSheetId="8">#REF!</definedName>
    <definedName name="nind1p">#REF!</definedName>
    <definedName name="nind3p" localSheetId="8">#REF!</definedName>
    <definedName name="nind3p">#REF!</definedName>
    <definedName name="nindnc1p" localSheetId="8">#REF!</definedName>
    <definedName name="nindnc1p">#REF!</definedName>
    <definedName name="nindnc3p" localSheetId="8">#REF!</definedName>
    <definedName name="nindnc3p">#REF!</definedName>
    <definedName name="NINDvc" localSheetId="8">#REF!</definedName>
    <definedName name="NINDvc">#REF!</definedName>
    <definedName name="nindvl1p" localSheetId="8">#REF!</definedName>
    <definedName name="nindvl1p">#REF!</definedName>
    <definedName name="nindvl3p" localSheetId="8">#REF!</definedName>
    <definedName name="nindvl3p">#REF!</definedName>
    <definedName name="ning1p" localSheetId="8">#REF!</definedName>
    <definedName name="ning1p">#REF!</definedName>
    <definedName name="ningnc1p" localSheetId="8">#REF!</definedName>
    <definedName name="ningnc1p">#REF!</definedName>
    <definedName name="ningvl1p" localSheetId="8">#REF!</definedName>
    <definedName name="ningvl1p">#REF!</definedName>
    <definedName name="ninnc3p" localSheetId="8">#REF!</definedName>
    <definedName name="ninnc3p">#REF!</definedName>
    <definedName name="nint1p" localSheetId="8">#REF!</definedName>
    <definedName name="nint1p">#REF!</definedName>
    <definedName name="nintnc1p" localSheetId="8">#REF!</definedName>
    <definedName name="nintnc1p">#REF!</definedName>
    <definedName name="nintvl1p" localSheetId="8">#REF!</definedName>
    <definedName name="nintvl1p">#REF!</definedName>
    <definedName name="NINvc" localSheetId="8">#REF!</definedName>
    <definedName name="NINvc">#REF!</definedName>
    <definedName name="ninvl3p" localSheetId="8">#REF!</definedName>
    <definedName name="ninvl3p">#REF!</definedName>
    <definedName name="nl" localSheetId="8">#REF!</definedName>
    <definedName name="nl">#REF!</definedName>
    <definedName name="nl1p" localSheetId="8">#REF!</definedName>
    <definedName name="nl1p">#REF!</definedName>
    <definedName name="nl3p" localSheetId="8">#REF!</definedName>
    <definedName name="nl3p">#REF!</definedName>
    <definedName name="nlnc3p" localSheetId="8">#REF!</definedName>
    <definedName name="nlnc3p">#REF!</definedName>
    <definedName name="nlnc3pha" localSheetId="8">#REF!</definedName>
    <definedName name="nlnc3pha">#REF!</definedName>
    <definedName name="NLTK1p" localSheetId="8">#REF!</definedName>
    <definedName name="NLTK1p">#REF!</definedName>
    <definedName name="nlvl3p" localSheetId="8">#REF!</definedName>
    <definedName name="nlvl3p">#REF!</definedName>
    <definedName name="Nms" localSheetId="8">#REF!</definedName>
    <definedName name="Nms">#REF!</definedName>
    <definedName name="nn" localSheetId="8">#REF!</definedName>
    <definedName name="nn">#REF!</definedName>
    <definedName name="nn1p" localSheetId="8">#REF!</definedName>
    <definedName name="nn1p">#REF!</definedName>
    <definedName name="nn3p" localSheetId="8">#REF!</definedName>
    <definedName name="nn3p">#REF!</definedName>
    <definedName name="nnn" localSheetId="8">#REF!</definedName>
    <definedName name="nnn">#REF!</definedName>
    <definedName name="nnnc3p" localSheetId="8">#REF!</definedName>
    <definedName name="nnnc3p">#REF!</definedName>
    <definedName name="nnvl3p" localSheetId="8">#REF!</definedName>
    <definedName name="nnvl3p">#REF!</definedName>
    <definedName name="No" localSheetId="8">#REF!</definedName>
    <definedName name="No">#REF!</definedName>
    <definedName name="NOÄI_DUNG" localSheetId="8">#REF!</definedName>
    <definedName name="NOÄI_DUNG">#REF!</definedName>
    <definedName name="NODC" localSheetId="8">#REF!</definedName>
    <definedName name="NODC">#REF!</definedName>
    <definedName name="NOISUY" localSheetId="8">#REF!</definedName>
    <definedName name="NOISUY">#REF!</definedName>
    <definedName name="none" localSheetId="8">#REF!</definedName>
    <definedName name="none">#REF!</definedName>
    <definedName name="NPP" localSheetId="8">#REF!</definedName>
    <definedName name="NPP">#REF!</definedName>
    <definedName name="Nq" localSheetId="8">#REF!</definedName>
    <definedName name="Nq">#REF!</definedName>
    <definedName name="NQD">#REF!</definedName>
    <definedName name="nsl" localSheetId="8">#REF!</definedName>
    <definedName name="nsl">#REF!</definedName>
    <definedName name="NU" localSheetId="8">#REF!</definedName>
    <definedName name="NU">#REF!</definedName>
    <definedName name="Number_of_Payments" localSheetId="8">MATCH(0.01,End_Bal,-1)+1</definedName>
    <definedName name="Number_of_Payments">MATCH(0.01,End_Bal,-1)+1</definedName>
    <definedName name="nv" localSheetId="8">#REF!</definedName>
    <definedName name="nv">#REF!</definedName>
    <definedName name="NXT" localSheetId="8">#REF!</definedName>
    <definedName name="NXT">#REF!</definedName>
    <definedName name="ong" localSheetId="8">#REF!</definedName>
    <definedName name="ong">#REF!</definedName>
    <definedName name="OrderTable" localSheetId="3" hidden="1">#REF!</definedName>
    <definedName name="OrderTable" localSheetId="6" hidden="1">#REF!</definedName>
    <definedName name="OrderTable" localSheetId="8" hidden="1">#REF!</definedName>
    <definedName name="OrderTable" hidden="1">#REF!</definedName>
    <definedName name="oxy" localSheetId="8">#REF!</definedName>
    <definedName name="oxy">#REF!</definedName>
    <definedName name="PA" localSheetId="8">#REF!</definedName>
    <definedName name="PA">#REF!</definedName>
    <definedName name="PAIII_" localSheetId="3" hidden="1">{"'Sheet1'!$L$16"}</definedName>
    <definedName name="PAIII_" localSheetId="6" hidden="1">{"'Sheet1'!$L$16"}</definedName>
    <definedName name="PAIII_" hidden="1">{"'Sheet1'!$L$16"}</definedName>
    <definedName name="panen" localSheetId="8">#REF!</definedName>
    <definedName name="panen">#REF!</definedName>
    <definedName name="Paraguay_Against" localSheetId="8">#REF!,#REF!,#REF!</definedName>
    <definedName name="Paraguay_Against">#REF!,#REF!,#REF!</definedName>
    <definedName name="Paraguay_Played" localSheetId="8">#REF!,#REF!,#REF!</definedName>
    <definedName name="Paraguay_Played">#REF!,#REF!,#REF!</definedName>
    <definedName name="PChe" localSheetId="8">#REF!</definedName>
    <definedName name="PChe">#REF!</definedName>
    <definedName name="PCKV" localSheetId="8">#REF!</definedName>
    <definedName name="PCKV">#REF!</definedName>
    <definedName name="PCTH" localSheetId="8">#REF!</definedName>
    <definedName name="PCTH">#REF!</definedName>
    <definedName name="pgia" localSheetId="8">#REF!</definedName>
    <definedName name="pgia">#REF!</definedName>
    <definedName name="Phan_cap">#REF!</definedName>
    <definedName name="PHAN_DIEN_DZ0.4KV" localSheetId="8">#REF!</definedName>
    <definedName name="PHAN_DIEN_DZ0.4KV">#REF!</definedName>
    <definedName name="PHAN_DIEN_DZ22KV" localSheetId="8">#REF!</definedName>
    <definedName name="PHAN_DIEN_DZ22KV">#REF!</definedName>
    <definedName name="PHAN_DIEN_TBA" localSheetId="8">#REF!</definedName>
    <definedName name="PHAN_DIEN_TBA">#REF!</definedName>
    <definedName name="PHAN_MUA_SAM_DZ0.4KV" localSheetId="8">#REF!</definedName>
    <definedName name="PHAN_MUA_SAM_DZ0.4KV">#REF!</definedName>
    <definedName name="PHAN_MUA_SAM_DZ22KV" localSheetId="8">#REF!</definedName>
    <definedName name="PHAN_MUA_SAM_DZ22KV">#REF!</definedName>
    <definedName name="Phan_thieát_ngaøy_27_thaùng_04_naêm_2000" localSheetId="8">#REF!</definedName>
    <definedName name="Phan_thieát_ngaøy_27_thaùng_04_naêm_2000">#REF!</definedName>
    <definedName name="phi" localSheetId="8">#REF!</definedName>
    <definedName name="phi">#REF!</definedName>
    <definedName name="Phi_le_phi">#REF!</definedName>
    <definedName name="Phone" localSheetId="8">#REF!</definedName>
    <definedName name="Phone">#REF!</definedName>
    <definedName name="phu_luc_vua" localSheetId="8">#REF!</definedName>
    <definedName name="phu_luc_vua">#REF!</definedName>
    <definedName name="PHUNHUAN" localSheetId="8">#REF!</definedName>
    <definedName name="PHUNHUAN">#REF!</definedName>
    <definedName name="phuong" localSheetId="8">#REF!</definedName>
    <definedName name="phuong">#REF!</definedName>
    <definedName name="PIP" localSheetId="4">BlankMacro1</definedName>
    <definedName name="PIP" localSheetId="3">BlankMacro1</definedName>
    <definedName name="PIP" localSheetId="6">BlankMacro1</definedName>
    <definedName name="PIP" localSheetId="8">BlankMacro1</definedName>
    <definedName name="PIP" localSheetId="14">BlankMacro1</definedName>
    <definedName name="PIP" localSheetId="15">BlankMacro1</definedName>
    <definedName name="PIP">BlankMacro1</definedName>
    <definedName name="PIPE2" localSheetId="4">BlankMacro1</definedName>
    <definedName name="PIPE2" localSheetId="3">BlankMacro1</definedName>
    <definedName name="PIPE2" localSheetId="6">BlankMacro1</definedName>
    <definedName name="PIPE2" localSheetId="8">BlankMacro1</definedName>
    <definedName name="PIPE2" localSheetId="14">BlankMacro1</definedName>
    <definedName name="PIPE2" localSheetId="15">BlankMacro1</definedName>
    <definedName name="PIPE2">BlankMacro1</definedName>
    <definedName name="PMS" localSheetId="3" hidden="1">{"'Sheet1'!$L$16"}</definedName>
    <definedName name="PMS" localSheetId="6" hidden="1">{"'Sheet1'!$L$16"}</definedName>
    <definedName name="PMS" hidden="1">{"'Sheet1'!$L$16"}</definedName>
    <definedName name="PMUX" localSheetId="8">#REF!</definedName>
    <definedName name="PMUX">#REF!</definedName>
    <definedName name="Poland_Against" localSheetId="8">#REF!,#REF!,#REF!</definedName>
    <definedName name="Poland_Against">#REF!,#REF!,#REF!</definedName>
    <definedName name="Poland_Played" localSheetId="8">#REF!,#REF!,#REF!</definedName>
    <definedName name="Poland_Played">#REF!,#REF!,#REF!</definedName>
    <definedName name="Portugal_Against" localSheetId="8">#REF!,#REF!,#REF!</definedName>
    <definedName name="Portugal_Against">#REF!,#REF!,#REF!</definedName>
    <definedName name="Portugal_Played" localSheetId="8">#REF!,#REF!,#REF!</definedName>
    <definedName name="Portugal_Played">#REF!,#REF!,#REF!</definedName>
    <definedName name="PPP" localSheetId="4">BlankMacro1</definedName>
    <definedName name="PPP" localSheetId="3">BlankMacro1</definedName>
    <definedName name="PPP" localSheetId="6">BlankMacro1</definedName>
    <definedName name="PPP" localSheetId="8">BlankMacro1</definedName>
    <definedName name="PPP" localSheetId="14">BlankMacro1</definedName>
    <definedName name="PPP" localSheetId="15">BlankMacro1</definedName>
    <definedName name="PPP">BlankMacro1</definedName>
    <definedName name="PRICE" localSheetId="8">#REF!</definedName>
    <definedName name="PRICE">#REF!</definedName>
    <definedName name="PRICE1" localSheetId="8">#REF!</definedName>
    <definedName name="PRICE1">#REF!</definedName>
    <definedName name="_xlnm.Print_Area" localSheetId="1">'48_'!$A$1:$E$44</definedName>
    <definedName name="_xlnm.Print_Area" localSheetId="4">#REF!</definedName>
    <definedName name="_xlnm.Print_Area" localSheetId="3">'50,,'!$A$1:$K$124</definedName>
    <definedName name="_xlnm.Print_Area" localSheetId="5">'51'!$A$1:$E$39</definedName>
    <definedName name="_xlnm.Print_Area" localSheetId="6">'52,.'!$A$1:$Z$53</definedName>
    <definedName name="_xlnm.Print_Area" localSheetId="7">'53'!$A$1:$K$43</definedName>
    <definedName name="_xlnm.Print_Area" localSheetId="8">'54'!$A$1:$T$69</definedName>
    <definedName name="_xlnm.Print_Area" localSheetId="11">'58'!$A$1:$AA$46</definedName>
    <definedName name="_xlnm.Print_Area" localSheetId="15">'63'!$A$1:$L$29</definedName>
    <definedName name="_xlnm.Print_Area">#REF!</definedName>
    <definedName name="PRINT_AREA_MI" localSheetId="8">#REF!</definedName>
    <definedName name="PRINT_AREA_MI" localSheetId="11">#REF!</definedName>
    <definedName name="PRINT_AREA_MI" localSheetId="15">#REF!</definedName>
    <definedName name="PRINT_AREA_MI">#REF!</definedName>
    <definedName name="PRINT_TILTES" localSheetId="8">#REF!</definedName>
    <definedName name="PRINT_TILTES">#REF!</definedName>
    <definedName name="_xlnm.Print_Titles" localSheetId="1">'48_'!$10:$10</definedName>
    <definedName name="_xlnm.Print_Titles" localSheetId="4">'50'!$8:$9</definedName>
    <definedName name="_xlnm.Print_Titles" localSheetId="3">'50,,'!$6:$7</definedName>
    <definedName name="_xlnm.Print_Titles" localSheetId="5">'51'!$8:$8</definedName>
    <definedName name="_xlnm.Print_Titles" localSheetId="6">'52,.'!$6:$7</definedName>
    <definedName name="_xlnm.Print_Titles" localSheetId="7">'53'!$8:$12</definedName>
    <definedName name="_xlnm.Print_Titles" localSheetId="8">'54'!$11:$13</definedName>
    <definedName name="_xlnm.Print_Titles" localSheetId="11">'58'!$8:$11</definedName>
    <definedName name="_xlnm.Print_Titles" localSheetId="16">'nhap mtqg'!$6:$8</definedName>
    <definedName name="_xlnm.Print_Titles">#REF!</definedName>
    <definedName name="Print_Titles_MI" localSheetId="8">#REF!</definedName>
    <definedName name="Print_Titles_MI">#REF!</definedName>
    <definedName name="PRINTA" localSheetId="8">#REF!</definedName>
    <definedName name="PRINTA">#REF!</definedName>
    <definedName name="PRINTB" localSheetId="8">#REF!</definedName>
    <definedName name="PRINTB">#REF!</definedName>
    <definedName name="PRINTC" localSheetId="8">#REF!</definedName>
    <definedName name="PRINTC">#REF!</definedName>
    <definedName name="ProdForm" localSheetId="3" hidden="1">#REF!</definedName>
    <definedName name="ProdForm" localSheetId="6" hidden="1">#REF!</definedName>
    <definedName name="ProdForm" localSheetId="8" hidden="1">#REF!</definedName>
    <definedName name="ProdForm" hidden="1">#REF!</definedName>
    <definedName name="Product" localSheetId="3" hidden="1">#REF!</definedName>
    <definedName name="Product" localSheetId="6" hidden="1">#REF!</definedName>
    <definedName name="Product" localSheetId="8" hidden="1">#REF!</definedName>
    <definedName name="Product" hidden="1">#REF!</definedName>
    <definedName name="PROPOSAL" localSheetId="8">#REF!</definedName>
    <definedName name="PROPOSAL">#REF!</definedName>
    <definedName name="Protex" localSheetId="8">#REF!</definedName>
    <definedName name="Protex">#REF!</definedName>
    <definedName name="PST" localSheetId="8">#REF!</definedName>
    <definedName name="PST">#REF!</definedName>
    <definedName name="pt" localSheetId="8">#REF!</definedName>
    <definedName name="pt">#REF!</definedName>
    <definedName name="PT_Duong" localSheetId="8">#REF!</definedName>
    <definedName name="PT_Duong">#REF!</definedName>
    <definedName name="ptdg" localSheetId="8">#REF!</definedName>
    <definedName name="ptdg">#REF!</definedName>
    <definedName name="PTDG_cau" localSheetId="8">#REF!</definedName>
    <definedName name="PTDG_cau">#REF!</definedName>
    <definedName name="ptdg_cong" localSheetId="8">#REF!</definedName>
    <definedName name="ptdg_cong">#REF!</definedName>
    <definedName name="ptdg_duong" localSheetId="8">#REF!</definedName>
    <definedName name="ptdg_duong">#REF!</definedName>
    <definedName name="ptdg_ke" localSheetId="8">#REF!</definedName>
    <definedName name="ptdg_ke">#REF!</definedName>
    <definedName name="PTE" localSheetId="8">#REF!</definedName>
    <definedName name="PTE">#REF!</definedName>
    <definedName name="PtichDTL">#N/A</definedName>
    <definedName name="pvd" localSheetId="8">#REF!</definedName>
    <definedName name="pvd">#REF!</definedName>
    <definedName name="q" localSheetId="8">#REF!</definedName>
    <definedName name="q">#REF!</definedName>
    <definedName name="Q__m3_s">#N/A</definedName>
    <definedName name="Q__sè_721_Q__KH_T___27_5_03" localSheetId="8">TUANKHANHTUYET1</definedName>
    <definedName name="Q__sè_721_Q__KH_T___27_5_03">TUANKHANHTUYET1</definedName>
    <definedName name="qc" localSheetId="8">#REF!</definedName>
    <definedName name="qc">#REF!</definedName>
    <definedName name="QD" localSheetId="8">#REF!</definedName>
    <definedName name="QD">#REF!</definedName>
    <definedName name="QL18CLBC" localSheetId="8">#REF!</definedName>
    <definedName name="QL18CLBC">#REF!</definedName>
    <definedName name="QL18conlai" localSheetId="8">#REF!</definedName>
    <definedName name="QL18conlai">#REF!</definedName>
    <definedName name="qq" localSheetId="4">BlankMacro1</definedName>
    <definedName name="qq" localSheetId="3">BlankMacro1</definedName>
    <definedName name="qq" localSheetId="6">BlankMacro1</definedName>
    <definedName name="qq" localSheetId="8">BlankMacro1</definedName>
    <definedName name="qq" localSheetId="14">BlankMacro1</definedName>
    <definedName name="qq" localSheetId="15">BlankMacro1</definedName>
    <definedName name="qq">BlankMacro1</definedName>
    <definedName name="QUAN1" localSheetId="8">#REF!</definedName>
    <definedName name="QUAN1">#REF!</definedName>
    <definedName name="QUAN10" localSheetId="8">#REF!</definedName>
    <definedName name="QUAN10">#REF!</definedName>
    <definedName name="QUAN11" localSheetId="8">#REF!</definedName>
    <definedName name="QUAN11">#REF!</definedName>
    <definedName name="QUAN12" localSheetId="8">#REF!</definedName>
    <definedName name="QUAN12">#REF!</definedName>
    <definedName name="QUAN2" localSheetId="8">#REF!</definedName>
    <definedName name="QUAN2">#REF!</definedName>
    <definedName name="QUAN4" localSheetId="8">#REF!</definedName>
    <definedName name="QUAN4">#REF!</definedName>
    <definedName name="QUAN7" localSheetId="8">#REF!</definedName>
    <definedName name="QUAN7">#REF!</definedName>
    <definedName name="QUAN8B" localSheetId="8">#REF!</definedName>
    <definedName name="QUAN8B">#REF!</definedName>
    <definedName name="QUANGTIEN2" localSheetId="8">#REF!</definedName>
    <definedName name="QUANGTIEN2">#REF!</definedName>
    <definedName name="ra11p" localSheetId="8">#REF!</definedName>
    <definedName name="ra11p">#REF!</definedName>
    <definedName name="ra13p" localSheetId="8">#REF!</definedName>
    <definedName name="ra13p">#REF!</definedName>
    <definedName name="RCArea" localSheetId="3" hidden="1">#REF!</definedName>
    <definedName name="RCArea" localSheetId="6" hidden="1">#REF!</definedName>
    <definedName name="RCArea" localSheetId="8" hidden="1">#REF!</definedName>
    <definedName name="RCArea" hidden="1">#REF!</definedName>
    <definedName name="RDAM" localSheetId="8">#REF!</definedName>
    <definedName name="RDAM">#REF!</definedName>
    <definedName name="re" localSheetId="3" hidden="1">{"'Sheet1'!$L$16"}</definedName>
    <definedName name="re" localSheetId="6" hidden="1">{"'Sheet1'!$L$16"}</definedName>
    <definedName name="re" hidden="1">{"'Sheet1'!$L$16"}</definedName>
    <definedName name="_xlnm.Recorder" localSheetId="8">#REF!</definedName>
    <definedName name="_xlnm.Recorder">#REF!</definedName>
    <definedName name="RECOUT">#N/A</definedName>
    <definedName name="RFP003A" localSheetId="8">#REF!</definedName>
    <definedName name="RFP003A">#REF!</definedName>
    <definedName name="RFP003B" localSheetId="8">#REF!</definedName>
    <definedName name="RFP003B">#REF!</definedName>
    <definedName name="RFP003C" localSheetId="8">#REF!</definedName>
    <definedName name="RFP003C">#REF!</definedName>
    <definedName name="RFP003D" localSheetId="8">#REF!</definedName>
    <definedName name="RFP003D">#REF!</definedName>
    <definedName name="RFP003E" localSheetId="8">#REF!</definedName>
    <definedName name="RFP003E">#REF!</definedName>
    <definedName name="RFP003F" localSheetId="8">#REF!</definedName>
    <definedName name="RFP003F">#REF!</definedName>
    <definedName name="Rnd" localSheetId="8">#REF!</definedName>
    <definedName name="Rnd">#REF!</definedName>
    <definedName name="rnp">32</definedName>
    <definedName name="rong1" localSheetId="8">#REF!</definedName>
    <definedName name="rong1">#REF!</definedName>
    <definedName name="rong2" localSheetId="8">#REF!</definedName>
    <definedName name="rong2">#REF!</definedName>
    <definedName name="rong3" localSheetId="8">#REF!</definedName>
    <definedName name="rong3">#REF!</definedName>
    <definedName name="rong4" localSheetId="8">#REF!</definedName>
    <definedName name="rong4">#REF!</definedName>
    <definedName name="rong5" localSheetId="8">#REF!</definedName>
    <definedName name="rong5">#REF!</definedName>
    <definedName name="rong6" localSheetId="8">#REF!</definedName>
    <definedName name="rong6">#REF!</definedName>
    <definedName name="rr" localSheetId="3" hidden="1">{"'Sheet1'!$L$16"}</definedName>
    <definedName name="rr" localSheetId="6" hidden="1">{"'Sheet1'!$L$16"}</definedName>
    <definedName name="rr" hidden="1">{"'Sheet1'!$L$16"}</definedName>
    <definedName name="RTT" localSheetId="8">#REF!</definedName>
    <definedName name="RTT">#REF!</definedName>
    <definedName name="s" localSheetId="8">#REF!</definedName>
    <definedName name="s">#REF!</definedName>
    <definedName name="S.dinh">640</definedName>
    <definedName name="san" localSheetId="8">#REF!</definedName>
    <definedName name="san">#REF!</definedName>
    <definedName name="sand" localSheetId="8">#REF!</definedName>
    <definedName name="sand">#REF!</definedName>
    <definedName name="Saudi_Against" localSheetId="8">#REF!,#REF!,#REF!</definedName>
    <definedName name="Saudi_Against">#REF!,#REF!,#REF!</definedName>
    <definedName name="Saudi_Played" localSheetId="8">#REF!,#REF!,#REF!</definedName>
    <definedName name="Saudi_Played">#REF!,#REF!,#REF!</definedName>
    <definedName name="scao98" localSheetId="8">#REF!</definedName>
    <definedName name="scao98">#REF!</definedName>
    <definedName name="SCCR" localSheetId="8">#REF!</definedName>
    <definedName name="SCCR">#REF!</definedName>
    <definedName name="SCDT" localSheetId="8">#REF!</definedName>
    <definedName name="SCDT">#REF!</definedName>
    <definedName name="SCH" localSheetId="8">#REF!</definedName>
    <definedName name="SCH">#REF!</definedName>
    <definedName name="SCT_BKTC" localSheetId="8">#REF!</definedName>
    <definedName name="SCT_BKTC">#REF!</definedName>
    <definedName name="sd" localSheetId="8">#REF!</definedName>
    <definedName name="sd">#REF!</definedName>
    <definedName name="sd1p" localSheetId="8">#REF!</definedName>
    <definedName name="sd1p">#REF!</definedName>
    <definedName name="sdbv" localSheetId="3" hidden="1">{"'Sheet1'!$L$16"}</definedName>
    <definedName name="sdbv" localSheetId="6" hidden="1">{"'Sheet1'!$L$16"}</definedName>
    <definedName name="sdbv" hidden="1">{"'Sheet1'!$L$16"}</definedName>
    <definedName name="SDMONG" localSheetId="8">#REF!</definedName>
    <definedName name="SDMONG">#REF!</definedName>
    <definedName name="SDO_COT" localSheetId="8">#REF!</definedName>
    <definedName name="SDO_COT">#REF!</definedName>
    <definedName name="SDTK1" localSheetId="8">#REF!</definedName>
    <definedName name="SDTK1">#REF!</definedName>
    <definedName name="Sè" localSheetId="8">#REF!</definedName>
    <definedName name="Sè">#REF!</definedName>
    <definedName name="Sè_hiÖu" localSheetId="8">#REF!</definedName>
    <definedName name="Sè_hiÖu">#REF!</definedName>
    <definedName name="SEDI" localSheetId="8">#REF!</definedName>
    <definedName name="SEDI">#REF!</definedName>
    <definedName name="Sensation" localSheetId="8">#REF!</definedName>
    <definedName name="Sensation">#REF!</definedName>
    <definedName name="Serbia_Against" localSheetId="8">#REF!,#REF!,#REF!</definedName>
    <definedName name="Serbia_Against">#REF!,#REF!,#REF!</definedName>
    <definedName name="Serbia_Played" localSheetId="8">#REF!,#REF!,#REF!</definedName>
    <definedName name="Serbia_Played">#REF!,#REF!,#REF!</definedName>
    <definedName name="sgl" localSheetId="8">#REF!</definedName>
    <definedName name="sgl">#REF!</definedName>
    <definedName name="Sheet1" localSheetId="8">#REF!</definedName>
    <definedName name="Sheet1">#REF!</definedName>
    <definedName name="Sheet3" localSheetId="8">BlankMacro1</definedName>
    <definedName name="Sheet3">BlankMacro1</definedName>
    <definedName name="sht1p" localSheetId="8">#REF!</definedName>
    <definedName name="sht1p">#REF!</definedName>
    <definedName name="sieucao" localSheetId="8">#REF!</definedName>
    <definedName name="sieucao">#REF!</definedName>
    <definedName name="SIZE" localSheetId="8">#REF!</definedName>
    <definedName name="SIZE">#REF!</definedName>
    <definedName name="SKUcoverage" localSheetId="8">#REF!</definedName>
    <definedName name="SKUcoverage">#REF!</definedName>
    <definedName name="SL" localSheetId="8">#REF!</definedName>
    <definedName name="SL">#REF!</definedName>
    <definedName name="SL_CDN" localSheetId="8">#REF!</definedName>
    <definedName name="SL_CDN">#REF!</definedName>
    <definedName name="SL_COT" localSheetId="8">#REF!</definedName>
    <definedName name="SL_COT">#REF!</definedName>
    <definedName name="SL_CRD" localSheetId="8">#REF!</definedName>
    <definedName name="SL_CRD">#REF!</definedName>
    <definedName name="SL_CRS" localSheetId="8">#REF!</definedName>
    <definedName name="SL_CRS">#REF!</definedName>
    <definedName name="SL_CS" localSheetId="8">#REF!</definedName>
    <definedName name="SL_CS">#REF!</definedName>
    <definedName name="SL_DD" localSheetId="8">#REF!</definedName>
    <definedName name="SL_DD">#REF!</definedName>
    <definedName name="SL_DZ" localSheetId="8">#REF!</definedName>
    <definedName name="SL_DZ">#REF!</definedName>
    <definedName name="sl_HA" localSheetId="8">#REF!</definedName>
    <definedName name="sl_HA">#REF!</definedName>
    <definedName name="SL_KD" localSheetId="8">#REF!</definedName>
    <definedName name="SL_KD">#REF!</definedName>
    <definedName name="SL_MG" localSheetId="8">#REF!</definedName>
    <definedName name="SL_MG">#REF!</definedName>
    <definedName name="SL_MN" localSheetId="8">#REF!</definedName>
    <definedName name="SL_MN">#REF!</definedName>
    <definedName name="SL_NEO" localSheetId="8">#REF!</definedName>
    <definedName name="SL_NEO">#REF!</definedName>
    <definedName name="SL_SCH" localSheetId="8">#REF!</definedName>
    <definedName name="SL_SCH">#REF!</definedName>
    <definedName name="SL_SD" localSheetId="8">#REF!</definedName>
    <definedName name="SL_SD">#REF!</definedName>
    <definedName name="sl_TA" localSheetId="8">#REF!</definedName>
    <definedName name="sl_TA">#REF!</definedName>
    <definedName name="SL_TBA" localSheetId="8">#REF!</definedName>
    <definedName name="SL_TBA">#REF!</definedName>
    <definedName name="SL_TDIA" localSheetId="8">#REF!</definedName>
    <definedName name="SL_TDIA">#REF!</definedName>
    <definedName name="SL_XA" localSheetId="8">#REF!</definedName>
    <definedName name="SL_XA">#REF!</definedName>
    <definedName name="slg" localSheetId="8">#REF!</definedName>
    <definedName name="slg">#REF!</definedName>
    <definedName name="slk" localSheetId="8">#REF!</definedName>
    <definedName name="slk">#REF!</definedName>
    <definedName name="sll" localSheetId="8">#REF!</definedName>
    <definedName name="sll">#REF!</definedName>
    <definedName name="smt" localSheetId="8">#REF!</definedName>
    <definedName name="smt">#REF!</definedName>
    <definedName name="soc3p" localSheetId="8">#REF!</definedName>
    <definedName name="soc3p">#REF!</definedName>
    <definedName name="Soi" localSheetId="8">#REF!</definedName>
    <definedName name="Soi">#REF!</definedName>
    <definedName name="solieu" localSheetId="8">#REF!</definedName>
    <definedName name="solieu">#REF!</definedName>
    <definedName name="soluongdotcong" localSheetId="8">#REF!</definedName>
    <definedName name="soluongdotcong">#REF!</definedName>
    <definedName name="son" localSheetId="8">#REF!</definedName>
    <definedName name="son">#REF!</definedName>
    <definedName name="SORT" localSheetId="8">#REF!</definedName>
    <definedName name="SORT">#REF!</definedName>
    <definedName name="Sosanh2" localSheetId="3" hidden="1">{"'Sheet1'!$L$16"}</definedName>
    <definedName name="Sosanh2" localSheetId="6" hidden="1">{"'Sheet1'!$L$16"}</definedName>
    <definedName name="Sosanh2" hidden="1">{"'Sheet1'!$L$16"}</definedName>
    <definedName name="SOTIEN_BKTC" localSheetId="8">#REF!</definedName>
    <definedName name="SOTIEN_BKTC">#REF!</definedName>
    <definedName name="Spain_Against" localSheetId="8">#REF!,#REF!,#REF!</definedName>
    <definedName name="Spain_Against">#REF!,#REF!,#REF!</definedName>
    <definedName name="Spain_Played" localSheetId="8">#REF!,#REF!,#REF!</definedName>
    <definedName name="Spain_Played">#REF!,#REF!,#REF!</definedName>
    <definedName name="Spanner_Auto_File">"C:\My Documents\tinh cdo.x2a"</definedName>
    <definedName name="SPEC" localSheetId="8">#REF!</definedName>
    <definedName name="SPEC">#REF!</definedName>
    <definedName name="SpecialPrice" localSheetId="3" hidden="1">#REF!</definedName>
    <definedName name="SpecialPrice" localSheetId="6" hidden="1">#REF!</definedName>
    <definedName name="SpecialPrice" localSheetId="8" hidden="1">#REF!</definedName>
    <definedName name="SpecialPrice" hidden="1">#REF!</definedName>
    <definedName name="SPECSUMMARY" localSheetId="8">#REF!</definedName>
    <definedName name="SPECSUMMARY">#REF!</definedName>
    <definedName name="ss" localSheetId="4">BlankMacro1</definedName>
    <definedName name="ss" localSheetId="3">BlankMacro1</definedName>
    <definedName name="ss" localSheetId="6">BlankMacro1</definedName>
    <definedName name="ss" localSheetId="8">BlankMacro1</definedName>
    <definedName name="ss" localSheetId="14">BlankMacro1</definedName>
    <definedName name="ss" localSheetId="15">BlankMacro1</definedName>
    <definedName name="ss">BlankMacro1</definedName>
    <definedName name="st1p" localSheetId="8">#REF!</definedName>
    <definedName name="st1p">#REF!</definedName>
    <definedName name="Start_1" localSheetId="8">#REF!</definedName>
    <definedName name="Start_1">#REF!</definedName>
    <definedName name="Start_10" localSheetId="8">#REF!</definedName>
    <definedName name="Start_10">#REF!</definedName>
    <definedName name="Start_11" localSheetId="8">#REF!</definedName>
    <definedName name="Start_11">#REF!</definedName>
    <definedName name="Start_12" localSheetId="8">#REF!</definedName>
    <definedName name="Start_12">#REF!</definedName>
    <definedName name="Start_13" localSheetId="8">#REF!</definedName>
    <definedName name="Start_13">#REF!</definedName>
    <definedName name="Start_2" localSheetId="8">#REF!</definedName>
    <definedName name="Start_2">#REF!</definedName>
    <definedName name="Start_3" localSheetId="8">#REF!</definedName>
    <definedName name="Start_3">#REF!</definedName>
    <definedName name="Start_4" localSheetId="8">#REF!</definedName>
    <definedName name="Start_4">#REF!</definedName>
    <definedName name="Start_5" localSheetId="8">#REF!</definedName>
    <definedName name="Start_5">#REF!</definedName>
    <definedName name="Start_6" localSheetId="8">#REF!</definedName>
    <definedName name="Start_6">#REF!</definedName>
    <definedName name="Start_7" localSheetId="8">#REF!</definedName>
    <definedName name="Start_7">#REF!</definedName>
    <definedName name="Start_8" localSheetId="8">#REF!</definedName>
    <definedName name="Start_8">#REF!</definedName>
    <definedName name="Start_9" localSheetId="8">#REF!</definedName>
    <definedName name="Start_9">#REF!</definedName>
    <definedName name="State" localSheetId="8">#REF!</definedName>
    <definedName name="State">#REF!</definedName>
    <definedName name="stc" localSheetId="8">#REF!</definedName>
    <definedName name="stc">#REF!</definedName>
    <definedName name="Stck." localSheetId="8">#REF!</definedName>
    <definedName name="Stck.">#REF!</definedName>
    <definedName name="STD" localSheetId="8">#REF!</definedName>
    <definedName name="STD">#REF!</definedName>
    <definedName name="Sua" localSheetId="8">BlankMacro1</definedName>
    <definedName name="Sua">BlankMacro1</definedName>
    <definedName name="sub" localSheetId="8">#REF!</definedName>
    <definedName name="sub">#REF!</definedName>
    <definedName name="SUM" localSheetId="8">#REF!,#REF!</definedName>
    <definedName name="SUM">#REF!,#REF!</definedName>
    <definedName name="SUMMARY" localSheetId="8">#REF!</definedName>
    <definedName name="SUMMARY">#REF!</definedName>
    <definedName name="sur" localSheetId="8">#REF!</definedName>
    <definedName name="sur">#REF!</definedName>
    <definedName name="SW" localSheetId="8">#REF!</definedName>
    <definedName name="SW">#REF!</definedName>
    <definedName name="Sweden_Against" localSheetId="8">#REF!,#REF!,#REF!</definedName>
    <definedName name="Sweden_Against">#REF!,#REF!,#REF!</definedName>
    <definedName name="Sweden_Played" localSheetId="8">#REF!,#REF!,#REF!</definedName>
    <definedName name="Sweden_Played">#REF!,#REF!,#REF!</definedName>
    <definedName name="Switzerland_Against" localSheetId="8">#REF!,#REF!,#REF!</definedName>
    <definedName name="Switzerland_Against">#REF!,#REF!,#REF!</definedName>
    <definedName name="Switzerland_Played" localSheetId="8">#REF!,#REF!,#REF!</definedName>
    <definedName name="Switzerland_Played">#REF!,#REF!,#REF!</definedName>
    <definedName name="T" localSheetId="8">#REF!</definedName>
    <definedName name="T">#REF!</definedName>
    <definedName name="T.3" localSheetId="3" hidden="1">{"'Sheet1'!$L$16"}</definedName>
    <definedName name="T.3" localSheetId="6" hidden="1">{"'Sheet1'!$L$16"}</definedName>
    <definedName name="T.3" hidden="1">{"'Sheet1'!$L$16"}</definedName>
    <definedName name="T1_98_DAKLAK_List" localSheetId="8">#REF!</definedName>
    <definedName name="T1_98_DAKLAK_List">#REF!</definedName>
    <definedName name="t101p" localSheetId="8">#REF!</definedName>
    <definedName name="t101p">#REF!</definedName>
    <definedName name="t103p" localSheetId="8">#REF!</definedName>
    <definedName name="t103p">#REF!</definedName>
    <definedName name="t10nc1p" localSheetId="8">#REF!</definedName>
    <definedName name="t10nc1p">#REF!</definedName>
    <definedName name="t10vl1p" localSheetId="8">#REF!</definedName>
    <definedName name="t10vl1p">#REF!</definedName>
    <definedName name="t121p" localSheetId="8">#REF!</definedName>
    <definedName name="t121p">#REF!</definedName>
    <definedName name="t123p" localSheetId="8">#REF!</definedName>
    <definedName name="t123p">#REF!</definedName>
    <definedName name="T12vc" localSheetId="8">#REF!</definedName>
    <definedName name="T12vc">#REF!</definedName>
    <definedName name="t141p" localSheetId="8">#REF!</definedName>
    <definedName name="t141p">#REF!</definedName>
    <definedName name="t143p" localSheetId="8">#REF!</definedName>
    <definedName name="t143p">#REF!</definedName>
    <definedName name="t14nc3p" localSheetId="8">#REF!</definedName>
    <definedName name="t14nc3p">#REF!</definedName>
    <definedName name="t14vl3p" localSheetId="8">#REF!</definedName>
    <definedName name="t14vl3p">#REF!</definedName>
    <definedName name="T44QUAN3" localSheetId="8">#REF!</definedName>
    <definedName name="T44QUAN3">#REF!</definedName>
    <definedName name="T45GOVAP1" localSheetId="8">#REF!</definedName>
    <definedName name="T45GOVAP1">#REF!</definedName>
    <definedName name="T45HCUCHI" localSheetId="8">#REF!</definedName>
    <definedName name="T45HCUCHI">#REF!</definedName>
    <definedName name="T45HHOCMON" localSheetId="8">#REF!</definedName>
    <definedName name="T45HHOCMON">#REF!</definedName>
    <definedName name="T45QBINHCHANH" localSheetId="8">#REF!</definedName>
    <definedName name="T45QBINHCHANH">#REF!</definedName>
    <definedName name="T45QBINHTAN" localSheetId="8">#REF!</definedName>
    <definedName name="T45QBINHTAN">#REF!</definedName>
    <definedName name="T45QBINHTHANH1" localSheetId="8">#REF!</definedName>
    <definedName name="T45QBINHTHANH1">#REF!</definedName>
    <definedName name="T45QBINHTHANH2" localSheetId="8">#REF!</definedName>
    <definedName name="T45QBINHTHANH2">#REF!</definedName>
    <definedName name="T45QGOVAP1" localSheetId="8">#REF!</definedName>
    <definedName name="T45QGOVAP1">#REF!</definedName>
    <definedName name="T45QGOVAP2" localSheetId="8">#REF!</definedName>
    <definedName name="T45QGOVAP2">#REF!</definedName>
    <definedName name="T45QPHUNHUAN" localSheetId="8">#REF!</definedName>
    <definedName name="T45QPHUNHUAN">#REF!</definedName>
    <definedName name="T45QTANBINH2" localSheetId="8">#REF!</definedName>
    <definedName name="T45QTANBINH2">#REF!</definedName>
    <definedName name="T45QTANHBINH1" localSheetId="8">#REF!</definedName>
    <definedName name="T45QTANHBINH1">#REF!</definedName>
    <definedName name="T45QTANPHU" localSheetId="8">#REF!</definedName>
    <definedName name="T45QTANPHU">#REF!</definedName>
    <definedName name="T45QTHUDUC1" localSheetId="8">#REF!</definedName>
    <definedName name="T45QTHUDUC1">#REF!</definedName>
    <definedName name="T45QTHUDUC2" localSheetId="8">#REF!</definedName>
    <definedName name="T45QTHUDUC2">#REF!</definedName>
    <definedName name="T45QUAN1" localSheetId="8">#REF!</definedName>
    <definedName name="T45QUAN1">#REF!</definedName>
    <definedName name="T45QUAN10" localSheetId="8">#REF!</definedName>
    <definedName name="T45QUAN10">#REF!</definedName>
    <definedName name="T45QUAN11" localSheetId="8">#REF!</definedName>
    <definedName name="T45QUAN11">#REF!</definedName>
    <definedName name="T45QUAN12" localSheetId="8">#REF!</definedName>
    <definedName name="T45QUAN12">#REF!</definedName>
    <definedName name="T45QUAN2" localSheetId="8">#REF!</definedName>
    <definedName name="T45QUAN2">#REF!</definedName>
    <definedName name="T45QUAN3" localSheetId="8">#REF!</definedName>
    <definedName name="T45QUAN3">#REF!</definedName>
    <definedName name="T45QUAN4" localSheetId="8">#REF!</definedName>
    <definedName name="T45QUAN4">#REF!</definedName>
    <definedName name="T45QUAN6A" localSheetId="8">#REF!</definedName>
    <definedName name="T45QUAN6A">#REF!</definedName>
    <definedName name="T45QUAN6B" localSheetId="8">#REF!</definedName>
    <definedName name="T45QUAN6B">#REF!</definedName>
    <definedName name="T45QUAN7" localSheetId="8">#REF!</definedName>
    <definedName name="T45QUAN7">#REF!</definedName>
    <definedName name="T45QUAN8B" localSheetId="8">#REF!</definedName>
    <definedName name="T45QUAN8B">#REF!</definedName>
    <definedName name="T45QUAN9" localSheetId="8">#REF!</definedName>
    <definedName name="T45QUAN9">#REF!</definedName>
    <definedName name="tadao" localSheetId="8">#REF!</definedName>
    <definedName name="tadao">#REF!</definedName>
    <definedName name="Tæng_gia_thanh_XM_cat_da_sái_dot4" localSheetId="8">#REF!</definedName>
    <definedName name="Tæng_gia_thanh_XM_cat_da_sái_dot4">#REF!</definedName>
    <definedName name="Tæng_hîp_kinh_phÝ__DZ_35kv" localSheetId="8">#REF!</definedName>
    <definedName name="Tæng_hîp_kinh_phÝ__DZ_35kv">#REF!</definedName>
    <definedName name="Tæng_hîp_kinh_phÝ__kho_kÝn__kho_hë" localSheetId="8">#REF!</definedName>
    <definedName name="Tæng_hîp_kinh_phÝ__kho_kÝn__kho_hë">#REF!</definedName>
    <definedName name="Tæng_hîp_VL_NC_MTC" localSheetId="8">#REF!</definedName>
    <definedName name="Tæng_hîp_VL_NC_MTC">#REF!</definedName>
    <definedName name="Tæng_ke_chi_tiÕt_da_hiÖu_chØnh" localSheetId="8">#REF!</definedName>
    <definedName name="Tæng_ke_chi_tiÕt_da_hiÖu_chØnh">#REF!</definedName>
    <definedName name="Tæng_ke_DZ_35KV_Son_TÞnh_Tra_Bång" localSheetId="8">#REF!</definedName>
    <definedName name="Tæng_ke_DZ_35KV_Son_TÞnh_Tra_Bång">#REF!</definedName>
    <definedName name="TAM" localSheetId="8">#REF!</definedName>
    <definedName name="TAM">#REF!</definedName>
    <definedName name="TAMTINH" localSheetId="8">#REF!</definedName>
    <definedName name="TAMTINH">#REF!</definedName>
    <definedName name="TANBINH1" localSheetId="8">#REF!</definedName>
    <definedName name="TANBINH1">#REF!</definedName>
    <definedName name="TANBINH2" localSheetId="8">#REF!</definedName>
    <definedName name="TANBINH2">#REF!</definedName>
    <definedName name="Tang">100</definedName>
    <definedName name="TANPHU" localSheetId="8">#REF!</definedName>
    <definedName name="TANPHU">#REF!</definedName>
    <definedName name="Tax" localSheetId="8">#REF!</definedName>
    <definedName name="Tax">#REF!</definedName>
    <definedName name="TaxTV">10%</definedName>
    <definedName name="TaxXL">5%</definedName>
    <definedName name="TBA" localSheetId="8">#REF!</definedName>
    <definedName name="TBA">#REF!</definedName>
    <definedName name="TBAM" localSheetId="8">#REF!</definedName>
    <definedName name="TBAM">#REF!</definedName>
    <definedName name="tbl_ProdInfo" localSheetId="3" hidden="1">#REF!</definedName>
    <definedName name="tbl_ProdInfo" localSheetId="6" hidden="1">#REF!</definedName>
    <definedName name="tbl_ProdInfo" localSheetId="8" hidden="1">#REF!</definedName>
    <definedName name="tbl_ProdInfo" hidden="1">#REF!</definedName>
    <definedName name="tbtram" localSheetId="8">#REF!</definedName>
    <definedName name="tbtram">#REF!</definedName>
    <definedName name="TBXD" localSheetId="8">#REF!</definedName>
    <definedName name="TBXD">#REF!</definedName>
    <definedName name="TC" localSheetId="8">#REF!</definedName>
    <definedName name="TC">#REF!</definedName>
    <definedName name="TC_NHANH1" localSheetId="8">#REF!</definedName>
    <definedName name="TC_NHANH1">#REF!</definedName>
    <definedName name="TC44HCUCHI" localSheetId="8">#REF!</definedName>
    <definedName name="TC44HCUCHI">#REF!</definedName>
    <definedName name="TC44HHOCMON" localSheetId="8">#REF!</definedName>
    <definedName name="TC44HHOCMON">#REF!</definedName>
    <definedName name="TC44QBINHCHANH" localSheetId="8">#REF!</definedName>
    <definedName name="TC44QBINHCHANH">#REF!</definedName>
    <definedName name="TC44QBINHTAN" localSheetId="8">#REF!</definedName>
    <definedName name="TC44QBINHTAN">#REF!</definedName>
    <definedName name="TC44QBINHTHANH1" localSheetId="8">#REF!</definedName>
    <definedName name="TC44QBINHTHANH1">#REF!</definedName>
    <definedName name="TC44QBINHTHANH2" localSheetId="8">#REF!</definedName>
    <definedName name="TC44QBINHTHANH2">#REF!</definedName>
    <definedName name="TC44QGOVAP1" localSheetId="8">#REF!</definedName>
    <definedName name="TC44QGOVAP1">#REF!</definedName>
    <definedName name="TC44QGOVAP2" localSheetId="8">#REF!</definedName>
    <definedName name="TC44QGOVAP2">#REF!</definedName>
    <definedName name="TC44QPHUNHUAN" localSheetId="8">#REF!</definedName>
    <definedName name="TC44QPHUNHUAN">#REF!</definedName>
    <definedName name="TC44QTANBINH1" localSheetId="8">#REF!</definedName>
    <definedName name="TC44QTANBINH1">#REF!</definedName>
    <definedName name="TC44QTANBINH2" localSheetId="8">#REF!</definedName>
    <definedName name="TC44QTANBINH2">#REF!</definedName>
    <definedName name="TC44QTANPHU" localSheetId="8">#REF!</definedName>
    <definedName name="TC44QTANPHU">#REF!</definedName>
    <definedName name="TC44QTHUDUC1" localSheetId="8">#REF!</definedName>
    <definedName name="TC44QTHUDUC1">#REF!</definedName>
    <definedName name="TC44QTHUDUC2" localSheetId="8">#REF!</definedName>
    <definedName name="TC44QTHUDUC2">#REF!</definedName>
    <definedName name="TC44QUAN1" localSheetId="8">#REF!</definedName>
    <definedName name="TC44QUAN1">#REF!</definedName>
    <definedName name="TC44QUAN10" localSheetId="8">#REF!</definedName>
    <definedName name="TC44QUAN10">#REF!</definedName>
    <definedName name="TC44QUAN11" localSheetId="8">#REF!</definedName>
    <definedName name="TC44QUAN11">#REF!</definedName>
    <definedName name="TC44QUAN12" localSheetId="8">#REF!</definedName>
    <definedName name="TC44QUAN12">#REF!</definedName>
    <definedName name="TC44QUAN2" localSheetId="8">#REF!</definedName>
    <definedName name="TC44QUAN2">#REF!</definedName>
    <definedName name="TC44QUAN32" localSheetId="8">#REF!</definedName>
    <definedName name="TC44QUAN32">#REF!</definedName>
    <definedName name="TC44QUAN4" localSheetId="8">#REF!</definedName>
    <definedName name="TC44QUAN4">#REF!</definedName>
    <definedName name="TC44QUAN5" localSheetId="8">#REF!</definedName>
    <definedName name="TC44QUAN5">#REF!</definedName>
    <definedName name="TC44QUAN6A" localSheetId="8">#REF!</definedName>
    <definedName name="TC44QUAN6A">#REF!</definedName>
    <definedName name="TC44QUAN6B" localSheetId="8">#REF!</definedName>
    <definedName name="TC44QUAN6B">#REF!</definedName>
    <definedName name="TC44QUAN7" localSheetId="8">#REF!</definedName>
    <definedName name="TC44QUAN7">#REF!</definedName>
    <definedName name="TC44QUAN8A" localSheetId="8">#REF!</definedName>
    <definedName name="TC44QUAN8A">#REF!</definedName>
    <definedName name="TC44QUAN8B" localSheetId="8">#REF!</definedName>
    <definedName name="TC44QUAN8B">#REF!</definedName>
    <definedName name="Tchuan" localSheetId="8">#REF!</definedName>
    <definedName name="Tchuan">#REF!</definedName>
    <definedName name="TD_NCKT" localSheetId="8">#REF!</definedName>
    <definedName name="TD_NCKT">#REF!</definedName>
    <definedName name="TD12vl" localSheetId="8">#REF!</definedName>
    <definedName name="TD12vl">#REF!</definedName>
    <definedName name="td1p" localSheetId="8">#REF!</definedName>
    <definedName name="td1p">#REF!</definedName>
    <definedName name="TD1p1nc" localSheetId="8">#REF!</definedName>
    <definedName name="TD1p1nc">#REF!</definedName>
    <definedName name="td1p1vc" localSheetId="8">#REF!</definedName>
    <definedName name="td1p1vc">#REF!</definedName>
    <definedName name="TD1p1vl" localSheetId="8">#REF!</definedName>
    <definedName name="TD1p1vl">#REF!</definedName>
    <definedName name="td3p" localSheetId="8">#REF!</definedName>
    <definedName name="td3p">#REF!</definedName>
    <definedName name="TDctnc" localSheetId="8">#REF!</definedName>
    <definedName name="TDctnc">#REF!</definedName>
    <definedName name="TDctvc" localSheetId="8">#REF!</definedName>
    <definedName name="TDctvc">#REF!</definedName>
    <definedName name="TDctvl" localSheetId="8">#REF!</definedName>
    <definedName name="TDctvl">#REF!</definedName>
    <definedName name="TDDZ04" localSheetId="8">#REF!</definedName>
    <definedName name="TDDZ04">#REF!</definedName>
    <definedName name="TDDZ22" localSheetId="8">#REF!</definedName>
    <definedName name="TDDZ22">#REF!</definedName>
    <definedName name="TDIA" localSheetId="8">#REF!</definedName>
    <definedName name="TDIA">#REF!</definedName>
    <definedName name="tdnc1p" localSheetId="8">#REF!</definedName>
    <definedName name="tdnc1p">#REF!</definedName>
    <definedName name="tdo" localSheetId="8">#REF!</definedName>
    <definedName name="tdo">#REF!</definedName>
    <definedName name="tdtb" localSheetId="8">#REF!</definedName>
    <definedName name="tdtb">#REF!</definedName>
    <definedName name="tdtr2cnc" localSheetId="8">#REF!</definedName>
    <definedName name="tdtr2cnc">#REF!</definedName>
    <definedName name="tdtr2cvl" localSheetId="8">#REF!</definedName>
    <definedName name="tdtr2cvl">#REF!</definedName>
    <definedName name="tdvl1p" localSheetId="8">#REF!</definedName>
    <definedName name="tdvl1p">#REF!</definedName>
    <definedName name="TEN_CT" localSheetId="8">#REF!</definedName>
    <definedName name="TEN_CT">#REF!</definedName>
    <definedName name="TEN_CTIET_TA" localSheetId="8">#REF!</definedName>
    <definedName name="TEN_CTIET_TA">#REF!</definedName>
    <definedName name="TEN_HA" localSheetId="8">#REF!</definedName>
    <definedName name="TEN_HA">#REF!</definedName>
    <definedName name="TEN_TA" localSheetId="8">#REF!</definedName>
    <definedName name="TEN_TA">#REF!</definedName>
    <definedName name="TEN_TBA" localSheetId="8">#REF!</definedName>
    <definedName name="TEN_TBA">#REF!</definedName>
    <definedName name="tenck" localSheetId="8">#REF!</definedName>
    <definedName name="tenck">#REF!</definedName>
    <definedName name="tenct" localSheetId="8">#REF!</definedName>
    <definedName name="tenct">#REF!</definedName>
    <definedName name="text" localSheetId="8">#REF!,#REF!,#REF!,#REF!,#REF!</definedName>
    <definedName name="text">#REF!,#REF!,#REF!,#REF!,#REF!</definedName>
    <definedName name="TG" localSheetId="8">#REF!</definedName>
    <definedName name="TG">#REF!</definedName>
    <definedName name="Th_nh_tiÒn" localSheetId="8">#REF!</definedName>
    <definedName name="Th_nh_tiÒn">#REF!</definedName>
    <definedName name="TH_VKHNN" localSheetId="8">#REF!</definedName>
    <definedName name="TH_VKHNN">#REF!</definedName>
    <definedName name="tha" localSheetId="3" hidden="1">{"'Sheet1'!$L$16"}</definedName>
    <definedName name="tha" localSheetId="6" hidden="1">{"'Sheet1'!$L$16"}</definedName>
    <definedName name="tha" hidden="1">{"'Sheet1'!$L$16"}</definedName>
    <definedName name="thanhtien" localSheetId="8">#REF!</definedName>
    <definedName name="thanhtien">#REF!</definedName>
    <definedName name="Þcot" localSheetId="8">#REF!</definedName>
    <definedName name="Þcot">#REF!</definedName>
    <definedName name="THctao" localSheetId="8">#REF!</definedName>
    <definedName name="THctao">#REF!</definedName>
    <definedName name="ÞCTd4" localSheetId="8">#REF!</definedName>
    <definedName name="ÞCTd4">#REF!</definedName>
    <definedName name="ÞCTt4" localSheetId="8">#REF!</definedName>
    <definedName name="ÞCTt4">#REF!</definedName>
    <definedName name="Þdamd4" localSheetId="8">#REF!</definedName>
    <definedName name="Þdamd4">#REF!</definedName>
    <definedName name="Þdamt4" localSheetId="8">#REF!</definedName>
    <definedName name="Þdamt4">#REF!</definedName>
    <definedName name="thdn" localSheetId="8">#REF!</definedName>
    <definedName name="thdn">#REF!</definedName>
    <definedName name="Theo_ÂM_1242_1998_QÂ_BXD_ngaìy_25_11_1998_cuía_Bäü_Xáy_dæûng" localSheetId="8">#REF!</definedName>
    <definedName name="Theo_ÂM_1242_1998_QÂ_BXD_ngaìy_25_11_1998_cuía_Bäü_Xáy_dæûng">#REF!</definedName>
    <definedName name="thepban" localSheetId="8">#REF!</definedName>
    <definedName name="thepban">#REF!</definedName>
    <definedName name="thepma">10500</definedName>
    <definedName name="thepto" localSheetId="8">#REF!</definedName>
    <definedName name="thepto">#REF!</definedName>
    <definedName name="thetichck" localSheetId="8">#REF!</definedName>
    <definedName name="thetichck">#REF!</definedName>
    <definedName name="THGO1pnc" localSheetId="8">#REF!</definedName>
    <definedName name="THGO1pnc">#REF!</definedName>
    <definedName name="thht" localSheetId="8">#REF!</definedName>
    <definedName name="thht">#REF!</definedName>
    <definedName name="THI" localSheetId="8">#REF!</definedName>
    <definedName name="THI">#REF!</definedName>
    <definedName name="THI_NGHIEM" localSheetId="8">#REF!</definedName>
    <definedName name="THI_NGHIEM">#REF!</definedName>
    <definedName name="THîp_gia_trÞ_quyÕt_toan" localSheetId="8">#REF!</definedName>
    <definedName name="THîp_gia_trÞ_quyÕt_toan">#REF!</definedName>
    <definedName name="Thîp_kinh_phÝ_dao_dóc_mãng_dùng_trô" localSheetId="8">#REF!</definedName>
    <definedName name="Thîp_kinh_phÝ_dao_dóc_mãng_dùng_trô">#REF!</definedName>
    <definedName name="THîp_phat_tuyÕn_kho_bai_thi_cong" localSheetId="8">#REF!</definedName>
    <definedName name="THîp_phat_tuyÕn_kho_bai_thi_cong">#REF!</definedName>
    <definedName name="THîp_vèn_TBA35_22KV_1000KVA" localSheetId="8">#REF!</definedName>
    <definedName name="THîp_vèn_TBA35_22KV_1000KVA">#REF!</definedName>
    <definedName name="THîp_vl_nc_mtc_dît_1_thang_10_1996" localSheetId="8">#REF!</definedName>
    <definedName name="THîp_vl_nc_mtc_dît_1_thang_10_1996">#REF!</definedName>
    <definedName name="thkp3" localSheetId="8">#REF!</definedName>
    <definedName name="thkp3">#REF!</definedName>
    <definedName name="Þmong" localSheetId="8">#REF!</definedName>
    <definedName name="Þmong">#REF!</definedName>
    <definedName name="Thñ_tôc_xin_cÊp_dÊt_lÖ_phÝ_cÊp_dÊt" localSheetId="8">#REF!</definedName>
    <definedName name="Thñ_tôc_xin_cÊp_dÊt_lÖ_phÝ_cÊp_dÊt">#REF!</definedName>
    <definedName name="ÞNXoldk" localSheetId="8">#REF!</definedName>
    <definedName name="ÞNXoldk">#REF!</definedName>
    <definedName name="THPT" localSheetId="8">#REF!</definedName>
    <definedName name="THPT">#REF!</definedName>
    <definedName name="Þsan" localSheetId="8">#REF!</definedName>
    <definedName name="Þsan">#REF!</definedName>
    <definedName name="THT" localSheetId="8">#REF!</definedName>
    <definedName name="THT">#REF!</definedName>
    <definedName name="thtich1" localSheetId="8">#REF!</definedName>
    <definedName name="thtich1">#REF!</definedName>
    <definedName name="thtich2" localSheetId="8">#REF!</definedName>
    <definedName name="thtich2">#REF!</definedName>
    <definedName name="thtich3" localSheetId="8">#REF!</definedName>
    <definedName name="thtich3">#REF!</definedName>
    <definedName name="thtich4" localSheetId="8">#REF!</definedName>
    <definedName name="thtich4">#REF!</definedName>
    <definedName name="thtich5" localSheetId="8">#REF!</definedName>
    <definedName name="thtich5">#REF!</definedName>
    <definedName name="thtich6" localSheetId="8">#REF!</definedName>
    <definedName name="thtich6">#REF!</definedName>
    <definedName name="thtt" localSheetId="8">#REF!</definedName>
    <definedName name="thtt">#REF!</definedName>
    <definedName name="THUDUC1" localSheetId="8">#REF!</definedName>
    <definedName name="THUDUC1">#REF!</definedName>
    <definedName name="THUDUC2" localSheetId="8">#REF!</definedName>
    <definedName name="THUDUC2">#REF!</definedName>
    <definedName name="thue" localSheetId="8">#REF!</definedName>
    <definedName name="thue">#REF!</definedName>
    <definedName name="THUONG1" localSheetId="8">#REF!</definedName>
    <definedName name="THUONG1">#REF!</definedName>
    <definedName name="THUONG2" localSheetId="8">#REF!</definedName>
    <definedName name="THUONG2">#REF!</definedName>
    <definedName name="THUONG3" localSheetId="8">#REF!</definedName>
    <definedName name="THUONG3">#REF!</definedName>
    <definedName name="THUONG4" localSheetId="8">#REF!</definedName>
    <definedName name="THUONG4">#REF!</definedName>
    <definedName name="Tien" localSheetId="8">#REF!</definedName>
    <definedName name="Tien">#REF!</definedName>
    <definedName name="TIENLUONG" localSheetId="8">#REF!</definedName>
    <definedName name="TIENLUONG">#REF!</definedName>
    <definedName name="Tiepdiama">9500</definedName>
    <definedName name="TIEU_HAO_VAT_TU_DZ0.4KV" localSheetId="8">#REF!</definedName>
    <definedName name="TIEU_HAO_VAT_TU_DZ0.4KV">#REF!</definedName>
    <definedName name="TIEU_HAO_VAT_TU_TBA" localSheetId="8">#REF!</definedName>
    <definedName name="TIEU_HAO_VAT_TU_TBA">#REF!</definedName>
    <definedName name="tim_xuat_hien" localSheetId="8">#REF!</definedName>
    <definedName name="tim_xuat_hien">#REF!</definedName>
    <definedName name="TITAN" localSheetId="8">#REF!</definedName>
    <definedName name="TITAN">#REF!</definedName>
    <definedName name="TK" localSheetId="8">#REF!</definedName>
    <definedName name="TK">#REF!</definedName>
    <definedName name="TKCOÙ" localSheetId="8">#REF!</definedName>
    <definedName name="TKCOÙ">#REF!</definedName>
    <definedName name="TKCS" localSheetId="8">#REF!</definedName>
    <definedName name="TKCS">#REF!</definedName>
    <definedName name="TKDC" localSheetId="8">#REF!</definedName>
    <definedName name="TKDC">#REF!</definedName>
    <definedName name="TKDC1" localSheetId="8">#REF!</definedName>
    <definedName name="TKDC1">#REF!</definedName>
    <definedName name="TKDF1" localSheetId="8">#REF!</definedName>
    <definedName name="TKDF1">#REF!</definedName>
    <definedName name="Tke_TA" localSheetId="8">#REF!</definedName>
    <definedName name="Tke_TA">#REF!</definedName>
    <definedName name="TKKT" localSheetId="8">#REF!</definedName>
    <definedName name="TKKT">#REF!</definedName>
    <definedName name="TKNÔÏ" localSheetId="8">#REF!</definedName>
    <definedName name="TKNÔÏ">#REF!</definedName>
    <definedName name="TKPÑZ" localSheetId="8">#REF!</definedName>
    <definedName name="TKPÑZ">#REF!</definedName>
    <definedName name="TKPTBA" localSheetId="8">#REF!</definedName>
    <definedName name="TKPTBA">#REF!</definedName>
    <definedName name="TKYB">"TKYB"</definedName>
    <definedName name="TLAC120" localSheetId="8">#REF!</definedName>
    <definedName name="TLAC120">#REF!</definedName>
    <definedName name="TLAC35" localSheetId="8">#REF!</definedName>
    <definedName name="TLAC35">#REF!</definedName>
    <definedName name="TLAC50" localSheetId="8">#REF!</definedName>
    <definedName name="TLAC50">#REF!</definedName>
    <definedName name="TLAC70" localSheetId="8">#REF!</definedName>
    <definedName name="TLAC70">#REF!</definedName>
    <definedName name="TLAC95" localSheetId="8">#REF!</definedName>
    <definedName name="TLAC95">#REF!</definedName>
    <definedName name="tlcpc" localSheetId="8">#REF!</definedName>
    <definedName name="tlcpc">#REF!</definedName>
    <definedName name="tldf" localSheetId="8">#REF!</definedName>
    <definedName name="tldf">#REF!</definedName>
    <definedName name="Tle" localSheetId="8">#REF!</definedName>
    <definedName name="Tle">#REF!</definedName>
    <definedName name="tltkp" localSheetId="8">#REF!</definedName>
    <definedName name="tltkp">#REF!</definedName>
    <definedName name="tluong" localSheetId="8">#REF!</definedName>
    <definedName name="tluong">#REF!</definedName>
    <definedName name="TM" localSheetId="8">#REF!</definedName>
    <definedName name="TM">#REF!</definedName>
    <definedName name="TN" localSheetId="8">#REF!</definedName>
    <definedName name="TN">#REF!</definedName>
    <definedName name="TÑNCKT" localSheetId="8">#REF!</definedName>
    <definedName name="TÑNCKT">#REF!</definedName>
    <definedName name="TÑTDT" localSheetId="8">#REF!</definedName>
    <definedName name="TÑTDT">#REF!</definedName>
    <definedName name="TÑTKKT" localSheetId="8">#REF!</definedName>
    <definedName name="TÑTKKT">#REF!</definedName>
    <definedName name="Togo_Against" localSheetId="8">#REF!,#REF!,#REF!</definedName>
    <definedName name="Togo_Against">#REF!,#REF!,#REF!</definedName>
    <definedName name="Togo_Played" localSheetId="8">#REF!,#REF!,#REF!</definedName>
    <definedName name="Togo_Played">#REF!,#REF!,#REF!</definedName>
    <definedName name="TONG_GIA_TRI_CONG_TRINH" localSheetId="8">#REF!</definedName>
    <definedName name="TONG_GIA_TRI_CONG_TRINH">#REF!</definedName>
    <definedName name="TONG_HOP_CHI_TIET_XAY_DUNG" localSheetId="8">#REF!</definedName>
    <definedName name="TONG_HOP_CHI_TIET_XAY_DUNG">#REF!</definedName>
    <definedName name="TONG_HOP_KINH_PHI_GIA_CONG_PHAN_LAP_DAT_DIEN" localSheetId="8">#REF!</definedName>
    <definedName name="TONG_HOP_KINH_PHI_GIA_CONG_PHAN_LAP_DAT_DIEN">#REF!</definedName>
    <definedName name="TONG_HOP_KINH_PHI_PHAN_A_THUC_HIEN" localSheetId="8">#REF!</definedName>
    <definedName name="TONG_HOP_KINH_PHI_PHAN_A_THUC_HIEN">#REF!</definedName>
    <definedName name="TONG_HOP_KINH_PHI_PHAN_DIEN" localSheetId="8">#REF!</definedName>
    <definedName name="TONG_HOP_KINH_PHI_PHAN_DIEN">#REF!</definedName>
    <definedName name="TONG_HOP_THI_NGHIEM_DZ0.4KV" localSheetId="8">#REF!</definedName>
    <definedName name="TONG_HOP_THI_NGHIEM_DZ0.4KV">#REF!</definedName>
    <definedName name="TONG_HOP_THI_NGHIEM_DZ22KV" localSheetId="8">#REF!</definedName>
    <definedName name="TONG_HOP_THI_NGHIEM_DZ22KV">#REF!</definedName>
    <definedName name="TONG_KE_DZ0.4KV" localSheetId="8">#REF!</definedName>
    <definedName name="TONG_KE_DZ0.4KV">#REF!</definedName>
    <definedName name="TONG_KE_TBA" localSheetId="8">#REF!</definedName>
    <definedName name="TONG_KE_TBA">#REF!</definedName>
    <definedName name="TONG_L2" localSheetId="8">#REF!</definedName>
    <definedName name="TONG_L2">#REF!</definedName>
    <definedName name="TONG_L3" localSheetId="8">#REF!</definedName>
    <definedName name="TONG_L3">#REF!</definedName>
    <definedName name="Tong_nhom" localSheetId="8">#REF!</definedName>
    <definedName name="Tong_nhom">#REF!</definedName>
    <definedName name="tongbt" localSheetId="8">#REF!</definedName>
    <definedName name="tongbt">#REF!</definedName>
    <definedName name="tongcong" localSheetId="8">#REF!</definedName>
    <definedName name="tongcong">#REF!</definedName>
    <definedName name="tongdientich" localSheetId="8">#REF!</definedName>
    <definedName name="tongdientich">#REF!</definedName>
    <definedName name="TONGDUTOAN" localSheetId="8">#REF!</definedName>
    <definedName name="TONGDUTOAN">#REF!</definedName>
    <definedName name="Tonghop" localSheetId="8">#REF!</definedName>
    <definedName name="Tonghop">#REF!</definedName>
    <definedName name="tongthep" localSheetId="8">#REF!</definedName>
    <definedName name="tongthep">#REF!</definedName>
    <definedName name="tongthetich" localSheetId="8">#REF!</definedName>
    <definedName name="tongthetich">#REF!</definedName>
    <definedName name="Töôøng_beân___töôøng_caùnh___Þ__10" localSheetId="8">#REF!</definedName>
    <definedName name="Töôøng_beân___töôøng_caùnh___Þ__10">#REF!</definedName>
    <definedName name="TOP" localSheetId="8">#REF!</definedName>
    <definedName name="TOP">#REF!</definedName>
    <definedName name="total" localSheetId="8">#REF!</definedName>
    <definedName name="total">#REF!</definedName>
    <definedName name="totald" localSheetId="8">#REF!</definedName>
    <definedName name="totald">#REF!</definedName>
    <definedName name="TPLRP" localSheetId="8">#REF!</definedName>
    <definedName name="TPLRP">#REF!</definedName>
    <definedName name="Tra_Cot" localSheetId="8">#REF!</definedName>
    <definedName name="Tra_Cot">#REF!</definedName>
    <definedName name="Tra_DM_su_dung" localSheetId="8">#REF!</definedName>
    <definedName name="Tra_DM_su_dung">#REF!</definedName>
    <definedName name="Tra_don_gia_KS" localSheetId="8">#REF!</definedName>
    <definedName name="Tra_don_gia_KS">#REF!</definedName>
    <definedName name="Tra_DTCT" localSheetId="8">#REF!</definedName>
    <definedName name="Tra_DTCT">#REF!</definedName>
    <definedName name="Tra_ten_cong" localSheetId="8">#REF!</definedName>
    <definedName name="Tra_ten_cong">#REF!</definedName>
    <definedName name="Tra_tim_hang_mucPT_trung" localSheetId="8">#REF!</definedName>
    <definedName name="Tra_tim_hang_mucPT_trung">#REF!</definedName>
    <definedName name="Tra_TL" localSheetId="8">#REF!</definedName>
    <definedName name="Tra_TL">#REF!</definedName>
    <definedName name="Tra_ty_le2" localSheetId="8">#REF!</definedName>
    <definedName name="Tra_ty_le2">#REF!</definedName>
    <definedName name="Tra_ty_le3" localSheetId="8">#REF!</definedName>
    <definedName name="Tra_ty_le3">#REF!</definedName>
    <definedName name="Tra_ty_le4" localSheetId="8">#REF!</definedName>
    <definedName name="Tra_ty_le4">#REF!</definedName>
    <definedName name="Tra_ty_le5" localSheetId="8">#REF!</definedName>
    <definedName name="Tra_ty_le5">#REF!</definedName>
    <definedName name="TRA_VAT_LIEU" localSheetId="8">#REF!</definedName>
    <definedName name="TRA_VAT_LIEU">#REF!</definedName>
    <definedName name="TRADE2" localSheetId="8">#REF!</definedName>
    <definedName name="TRADE2">#REF!</definedName>
    <definedName name="trao" localSheetId="8">#REF!</definedName>
    <definedName name="trao">#REF!</definedName>
    <definedName name="TRAVL" localSheetId="8">#REF!</definedName>
    <definedName name="TRAVL">#REF!</definedName>
    <definedName name="Trinidad_Against" localSheetId="8">#REF!,#REF!,#REF!</definedName>
    <definedName name="Trinidad_Against">#REF!,#REF!,#REF!</definedName>
    <definedName name="Trinidad_Played" localSheetId="8">#REF!,#REF!,#REF!</definedName>
    <definedName name="Trinidad_Played">#REF!,#REF!,#REF!</definedName>
    <definedName name="trong" localSheetId="3" hidden="1">{"'Sheet1'!$L$16"}</definedName>
    <definedName name="trong" localSheetId="6" hidden="1">{"'Sheet1'!$L$16"}</definedName>
    <definedName name="trong" hidden="1">{"'Sheet1'!$L$16"}</definedName>
    <definedName name="Ts" localSheetId="8">#REF!</definedName>
    <definedName name="Ts">#REF!</definedName>
    <definedName name="TT" localSheetId="8">#REF!</definedName>
    <definedName name="TT">#REF!</definedName>
    <definedName name="TT_1P" localSheetId="8">#REF!</definedName>
    <definedName name="TT_1P">#REF!</definedName>
    <definedName name="TT_3p" localSheetId="8">#REF!</definedName>
    <definedName name="TT_3p">#REF!</definedName>
    <definedName name="TT_M" localSheetId="8">#REF!</definedName>
    <definedName name="TT_M">#REF!</definedName>
    <definedName name="TT_NC" localSheetId="8">#REF!</definedName>
    <definedName name="TT_NC">#REF!</definedName>
    <definedName name="TT_VL" localSheetId="8">#REF!</definedName>
    <definedName name="TT_VL">#REF!</definedName>
    <definedName name="ttao" localSheetId="8">#REF!</definedName>
    <definedName name="ttao">#REF!</definedName>
    <definedName name="ttbt" localSheetId="8">#REF!</definedName>
    <definedName name="ttbt">#REF!</definedName>
    <definedName name="tthi" localSheetId="8">#REF!</definedName>
    <definedName name="tthi">#REF!</definedName>
    <definedName name="ttronmk" localSheetId="8">#REF!</definedName>
    <definedName name="ttronmk">#REF!</definedName>
    <definedName name="ttttt" localSheetId="3" hidden="1">{"'Sheet1'!$L$16"}</definedName>
    <definedName name="ttttt" localSheetId="6" hidden="1">{"'Sheet1'!$L$16"}</definedName>
    <definedName name="ttttt" hidden="1">{"'Sheet1'!$L$16"}</definedName>
    <definedName name="ttttttttttt" localSheetId="3" hidden="1">{"'Sheet1'!$L$16"}</definedName>
    <definedName name="ttttttttttt" localSheetId="6" hidden="1">{"'Sheet1'!$L$16"}</definedName>
    <definedName name="ttttttttttt" hidden="1">{"'Sheet1'!$L$16"}</definedName>
    <definedName name="tu" localSheetId="8">#REF!</definedName>
    <definedName name="tu">#REF!</definedName>
    <definedName name="TUAN45" localSheetId="8">#REF!</definedName>
    <definedName name="TUAN45">#REF!</definedName>
    <definedName name="TUAN46" localSheetId="8">#REF!</definedName>
    <definedName name="TUAN46">#REF!</definedName>
    <definedName name="TUAN48" localSheetId="8">#REF!</definedName>
    <definedName name="TUAN48">#REF!</definedName>
    <definedName name="TUAN49" localSheetId="8">#REF!</definedName>
    <definedName name="TUAN49">#REF!</definedName>
    <definedName name="TUAN50" localSheetId="8">#REF!</definedName>
    <definedName name="TUAN50">#REF!</definedName>
    <definedName name="TUAN51" localSheetId="8">#REF!</definedName>
    <definedName name="TUAN51">#REF!</definedName>
    <definedName name="TUAN52" localSheetId="8">#REF!</definedName>
    <definedName name="TUAN52">#REF!</definedName>
    <definedName name="Tunisia_Against" localSheetId="8">#REF!,#REF!,#REF!</definedName>
    <definedName name="Tunisia_Against">#REF!,#REF!,#REF!</definedName>
    <definedName name="Tunisia_Played" localSheetId="8">#REF!,#REF!,#REF!</definedName>
    <definedName name="Tunisia_Played">#REF!,#REF!,#REF!</definedName>
    <definedName name="tuoi" localSheetId="8">#REF!</definedName>
    <definedName name="tuoi">#REF!</definedName>
    <definedName name="tuyennhanh" localSheetId="3" hidden="1">{"'Sheet1'!$L$16"}</definedName>
    <definedName name="tuyennhanh" localSheetId="6" hidden="1">{"'Sheet1'!$L$16"}</definedName>
    <definedName name="tuyennhanh" hidden="1">{"'Sheet1'!$L$16"}</definedName>
    <definedName name="tv75nc" localSheetId="8">#REF!</definedName>
    <definedName name="tv75nc">#REF!</definedName>
    <definedName name="tv75vl" localSheetId="8">#REF!</definedName>
    <definedName name="tv75vl">#REF!</definedName>
    <definedName name="TW">#REF!</definedName>
    <definedName name="Twister" localSheetId="8">#REF!</definedName>
    <definedName name="Twister">#REF!</definedName>
    <definedName name="TXB11QBINHCHANH" localSheetId="8">#REF!</definedName>
    <definedName name="TXB11QBINHCHANH">#REF!</definedName>
    <definedName name="TXB11QBINHTAN" localSheetId="8">#REF!</definedName>
    <definedName name="TXB11QBINHTAN">#REF!</definedName>
    <definedName name="TXB11QBINHTHANH1" localSheetId="8">#REF!</definedName>
    <definedName name="TXB11QBINHTHANH1">#REF!</definedName>
    <definedName name="TXB11QBINHTHANH2" localSheetId="8">#REF!</definedName>
    <definedName name="TXB11QBINHTHANH2">#REF!</definedName>
    <definedName name="TXB11QCUCHI" localSheetId="8">#REF!</definedName>
    <definedName name="TXB11QCUCHI">#REF!</definedName>
    <definedName name="TXB11QGOVAP1" localSheetId="8">#REF!</definedName>
    <definedName name="TXB11QGOVAP1">#REF!</definedName>
    <definedName name="TXB11QGOVAP2" localSheetId="8">#REF!</definedName>
    <definedName name="TXB11QGOVAP2">#REF!</definedName>
    <definedName name="TXB11QHOCMON" localSheetId="8">#REF!</definedName>
    <definedName name="TXB11QHOCMON">#REF!</definedName>
    <definedName name="TXB11QPHUNHUAN" localSheetId="8">#REF!</definedName>
    <definedName name="TXB11QPHUNHUAN">#REF!</definedName>
    <definedName name="TXB11QTANBINH1" localSheetId="8">#REF!</definedName>
    <definedName name="TXB11QTANBINH1">#REF!</definedName>
    <definedName name="TXB11QTANBINH2" localSheetId="8">#REF!</definedName>
    <definedName name="TXB11QTANBINH2">#REF!</definedName>
    <definedName name="TXB11QTANPHU" localSheetId="8">#REF!</definedName>
    <definedName name="TXB11QTANPHU">#REF!</definedName>
    <definedName name="TXB11QTHUDUC1" localSheetId="8">#REF!</definedName>
    <definedName name="TXB11QTHUDUC1">#REF!</definedName>
    <definedName name="TXB11QTHUDUC2" localSheetId="8">#REF!</definedName>
    <definedName name="TXB11QTHUDUC2">#REF!</definedName>
    <definedName name="TXB11QUAN1" localSheetId="8">#REF!</definedName>
    <definedName name="TXB11QUAN1">#REF!</definedName>
    <definedName name="TXB11QUAN10" localSheetId="8">#REF!</definedName>
    <definedName name="TXB11QUAN10">#REF!</definedName>
    <definedName name="TXB11QUAN11" localSheetId="8">#REF!</definedName>
    <definedName name="TXB11QUAN11">#REF!</definedName>
    <definedName name="TXB11QUAN12" localSheetId="8">#REF!</definedName>
    <definedName name="TXB11QUAN12">#REF!</definedName>
    <definedName name="TXB11QUAN2" localSheetId="8">#REF!</definedName>
    <definedName name="TXB11QUAN2">#REF!</definedName>
    <definedName name="TXB11QUAN4" localSheetId="8">#REF!</definedName>
    <definedName name="TXB11QUAN4">#REF!</definedName>
    <definedName name="TXB11QUAN6B" localSheetId="8">#REF!</definedName>
    <definedName name="TXB11QUAN6B">#REF!</definedName>
    <definedName name="TXB11QUAN7" localSheetId="8">#REF!</definedName>
    <definedName name="TXB11QUAN7">#REF!</definedName>
    <definedName name="TXB11QUAN8A" localSheetId="8">#REF!</definedName>
    <definedName name="TXB11QUAN8A">#REF!</definedName>
    <definedName name="TXB11QUAN8B" localSheetId="8">#REF!</definedName>
    <definedName name="TXB11QUAN8B">#REF!</definedName>
    <definedName name="TXB44QUAN5" localSheetId="8">#REF!</definedName>
    <definedName name="TXB44QUAN5">#REF!</definedName>
    <definedName name="TXB44QUAN6A" localSheetId="8">#REF!</definedName>
    <definedName name="TXB44QUAN6A">#REF!</definedName>
    <definedName name="ty_le" localSheetId="8">#REF!</definedName>
    <definedName name="ty_le">#REF!</definedName>
    <definedName name="Ty_Le_1" localSheetId="8">#REF!</definedName>
    <definedName name="Ty_Le_1">#REF!</definedName>
    <definedName name="ty_le_BTN" localSheetId="8">#REF!</definedName>
    <definedName name="ty_le_BTN">#REF!</definedName>
    <definedName name="Ty_le1" localSheetId="8">#REF!</definedName>
    <definedName name="Ty_le1">#REF!</definedName>
    <definedName name="TYT" localSheetId="4">BlankMacro1</definedName>
    <definedName name="TYT" localSheetId="3">BlankMacro1</definedName>
    <definedName name="TYT" localSheetId="6">BlankMacro1</definedName>
    <definedName name="TYT" localSheetId="8">BlankMacro1</definedName>
    <definedName name="TYT" localSheetId="14">BlankMacro1</definedName>
    <definedName name="TYT" localSheetId="15">BlankMacro1</definedName>
    <definedName name="TYT">BlankMacro1</definedName>
    <definedName name="u" localSheetId="8">#REF!</definedName>
    <definedName name="u">#REF!</definedName>
    <definedName name="Ukraine_Against" localSheetId="8">#REF!,#REF!,#REF!</definedName>
    <definedName name="Ukraine_Against">#REF!,#REF!,#REF!</definedName>
    <definedName name="Ukraine_Played" localSheetId="8">#REF!,#REF!,#REF!</definedName>
    <definedName name="Ukraine_Played">#REF!,#REF!,#REF!</definedName>
    <definedName name="ung" localSheetId="8">#REF!</definedName>
    <definedName name="ung">#REF!</definedName>
    <definedName name="UngCBo" localSheetId="8">#REF!</definedName>
    <definedName name="UngCBo">#REF!</definedName>
    <definedName name="UngHD" localSheetId="8">#REF!</definedName>
    <definedName name="UngHD">#REF!</definedName>
    <definedName name="unitt" localSheetId="4">BlankMacro1</definedName>
    <definedName name="unitt" localSheetId="3">BlankMacro1</definedName>
    <definedName name="unitt" localSheetId="6">BlankMacro1</definedName>
    <definedName name="unitt" localSheetId="8">BlankMacro1</definedName>
    <definedName name="unitt" localSheetId="14">BlankMacro1</definedName>
    <definedName name="unitt" localSheetId="15">BlankMacro1</definedName>
    <definedName name="unitt">BlankMacro1</definedName>
    <definedName name="UP" localSheetId="8">#REF!,#REF!,#REF!,#REF!,#REF!,#REF!,#REF!,#REF!,#REF!,#REF!,#REF!</definedName>
    <definedName name="UP">#REF!,#REF!,#REF!,#REF!,#REF!,#REF!,#REF!,#REF!,#REF!,#REF!,#REF!</definedName>
    <definedName name="USA_Against" localSheetId="8">#REF!,#REF!,#REF!</definedName>
    <definedName name="USA_Against">#REF!,#REF!,#REF!</definedName>
    <definedName name="USA_Played" localSheetId="8">#REF!,#REF!,#REF!</definedName>
    <definedName name="USA_Played">#REF!,#REF!,#REF!</definedName>
    <definedName name="ut" localSheetId="4">BlankMacro1</definedName>
    <definedName name="ut" localSheetId="3">BlankMacro1</definedName>
    <definedName name="ut" localSheetId="6">BlankMacro1</definedName>
    <definedName name="ut" localSheetId="8">BlankMacro1</definedName>
    <definedName name="ut" localSheetId="14">BlankMacro1</definedName>
    <definedName name="ut" localSheetId="15">BlankMacro1</definedName>
    <definedName name="ut">BlankMacro1</definedName>
    <definedName name="uu" localSheetId="3" hidden="1">{"'Sheet1'!$L$16"}</definedName>
    <definedName name="uu" localSheetId="6" hidden="1">{"'Sheet1'!$L$16"}</definedName>
    <definedName name="uu" hidden="1">{"'Sheet1'!$L$16"}</definedName>
    <definedName name="uu.54" localSheetId="3">#REF!</definedName>
    <definedName name="uu.54" localSheetId="6">#REF!</definedName>
    <definedName name="uu.54">#REF!</definedName>
    <definedName name="V_a_b__t_ng_M200____1x2">#N/A</definedName>
    <definedName name="VAÄT_LIEÄU">"nhandongia"</definedName>
    <definedName name="Value0" localSheetId="8">#REF!</definedName>
    <definedName name="Value0">#REF!</definedName>
    <definedName name="Value1" localSheetId="8">#REF!</definedName>
    <definedName name="Value1">#REF!</definedName>
    <definedName name="Value10" localSheetId="8">#REF!</definedName>
    <definedName name="Value10">#REF!</definedName>
    <definedName name="Value11" localSheetId="8">#REF!</definedName>
    <definedName name="Value11">#REF!</definedName>
    <definedName name="Value12" localSheetId="8">#REF!</definedName>
    <definedName name="Value12">#REF!</definedName>
    <definedName name="Value13" localSheetId="8">#REF!</definedName>
    <definedName name="Value13">#REF!</definedName>
    <definedName name="Value14" localSheetId="8">#REF!</definedName>
    <definedName name="Value14">#REF!</definedName>
    <definedName name="Value15" localSheetId="8">#REF!</definedName>
    <definedName name="Value15">#REF!</definedName>
    <definedName name="Value16" localSheetId="8">#REF!</definedName>
    <definedName name="Value16">#REF!</definedName>
    <definedName name="Value17" localSheetId="8">#REF!</definedName>
    <definedName name="Value17">#REF!</definedName>
    <definedName name="Value18" localSheetId="8">#REF!</definedName>
    <definedName name="Value18">#REF!</definedName>
    <definedName name="Value19" localSheetId="8">#REF!</definedName>
    <definedName name="Value19">#REF!</definedName>
    <definedName name="Value2" localSheetId="8">#REF!</definedName>
    <definedName name="Value2">#REF!</definedName>
    <definedName name="Value20" localSheetId="8">#REF!</definedName>
    <definedName name="Value20">#REF!</definedName>
    <definedName name="Value21" localSheetId="8">#REF!</definedName>
    <definedName name="Value21">#REF!</definedName>
    <definedName name="Value22" localSheetId="8">#REF!</definedName>
    <definedName name="Value22">#REF!</definedName>
    <definedName name="Value23" localSheetId="8">#REF!</definedName>
    <definedName name="Value23">#REF!</definedName>
    <definedName name="Value24" localSheetId="8">#REF!</definedName>
    <definedName name="Value24">#REF!</definedName>
    <definedName name="Value25" localSheetId="8">#REF!</definedName>
    <definedName name="Value25">#REF!</definedName>
    <definedName name="Value26" localSheetId="8">#REF!</definedName>
    <definedName name="Value26">#REF!</definedName>
    <definedName name="Value27" localSheetId="8">#REF!</definedName>
    <definedName name="Value27">#REF!</definedName>
    <definedName name="Value28" localSheetId="8">#REF!</definedName>
    <definedName name="Value28">#REF!</definedName>
    <definedName name="Value29" localSheetId="8">#REF!</definedName>
    <definedName name="Value29">#REF!</definedName>
    <definedName name="Value3" localSheetId="8">#REF!</definedName>
    <definedName name="Value3">#REF!</definedName>
    <definedName name="Value30" localSheetId="8">#REF!</definedName>
    <definedName name="Value30">#REF!</definedName>
    <definedName name="Value31" localSheetId="8">#REF!</definedName>
    <definedName name="Value31">#REF!</definedName>
    <definedName name="Value32" localSheetId="8">#REF!</definedName>
    <definedName name="Value32">#REF!</definedName>
    <definedName name="Value33" localSheetId="8">#REF!</definedName>
    <definedName name="Value33">#REF!</definedName>
    <definedName name="Value34" localSheetId="8">#REF!</definedName>
    <definedName name="Value34">#REF!</definedName>
    <definedName name="Value35" localSheetId="8">#REF!</definedName>
    <definedName name="Value35">#REF!</definedName>
    <definedName name="Value36" localSheetId="8">#REF!</definedName>
    <definedName name="Value36">#REF!</definedName>
    <definedName name="Value37" localSheetId="8">#REF!</definedName>
    <definedName name="Value37">#REF!</definedName>
    <definedName name="Value38" localSheetId="8">#REF!</definedName>
    <definedName name="Value38">#REF!</definedName>
    <definedName name="Value39" localSheetId="8">#REF!</definedName>
    <definedName name="Value39">#REF!</definedName>
    <definedName name="Value4" localSheetId="8">#REF!</definedName>
    <definedName name="Value4">#REF!</definedName>
    <definedName name="Value40" localSheetId="8">#REF!</definedName>
    <definedName name="Value40">#REF!</definedName>
    <definedName name="Value41" localSheetId="8">#REF!</definedName>
    <definedName name="Value41">#REF!</definedName>
    <definedName name="Value42" localSheetId="8">#REF!</definedName>
    <definedName name="Value42">#REF!</definedName>
    <definedName name="Value43" localSheetId="8">#REF!</definedName>
    <definedName name="Value43">#REF!</definedName>
    <definedName name="Value44" localSheetId="8">#REF!</definedName>
    <definedName name="Value44">#REF!</definedName>
    <definedName name="Value45" localSheetId="8">#REF!</definedName>
    <definedName name="Value45">#REF!</definedName>
    <definedName name="Value46" localSheetId="8">#REF!</definedName>
    <definedName name="Value46">#REF!</definedName>
    <definedName name="Value47" localSheetId="8">#REF!</definedName>
    <definedName name="Value47">#REF!</definedName>
    <definedName name="Value48" localSheetId="8">#REF!</definedName>
    <definedName name="Value48">#REF!</definedName>
    <definedName name="Value49" localSheetId="8">#REF!</definedName>
    <definedName name="Value49">#REF!</definedName>
    <definedName name="Value5" localSheetId="8">#REF!</definedName>
    <definedName name="Value5">#REF!</definedName>
    <definedName name="Value50" localSheetId="8">#REF!</definedName>
    <definedName name="Value50">#REF!</definedName>
    <definedName name="Value51" localSheetId="8">#REF!</definedName>
    <definedName name="Value51">#REF!</definedName>
    <definedName name="Value52" localSheetId="8">#REF!</definedName>
    <definedName name="Value52">#REF!</definedName>
    <definedName name="Value53" localSheetId="8">#REF!</definedName>
    <definedName name="Value53">#REF!</definedName>
    <definedName name="Value54" localSheetId="8">#REF!</definedName>
    <definedName name="Value54">#REF!</definedName>
    <definedName name="Value55" localSheetId="8">#REF!</definedName>
    <definedName name="Value55">#REF!</definedName>
    <definedName name="Value6" localSheetId="8">#REF!</definedName>
    <definedName name="Value6">#REF!</definedName>
    <definedName name="Value7" localSheetId="8">#REF!</definedName>
    <definedName name="Value7">#REF!</definedName>
    <definedName name="Value8" localSheetId="8">#REF!</definedName>
    <definedName name="Value8">#REF!</definedName>
    <definedName name="Value9" localSheetId="8">#REF!</definedName>
    <definedName name="Value9">#REF!</definedName>
    <definedName name="Values_Entered" localSheetId="8">IF(Loan_Amount*Interest_Rate*Loan_Years*Loan_Start&gt;0,1,0)</definedName>
    <definedName name="Values_Entered">IF(Loan_Amount*Interest_Rate*Loan_Years*Loan_Start&gt;0,1,0)</definedName>
    <definedName name="Van" localSheetId="8">#REF!</definedName>
    <definedName name="Van">#REF!</definedName>
    <definedName name="VAN_CHUYEN" localSheetId="8">#REF!</definedName>
    <definedName name="VAN_CHUYEN">#REF!</definedName>
    <definedName name="VAN_CHUYEN_DUONG_DAI_DZ0.4KV" localSheetId="8">#REF!</definedName>
    <definedName name="VAN_CHUYEN_DUONG_DAI_DZ0.4KV">#REF!</definedName>
    <definedName name="VAN_CHUYEN_DUONG_DAI_DZ22KV" localSheetId="8">#REF!</definedName>
    <definedName name="VAN_CHUYEN_DUONG_DAI_DZ22KV">#REF!</definedName>
    <definedName name="VAN_CHUYEN_DUONG_DAI_TBA" localSheetId="8">#REF!</definedName>
    <definedName name="VAN_CHUYEN_DUONG_DAI_TBA">#REF!</definedName>
    <definedName name="VAN_CHUYEN_VAT_TU_CHUNG" localSheetId="8">#REF!</definedName>
    <definedName name="VAN_CHUYEN_VAT_TU_CHUNG">#REF!</definedName>
    <definedName name="VAN_TRUNG_CHUYEN_VAT_TU_CHUNG" localSheetId="8">#REF!</definedName>
    <definedName name="VAN_TRUNG_CHUYEN_VAT_TU_CHUNG">#REF!</definedName>
    <definedName name="vanchuyen" localSheetId="8">#REF!</definedName>
    <definedName name="vanchuyen">#REF!</definedName>
    <definedName name="vang_mat" localSheetId="8">#REF!</definedName>
    <definedName name="vang_mat">#REF!</definedName>
    <definedName name="VARIINST" localSheetId="8">#REF!</definedName>
    <definedName name="VARIINST">#REF!</definedName>
    <definedName name="VARIPURC" localSheetId="8">#REF!</definedName>
    <definedName name="VARIPURC">#REF!</definedName>
    <definedName name="VAT" localSheetId="8">#REF!</definedName>
    <definedName name="VAT">#REF!</definedName>
    <definedName name="vat_lieu_KVIII" localSheetId="8">#REF!</definedName>
    <definedName name="vat_lieu_KVIII">#REF!</definedName>
    <definedName name="Vat_tu" localSheetId="8">#REF!</definedName>
    <definedName name="Vat_tu">#REF!</definedName>
    <definedName name="VATM" localSheetId="3" hidden="1">{"'Sheet1'!$L$16"}</definedName>
    <definedName name="VATM" localSheetId="6" hidden="1">{"'Sheet1'!$L$16"}</definedName>
    <definedName name="VATM" hidden="1">{"'Sheet1'!$L$16"}</definedName>
    <definedName name="Vattu" localSheetId="8">#REF!</definedName>
    <definedName name="Vattu">#REF!</definedName>
    <definedName name="Váûn_chuyãøn" localSheetId="8">#REF!</definedName>
    <definedName name="Váûn_chuyãøn">#REF!</definedName>
    <definedName name="Váût_liãûu" localSheetId="8">#REF!</definedName>
    <definedName name="Váût_liãûu">#REF!</definedName>
    <definedName name="vbtchongnuocm300" localSheetId="8">#REF!</definedName>
    <definedName name="vbtchongnuocm300">#REF!</definedName>
    <definedName name="vbtm150" localSheetId="8">#REF!</definedName>
    <definedName name="vbtm150">#REF!</definedName>
    <definedName name="vbtm300" localSheetId="8">#REF!</definedName>
    <definedName name="vbtm300">#REF!</definedName>
    <definedName name="vbtm400" localSheetId="8">#REF!</definedName>
    <definedName name="vbtm400">#REF!</definedName>
    <definedName name="VC" localSheetId="8">#REF!</definedName>
    <definedName name="VC">#REF!</definedName>
    <definedName name="vccot" localSheetId="8">#REF!</definedName>
    <definedName name="vccot">#REF!</definedName>
    <definedName name="VCHT" localSheetId="8">#REF!</definedName>
    <definedName name="VCHT">#REF!</definedName>
    <definedName name="vclcat">#N/A</definedName>
    <definedName name="vcoto" localSheetId="3" hidden="1">{"'Sheet1'!$L$16"}</definedName>
    <definedName name="vcoto" localSheetId="6" hidden="1">{"'Sheet1'!$L$16"}</definedName>
    <definedName name="vcoto" hidden="1">{"'Sheet1'!$L$16"}</definedName>
    <definedName name="vctb" localSheetId="8">#REF!</definedName>
    <definedName name="vctb">#REF!</definedName>
    <definedName name="vd" localSheetId="8">#REF!</definedName>
    <definedName name="vd">#REF!</definedName>
    <definedName name="vd3p" localSheetId="8">#REF!</definedName>
    <definedName name="vd3p">#REF!</definedName>
    <definedName name="VËn_chuyÓn_duêng_dai_trung_chuyÓn" localSheetId="8">#REF!</definedName>
    <definedName name="VËn_chuyÓn_duêng_dai_trung_chuyÓn">#REF!</definedName>
    <definedName name="VËt_liÖu_phÇn_DZ35kv" localSheetId="8">#REF!</definedName>
    <definedName name="VËt_liÖu_phÇn_DZ35kv">#REF!</definedName>
    <definedName name="VH" localSheetId="3" hidden="1">{"'Sheet1'!$L$16"}</definedName>
    <definedName name="VH" localSheetId="6" hidden="1">{"'Sheet1'!$L$16"}</definedName>
    <definedName name="VH" hidden="1">{"'Sheet1'!$L$16"}</definedName>
    <definedName name="Viet" localSheetId="3" hidden="1">{"'Sheet1'!$L$16"}</definedName>
    <definedName name="Viet" localSheetId="6" hidden="1">{"'Sheet1'!$L$16"}</definedName>
    <definedName name="Viet" hidden="1">{"'Sheet1'!$L$16"}</definedName>
    <definedName name="vkcauthang" localSheetId="8">#REF!</definedName>
    <definedName name="vkcauthang">#REF!</definedName>
    <definedName name="vksan" localSheetId="8">#REF!</definedName>
    <definedName name="vksan">#REF!</definedName>
    <definedName name="vl" localSheetId="8">#REF!</definedName>
    <definedName name="vl">#REF!</definedName>
    <definedName name="VL_RC1" localSheetId="8">#REF!</definedName>
    <definedName name="VL_RC1">#REF!</definedName>
    <definedName name="VL_RC2" localSheetId="8">#REF!</definedName>
    <definedName name="VL_RC2">#REF!</definedName>
    <definedName name="VL_Rnha" localSheetId="8">#REF!</definedName>
    <definedName name="VL_Rnha">#REF!</definedName>
    <definedName name="VL_RS" localSheetId="8">#REF!</definedName>
    <definedName name="VL_RS">#REF!</definedName>
    <definedName name="vl1p" localSheetId="8">#REF!</definedName>
    <definedName name="vl1p">#REF!</definedName>
    <definedName name="vl3p" localSheetId="8">#REF!</definedName>
    <definedName name="vl3p">#REF!</definedName>
    <definedName name="VLBS">#N/A</definedName>
    <definedName name="Vlcap0.7" localSheetId="8">#REF!</definedName>
    <definedName name="Vlcap0.7">#REF!</definedName>
    <definedName name="VLcap1" localSheetId="8">#REF!</definedName>
    <definedName name="VLcap1">#REF!</definedName>
    <definedName name="vlct" localSheetId="3" hidden="1">{"'Sheet1'!$L$16"}</definedName>
    <definedName name="vlct" localSheetId="6" hidden="1">{"'Sheet1'!$L$16"}</definedName>
    <definedName name="vlct" hidden="1">{"'Sheet1'!$L$16"}</definedName>
    <definedName name="VLCT3p" localSheetId="8">#REF!</definedName>
    <definedName name="VLCT3p">#REF!</definedName>
    <definedName name="vldn400" localSheetId="8">#REF!</definedName>
    <definedName name="vldn400">#REF!</definedName>
    <definedName name="vldn600" localSheetId="8">#REF!</definedName>
    <definedName name="vldn600">#REF!</definedName>
    <definedName name="vlgoc" localSheetId="8">#REF!</definedName>
    <definedName name="vlgoc">#REF!</definedName>
    <definedName name="VLIEU" localSheetId="8">#REF!</definedName>
    <definedName name="VLIEU">#REF!</definedName>
    <definedName name="VLM" localSheetId="8">#REF!</definedName>
    <definedName name="VLM">#REF!</definedName>
    <definedName name="vltram" localSheetId="8">#REF!</definedName>
    <definedName name="vltram">#REF!</definedName>
    <definedName name="VLXDHA" localSheetId="8">#REF!</definedName>
    <definedName name="VLXDHA">#REF!</definedName>
    <definedName name="VLXDTA" localSheetId="8">#REF!</definedName>
    <definedName name="VLXDTA">#REF!</definedName>
    <definedName name="VND" localSheetId="8">#REF!</definedName>
    <definedName name="VND">#REF!</definedName>
    <definedName name="voi" localSheetId="8">#REF!</definedName>
    <definedName name="voi">#REF!</definedName>
    <definedName name="vr3p" localSheetId="8">#REF!</definedName>
    <definedName name="vr3p">#REF!</definedName>
    <definedName name="VT" localSheetId="8">#REF!</definedName>
    <definedName name="VT">#REF!</definedName>
    <definedName name="Vu" localSheetId="8">#REF!</definedName>
    <definedName name="Vu">#REF!</definedName>
    <definedName name="Vu_" localSheetId="8">#REF!</definedName>
    <definedName name="Vu_">#REF!</definedName>
    <definedName name="Vua" localSheetId="8">#REF!</definedName>
    <definedName name="Vua">#REF!</definedName>
    <definedName name="vung" localSheetId="8">#REF!</definedName>
    <definedName name="vung">#REF!</definedName>
    <definedName name="vungdcd" localSheetId="8">#REF!</definedName>
    <definedName name="vungdcd">#REF!</definedName>
    <definedName name="vungdcl" localSheetId="8">#REF!</definedName>
    <definedName name="vungdcl">#REF!</definedName>
    <definedName name="vungnhapk" localSheetId="8">#REF!</definedName>
    <definedName name="vungnhapk">#REF!</definedName>
    <definedName name="vungnhapl" localSheetId="8">#REF!</definedName>
    <definedName name="vungnhapl">#REF!</definedName>
    <definedName name="vungxuatk" localSheetId="8">#REF!</definedName>
    <definedName name="vungxuatk">#REF!</definedName>
    <definedName name="vungxuatl" localSheetId="8">#REF!</definedName>
    <definedName name="vungxuatl">#REF!</definedName>
    <definedName name="W" localSheetId="8">#REF!</definedName>
    <definedName name="W">#REF!</definedName>
    <definedName name="W_F" localSheetId="8">#REF!</definedName>
    <definedName name="W_F">#REF!</definedName>
    <definedName name="Winpoints">3</definedName>
    <definedName name="WIRE1">5</definedName>
    <definedName name="wl" localSheetId="8">#REF!</definedName>
    <definedName name="wl">#REF!</definedName>
    <definedName name="wrn.Bang._.ke._.nhan._.hang." localSheetId="3" hidden="1">{#N/A,#N/A,FALSE,"Ke khai NH"}</definedName>
    <definedName name="wrn.Bang._.ke._.nhan._.hang." localSheetId="6" hidden="1">{#N/A,#N/A,FALSE,"Ke khai NH"}</definedName>
    <definedName name="wrn.Bang._.ke._.nhan._.hang." hidden="1">{#N/A,#N/A,FALSE,"Ke khai NH"}</definedName>
    <definedName name="wrn.Che._.do._.duoc._.huong." localSheetId="3" hidden="1">{#N/A,#N/A,FALSE,"BN (2)"}</definedName>
    <definedName name="wrn.Che._.do._.duoc._.huong." localSheetId="6" hidden="1">{#N/A,#N/A,FALSE,"BN (2)"}</definedName>
    <definedName name="wrn.Che._.do._.duoc._.huong." hidden="1">{#N/A,#N/A,FALSE,"BN (2)"}</definedName>
    <definedName name="wrn.chi._.tiÆt." localSheetId="3" hidden="1">{#N/A,#N/A,FALSE,"Chi tiÆt"}</definedName>
    <definedName name="wrn.chi._.tiÆt." localSheetId="6" hidden="1">{#N/A,#N/A,FALSE,"Chi tiÆt"}</definedName>
    <definedName name="wrn.chi._.tiÆt." hidden="1">{#N/A,#N/A,FALSE,"Chi tiÆt"}</definedName>
    <definedName name="wrn.Giáy._.bao._.no." localSheetId="3" hidden="1">{#N/A,#N/A,FALSE,"BN"}</definedName>
    <definedName name="wrn.Giáy._.bao._.no." localSheetId="6" hidden="1">{#N/A,#N/A,FALSE,"BN"}</definedName>
    <definedName name="wrn.Giáy._.bao._.no." hidden="1">{#N/A,#N/A,FALSE,"BN"}</definedName>
    <definedName name="wrn.vd." localSheetId="3" hidden="1">{#N/A,#N/A,TRUE,"BT M200 da 10x20"}</definedName>
    <definedName name="wrn.vd." localSheetId="6" hidden="1">{#N/A,#N/A,TRUE,"BT M200 da 10x20"}</definedName>
    <definedName name="wrn.vd." hidden="1">{#N/A,#N/A,TRUE,"BT M200 da 10x20"}</definedName>
    <definedName name="Ws" localSheetId="8">#REF!</definedName>
    <definedName name="Ws">#REF!</definedName>
    <definedName name="Wss" localSheetId="8">#REF!</definedName>
    <definedName name="Wss">#REF!</definedName>
    <definedName name="Wst" localSheetId="8">#REF!</definedName>
    <definedName name="Wst">#REF!</definedName>
    <definedName name="WT">#N/A</definedName>
    <definedName name="Wth" localSheetId="8">#REF!</definedName>
    <definedName name="Wth">#REF!</definedName>
    <definedName name="WW">#N/A</definedName>
    <definedName name="X" localSheetId="8">#REF!</definedName>
    <definedName name="X">#REF!</definedName>
    <definedName name="x1_" localSheetId="8">#REF!</definedName>
    <definedName name="x1_">#REF!</definedName>
    <definedName name="x1pind" localSheetId="8">#REF!</definedName>
    <definedName name="x1pind">#REF!</definedName>
    <definedName name="X1pINDvc" localSheetId="8">#REF!</definedName>
    <definedName name="X1pINDvc">#REF!</definedName>
    <definedName name="x1ping" localSheetId="8">#REF!</definedName>
    <definedName name="x1ping">#REF!</definedName>
    <definedName name="X1pINGvc" localSheetId="8">#REF!</definedName>
    <definedName name="X1pINGvc">#REF!</definedName>
    <definedName name="x1pint" localSheetId="8">#REF!</definedName>
    <definedName name="x1pint">#REF!</definedName>
    <definedName name="x2_" localSheetId="8">#REF!</definedName>
    <definedName name="x2_">#REF!</definedName>
    <definedName name="XADZ04" localSheetId="8">#REF!</definedName>
    <definedName name="XADZ04">#REF!</definedName>
    <definedName name="xaïon" localSheetId="8">#REF!</definedName>
    <definedName name="xaïon">#REF!</definedName>
    <definedName name="xama" localSheetId="8">#REF!</definedName>
    <definedName name="xama">#REF!</definedName>
    <definedName name="xason" localSheetId="8">#REF!</definedName>
    <definedName name="xason">#REF!</definedName>
    <definedName name="XB_80" localSheetId="8">#REF!</definedName>
    <definedName name="XB_80">#REF!</definedName>
    <definedName name="XBCNCKT">5600</definedName>
    <definedName name="XCCDZ22" localSheetId="8">#REF!</definedName>
    <definedName name="XCCDZ22">#REF!</definedName>
    <definedName name="XCCT">0.5</definedName>
    <definedName name="XCT" localSheetId="8">#REF!</definedName>
    <definedName name="XCT">#REF!</definedName>
    <definedName name="XDAUTRAMDZ22" localSheetId="8">#REF!</definedName>
    <definedName name="XDAUTRAMDZ22">#REF!</definedName>
    <definedName name="XDDZ22" localSheetId="8">#REF!</definedName>
    <definedName name="XDDZ22">#REF!</definedName>
    <definedName name="XDGHDZ22" localSheetId="8">#REF!</definedName>
    <definedName name="XDGHDZ22">#REF!</definedName>
    <definedName name="XDHDZ22" localSheetId="8">#REF!</definedName>
    <definedName name="XDHDZ22">#REF!</definedName>
    <definedName name="XDTDZ22" localSheetId="8">#REF!</definedName>
    <definedName name="XDTDZ22">#REF!</definedName>
    <definedName name="xe" localSheetId="8">#REF!</definedName>
    <definedName name="xe">#REF!</definedName>
    <definedName name="Xe_lao_dÇm" localSheetId="8">#REF!</definedName>
    <definedName name="Xe_lao_dÇm">#REF!</definedName>
    <definedName name="xfco" localSheetId="8">#REF!</definedName>
    <definedName name="xfco">#REF!</definedName>
    <definedName name="xfco3p" localSheetId="8">#REF!</definedName>
    <definedName name="xfco3p">#REF!</definedName>
    <definedName name="xfcotnc" localSheetId="8">#REF!</definedName>
    <definedName name="xfcotnc">#REF!</definedName>
    <definedName name="xfcotvl" localSheetId="8">#REF!</definedName>
    <definedName name="xfcotvl">#REF!</definedName>
    <definedName name="XFTDZ22" localSheetId="8">#REF!</definedName>
    <definedName name="XFTDZ22">#REF!</definedName>
    <definedName name="xh" localSheetId="8">#REF!</definedName>
    <definedName name="xh">#REF!</definedName>
    <definedName name="xhn" localSheetId="8">#REF!</definedName>
    <definedName name="xhn">#REF!</definedName>
    <definedName name="XHT" localSheetId="8">#REF!</definedName>
    <definedName name="XHT">#REF!</definedName>
    <definedName name="xig" localSheetId="8">#REF!</definedName>
    <definedName name="xig">#REF!</definedName>
    <definedName name="xig1" localSheetId="8">#REF!</definedName>
    <definedName name="xig1">#REF!</definedName>
    <definedName name="xig1p" localSheetId="8">#REF!</definedName>
    <definedName name="xig1p">#REF!</definedName>
    <definedName name="xig3p" localSheetId="8">#REF!</definedName>
    <definedName name="xig3p">#REF!</definedName>
    <definedName name="xignc3p" localSheetId="8">#REF!</definedName>
    <definedName name="xignc3p">#REF!</definedName>
    <definedName name="XIGvc" localSheetId="8">#REF!</definedName>
    <definedName name="XIGvc">#REF!</definedName>
    <definedName name="xigvl3p" localSheetId="8">#REF!</definedName>
    <definedName name="xigvl3p">#REF!</definedName>
    <definedName name="xin" localSheetId="8">#REF!</definedName>
    <definedName name="xin">#REF!</definedName>
    <definedName name="xin190" localSheetId="8">#REF!</definedName>
    <definedName name="xin190">#REF!</definedName>
    <definedName name="xin1903p" localSheetId="8">#REF!</definedName>
    <definedName name="xin1903p">#REF!</definedName>
    <definedName name="xin2903p" localSheetId="8">#REF!</definedName>
    <definedName name="xin2903p">#REF!</definedName>
    <definedName name="xin290nc3p" localSheetId="8">#REF!</definedName>
    <definedName name="xin290nc3p">#REF!</definedName>
    <definedName name="xin290vl3p" localSheetId="8">#REF!</definedName>
    <definedName name="xin290vl3p">#REF!</definedName>
    <definedName name="xin3p" localSheetId="8">#REF!</definedName>
    <definedName name="xin3p">#REF!</definedName>
    <definedName name="xind" localSheetId="8">#REF!</definedName>
    <definedName name="xind">#REF!</definedName>
    <definedName name="xind1p" localSheetId="8">#REF!</definedName>
    <definedName name="xind1p">#REF!</definedName>
    <definedName name="xind3p" localSheetId="8">#REF!</definedName>
    <definedName name="xind3p">#REF!</definedName>
    <definedName name="xindnc1p" localSheetId="8">#REF!</definedName>
    <definedName name="xindnc1p">#REF!</definedName>
    <definedName name="xindvl1p" localSheetId="8">#REF!</definedName>
    <definedName name="xindvl1p">#REF!</definedName>
    <definedName name="xing1p" localSheetId="8">#REF!</definedName>
    <definedName name="xing1p">#REF!</definedName>
    <definedName name="xingnc1p" localSheetId="8">#REF!</definedName>
    <definedName name="xingnc1p">#REF!</definedName>
    <definedName name="xingvl1p" localSheetId="8">#REF!</definedName>
    <definedName name="xingvl1p">#REF!</definedName>
    <definedName name="xinnc3p" localSheetId="8">#REF!</definedName>
    <definedName name="xinnc3p">#REF!</definedName>
    <definedName name="xint1p" localSheetId="8">#REF!</definedName>
    <definedName name="xint1p">#REF!</definedName>
    <definedName name="XINvc" localSheetId="8">#REF!</definedName>
    <definedName name="XINvc">#REF!</definedName>
    <definedName name="xinvl3p" localSheetId="8">#REF!</definedName>
    <definedName name="xinvl3p">#REF!</definedName>
    <definedName name="xit" localSheetId="8">#REF!</definedName>
    <definedName name="xit">#REF!</definedName>
    <definedName name="xit1" localSheetId="8">#REF!</definedName>
    <definedName name="xit1">#REF!</definedName>
    <definedName name="xit1p" localSheetId="8">#REF!</definedName>
    <definedName name="xit1p">#REF!</definedName>
    <definedName name="xit23p" localSheetId="8">#REF!</definedName>
    <definedName name="xit23p">#REF!</definedName>
    <definedName name="xit2nc3p" localSheetId="8">#REF!</definedName>
    <definedName name="xit2nc3p">#REF!</definedName>
    <definedName name="xit2vl3p" localSheetId="8">#REF!</definedName>
    <definedName name="xit2vl3p">#REF!</definedName>
    <definedName name="xit3p" localSheetId="8">#REF!</definedName>
    <definedName name="xit3p">#REF!</definedName>
    <definedName name="xitnc3p" localSheetId="8">#REF!</definedName>
    <definedName name="xitnc3p">#REF!</definedName>
    <definedName name="XITvc" localSheetId="8">#REF!</definedName>
    <definedName name="XITvc">#REF!</definedName>
    <definedName name="xitvl3p" localSheetId="8">#REF!</definedName>
    <definedName name="xitvl3p">#REF!</definedName>
    <definedName name="xl" localSheetId="8">#REF!</definedName>
    <definedName name="xl">#REF!</definedName>
    <definedName name="xlbs" localSheetId="8">#REF!</definedName>
    <definedName name="xlbs">#REF!</definedName>
    <definedName name="xlc" localSheetId="8">#REF!</definedName>
    <definedName name="xlc">#REF!</definedName>
    <definedName name="xlk" localSheetId="8">#REF!</definedName>
    <definedName name="xlk">#REF!</definedName>
    <definedName name="xls" localSheetId="3" hidden="1">{"'Sheet1'!$L$16"}</definedName>
    <definedName name="xls" localSheetId="6" hidden="1">{"'Sheet1'!$L$16"}</definedName>
    <definedName name="xls" hidden="1">{"'Sheet1'!$L$16"}</definedName>
    <definedName name="xltba22.04" localSheetId="8">#REF!</definedName>
    <definedName name="xltba22.04">#REF!</definedName>
    <definedName name="xlttbninh" localSheetId="3" hidden="1">{"'Sheet1'!$L$16"}</definedName>
    <definedName name="xlttbninh" localSheetId="6" hidden="1">{"'Sheet1'!$L$16"}</definedName>
    <definedName name="xlttbninh" hidden="1">{"'Sheet1'!$L$16"}</definedName>
    <definedName name="xmcax" localSheetId="8">#REF!</definedName>
    <definedName name="xmcax">#REF!</definedName>
    <definedName name="xmp40" localSheetId="8">#REF!</definedName>
    <definedName name="xmp40">#REF!</definedName>
    <definedName name="xn" localSheetId="8">#REF!</definedName>
    <definedName name="xn">#REF!</definedName>
    <definedName name="XNDZ22" localSheetId="8">#REF!</definedName>
    <definedName name="XNDZ22">#REF!</definedName>
    <definedName name="XNHDZ22" localSheetId="8">#REF!</definedName>
    <definedName name="XNHDZ22">#REF!</definedName>
    <definedName name="XNTDZ22" localSheetId="8">#REF!</definedName>
    <definedName name="XNTDZ22">#REF!</definedName>
    <definedName name="xoanhapk" localSheetId="8">#REF!,#REF!</definedName>
    <definedName name="xoanhapk">#REF!,#REF!</definedName>
    <definedName name="xoanhapl" localSheetId="8">#REF!,#REF!</definedName>
    <definedName name="xoanhapl">#REF!,#REF!</definedName>
    <definedName name="xoaxuatk" localSheetId="8">#REF!</definedName>
    <definedName name="xoaxuatk">#REF!</definedName>
    <definedName name="xoaxuatl" localSheetId="8">#REF!</definedName>
    <definedName name="xoaxuatl">#REF!</definedName>
    <definedName name="XPSDZ22" localSheetId="8">#REF!</definedName>
    <definedName name="XPSDZ22">#REF!</definedName>
    <definedName name="XTKKTTC">7500</definedName>
    <definedName name="XUAÁT" localSheetId="8">#REF!</definedName>
    <definedName name="XUAÁT">#REF!</definedName>
    <definedName name="xxx" localSheetId="8">#REF!</definedName>
    <definedName name="xxx">#REF!</definedName>
    <definedName name="xxx1" localSheetId="8">#REF!</definedName>
    <definedName name="xxx1">#REF!</definedName>
    <definedName name="xxx2" localSheetId="8">#REF!</definedName>
    <definedName name="xxx2">#REF!</definedName>
    <definedName name="xxx54" localSheetId="3">#REF!</definedName>
    <definedName name="xxx54" localSheetId="6">#REF!</definedName>
    <definedName name="xxx54">#REF!</definedName>
    <definedName name="Y" localSheetId="4">BlankMacro1</definedName>
    <definedName name="Y" localSheetId="3">BlankMacro1</definedName>
    <definedName name="Y" localSheetId="6">BlankMacro1</definedName>
    <definedName name="Y" localSheetId="8">BlankMacro1</definedName>
    <definedName name="y" localSheetId="14">#REF!</definedName>
    <definedName name="Y" localSheetId="15">BlankMacro1</definedName>
    <definedName name="Y">BlankMacro1</definedName>
    <definedName name="Yellow2000" localSheetId="8">#REF!</definedName>
    <definedName name="Yellow2000">#REF!</definedName>
    <definedName name="Z" localSheetId="8">#REF!</definedName>
    <definedName name="Z">#REF!</definedName>
    <definedName name="Z_F" localSheetId="8">#REF!</definedName>
    <definedName name="Z_F">#REF!</definedName>
    <definedName name="Z_QL" localSheetId="8">#REF!</definedName>
    <definedName name="Z_QL">#REF!</definedName>
    <definedName name="Z_W" localSheetId="8">#REF!</definedName>
    <definedName name="Z_W">#REF!</definedName>
    <definedName name="za" localSheetId="8">#REF!</definedName>
    <definedName name="za">#REF!</definedName>
    <definedName name="Zip" localSheetId="8">#REF!</definedName>
    <definedName name="Zip">#REF!</definedName>
    <definedName name="zl" localSheetId="8">#REF!</definedName>
    <definedName name="zl">#REF!</definedName>
    <definedName name="Zw" localSheetId="8">#REF!</definedName>
    <definedName name="Zw">#REF!</definedName>
    <definedName name="ZXD" localSheetId="8">#REF!</definedName>
    <definedName name="ZXD">#REF!</definedName>
    <definedName name="ZXL" localSheetId="8">#REF!</definedName>
    <definedName name="ZXL">#REF!</definedName>
    <definedName name="ZYX" localSheetId="8">#REF!</definedName>
    <definedName name="ZYX">#REF!</definedName>
    <definedName name="ZZZ" localSheetId="8">#REF!</definedName>
    <definedName name="ZZZ">#REF!</definedName>
    <definedName name="zzz54" localSheetId="3">#REF!</definedName>
    <definedName name="zzz54" localSheetId="6">#REF!</definedName>
    <definedName name="zzz54">#REF!</definedName>
    <definedName name="전" localSheetId="8">#REF!</definedName>
    <definedName name="전">#REF!</definedName>
    <definedName name="주택사업본부" localSheetId="8">#REF!</definedName>
    <definedName name="주택사업본부">#REF!</definedName>
    <definedName name="철구사업본부" localSheetId="8">#REF!</definedName>
    <definedName name="철구사업본부">#REF!</definedName>
    <definedName name="템플리트모듈1" localSheetId="8">BlankMacro1</definedName>
    <definedName name="템플리트모듈1">BlankMacro1</definedName>
    <definedName name="템플리트모듈2" localSheetId="8">BlankMacro1</definedName>
    <definedName name="템플리트모듈2">BlankMacro1</definedName>
    <definedName name="템플리트모듈3" localSheetId="8">BlankMacro1</definedName>
    <definedName name="템플리트모듈3">BlankMacro1</definedName>
    <definedName name="템플리트모듈4" localSheetId="8">BlankMacro1</definedName>
    <definedName name="템플리트모듈4">BlankMacro1</definedName>
    <definedName name="템플리트모듈5" localSheetId="8">BlankMacro1</definedName>
    <definedName name="템플리트모듈5">BlankMacro1</definedName>
    <definedName name="템플리트모듈6" localSheetId="8">BlankMacro1</definedName>
    <definedName name="템플리트모듈6">BlankMacro1</definedName>
    <definedName name="피팅" localSheetId="8">BlankMacro1</definedName>
    <definedName name="피팅">BlankMacro1</definedName>
  </definedNames>
  <calcPr calcId="191029"/>
</workbook>
</file>

<file path=xl/calcChain.xml><?xml version="1.0" encoding="utf-8"?>
<calcChain xmlns="http://schemas.openxmlformats.org/spreadsheetml/2006/main">
  <c r="Q65" i="74" l="1"/>
  <c r="I65" i="74" s="1"/>
  <c r="Q64" i="74"/>
  <c r="I64" i="74" s="1"/>
  <c r="Q63" i="74"/>
  <c r="L14" i="75"/>
  <c r="K14" i="75"/>
  <c r="G14" i="75"/>
  <c r="H13" i="75"/>
  <c r="L13" i="75" s="1"/>
  <c r="G13" i="75"/>
  <c r="AA24" i="69"/>
  <c r="X24" i="69"/>
  <c r="T24" i="69"/>
  <c r="Q24" i="69"/>
  <c r="M24" i="69"/>
  <c r="J24" i="69"/>
  <c r="C24" i="69"/>
  <c r="E26" i="69"/>
  <c r="C26" i="69" s="1"/>
  <c r="E25" i="69"/>
  <c r="C25" i="69" s="1"/>
  <c r="E23" i="69"/>
  <c r="C23" i="69" s="1"/>
  <c r="E22" i="69"/>
  <c r="E21" i="69"/>
  <c r="C21" i="69" s="1"/>
  <c r="E20" i="69"/>
  <c r="D20" i="69"/>
  <c r="D19" i="69"/>
  <c r="C19" i="69" s="1"/>
  <c r="E17" i="69"/>
  <c r="E18" i="69"/>
  <c r="D18" i="69"/>
  <c r="D17" i="69"/>
  <c r="D16" i="69"/>
  <c r="C16" i="69" s="1"/>
  <c r="E14" i="69"/>
  <c r="AA22" i="69"/>
  <c r="H22" i="69" s="1"/>
  <c r="F22" i="69" s="1"/>
  <c r="X22" i="69"/>
  <c r="T22" i="69"/>
  <c r="Q22" i="69"/>
  <c r="P22" i="69" s="1"/>
  <c r="M22" i="69"/>
  <c r="J22" i="69"/>
  <c r="Z22" i="84"/>
  <c r="Z23" i="84"/>
  <c r="AA23" i="84"/>
  <c r="Z24" i="84"/>
  <c r="AA24" i="84"/>
  <c r="Z25" i="84"/>
  <c r="AA25" i="84"/>
  <c r="Z26" i="84"/>
  <c r="AA26" i="84"/>
  <c r="Z27" i="84"/>
  <c r="AA27" i="84"/>
  <c r="Z28" i="84"/>
  <c r="AA28" i="84"/>
  <c r="Z29" i="84"/>
  <c r="AA29" i="84"/>
  <c r="Z30" i="84"/>
  <c r="AA30" i="84"/>
  <c r="Z31" i="84"/>
  <c r="AA31" i="84"/>
  <c r="Z32" i="84"/>
  <c r="AA32" i="84"/>
  <c r="Z33" i="84"/>
  <c r="AA33" i="84"/>
  <c r="Z34" i="84"/>
  <c r="AA34" i="84"/>
  <c r="Z35" i="84"/>
  <c r="AA35" i="84"/>
  <c r="Z36" i="84"/>
  <c r="AA36" i="84"/>
  <c r="Z37" i="84"/>
  <c r="AA37" i="84"/>
  <c r="Z38" i="84"/>
  <c r="AA38" i="84"/>
  <c r="Z39" i="84"/>
  <c r="AA39" i="84"/>
  <c r="Z40" i="84"/>
  <c r="AA40" i="84"/>
  <c r="N23" i="84"/>
  <c r="N24" i="84"/>
  <c r="N25" i="84"/>
  <c r="Y25" i="84" s="1"/>
  <c r="N26" i="84"/>
  <c r="N27" i="84"/>
  <c r="Y27" i="84" s="1"/>
  <c r="N28" i="84"/>
  <c r="N29" i="84"/>
  <c r="N30" i="84"/>
  <c r="N31" i="84"/>
  <c r="N32" i="84"/>
  <c r="N33" i="84"/>
  <c r="Y33" i="84" s="1"/>
  <c r="N34" i="84"/>
  <c r="N35" i="84"/>
  <c r="N36" i="84"/>
  <c r="N37" i="84"/>
  <c r="N38" i="84"/>
  <c r="N39" i="84"/>
  <c r="N40" i="84"/>
  <c r="G37" i="83"/>
  <c r="G48" i="83"/>
  <c r="G38" i="83"/>
  <c r="F38" i="83" s="1"/>
  <c r="I38" i="83" s="1"/>
  <c r="G36" i="83"/>
  <c r="G35" i="83" s="1"/>
  <c r="U21" i="84"/>
  <c r="R21" i="84" s="1"/>
  <c r="N21" i="84" s="1"/>
  <c r="U22" i="84"/>
  <c r="R22" i="84" s="1"/>
  <c r="U20" i="84"/>
  <c r="R20" i="84"/>
  <c r="N20" i="84" s="1"/>
  <c r="J20" i="84"/>
  <c r="G20" i="84" s="1"/>
  <c r="J21" i="84"/>
  <c r="G21" i="84" s="1"/>
  <c r="J22" i="84"/>
  <c r="G22" i="84" s="1"/>
  <c r="D19" i="84"/>
  <c r="E19" i="84"/>
  <c r="F19" i="84"/>
  <c r="H19" i="84"/>
  <c r="I19" i="84"/>
  <c r="K19" i="84"/>
  <c r="L19" i="84"/>
  <c r="M19" i="84"/>
  <c r="O19" i="84"/>
  <c r="P19" i="84"/>
  <c r="Q19" i="84"/>
  <c r="S19" i="84"/>
  <c r="T19" i="84"/>
  <c r="V19" i="84"/>
  <c r="W19" i="84"/>
  <c r="X19" i="84"/>
  <c r="C23" i="84"/>
  <c r="Y23" i="84" s="1"/>
  <c r="C24" i="84"/>
  <c r="C25" i="84"/>
  <c r="C26" i="84"/>
  <c r="C27" i="84"/>
  <c r="C28" i="84"/>
  <c r="Y28" i="84" s="1"/>
  <c r="C29" i="84"/>
  <c r="C30" i="84"/>
  <c r="Y30" i="84" s="1"/>
  <c r="C31" i="84"/>
  <c r="C32" i="84"/>
  <c r="C33" i="84"/>
  <c r="C34" i="84"/>
  <c r="C35" i="84"/>
  <c r="Y35" i="84" s="1"/>
  <c r="C36" i="84"/>
  <c r="C37" i="84"/>
  <c r="C38" i="84"/>
  <c r="C39" i="84"/>
  <c r="Y39" i="84" s="1"/>
  <c r="C40" i="84"/>
  <c r="D18" i="84"/>
  <c r="E18" i="84" s="1"/>
  <c r="F18" i="84" s="1"/>
  <c r="G18" i="84" s="1"/>
  <c r="H18" i="84" s="1"/>
  <c r="I18" i="84" s="1"/>
  <c r="J18" i="84" s="1"/>
  <c r="K18" i="84" s="1"/>
  <c r="L18" i="84" s="1"/>
  <c r="M18" i="84" s="1"/>
  <c r="N18" i="84" s="1"/>
  <c r="O18" i="84" s="1"/>
  <c r="P18" i="84" s="1"/>
  <c r="Q18" i="84" s="1"/>
  <c r="R18" i="84" s="1"/>
  <c r="S18" i="84" s="1"/>
  <c r="T18" i="84" s="1"/>
  <c r="U18" i="84" s="1"/>
  <c r="V18" i="84" s="1"/>
  <c r="W18" i="84" s="1"/>
  <c r="X18" i="84" s="1"/>
  <c r="A21" i="84"/>
  <c r="A22" i="84" s="1"/>
  <c r="A23" i="84"/>
  <c r="A24" i="84" s="1"/>
  <c r="A25" i="84" s="1"/>
  <c r="A26" i="84" s="1"/>
  <c r="A27" i="84" s="1"/>
  <c r="A28" i="84" s="1"/>
  <c r="A29" i="84" s="1"/>
  <c r="A30" i="84" s="1"/>
  <c r="A31" i="84" s="1"/>
  <c r="A32" i="84" s="1"/>
  <c r="A33" i="84" s="1"/>
  <c r="A34" i="84" s="1"/>
  <c r="A35" i="84" s="1"/>
  <c r="A36" i="84" s="1"/>
  <c r="A37" i="84" s="1"/>
  <c r="A38" i="84" s="1"/>
  <c r="A39" i="84" s="1"/>
  <c r="A40" i="84" s="1"/>
  <c r="P14" i="62"/>
  <c r="F56" i="62"/>
  <c r="D56" i="62" s="1"/>
  <c r="N55" i="62"/>
  <c r="D55" i="62" s="1"/>
  <c r="L54" i="62"/>
  <c r="D54" i="62" s="1"/>
  <c r="P41" i="62"/>
  <c r="D41" i="62" s="1"/>
  <c r="D24" i="62"/>
  <c r="P20" i="62"/>
  <c r="D20" i="62" s="1"/>
  <c r="Q20" i="62" s="1"/>
  <c r="P22" i="62"/>
  <c r="D22" i="62" s="1"/>
  <c r="P23" i="62"/>
  <c r="C16" i="62"/>
  <c r="C19" i="62"/>
  <c r="C20" i="62"/>
  <c r="C21" i="62"/>
  <c r="C22" i="62"/>
  <c r="C23" i="62"/>
  <c r="C25" i="62"/>
  <c r="C26" i="62"/>
  <c r="C27" i="62"/>
  <c r="C28" i="62"/>
  <c r="C29" i="62"/>
  <c r="C30" i="62"/>
  <c r="C38" i="62"/>
  <c r="C39" i="62"/>
  <c r="C40" i="62"/>
  <c r="C41" i="62"/>
  <c r="C42" i="62"/>
  <c r="C43" i="62"/>
  <c r="C44" i="62"/>
  <c r="C45" i="62"/>
  <c r="C46" i="62"/>
  <c r="C47" i="62"/>
  <c r="C48" i="62"/>
  <c r="C49" i="62"/>
  <c r="C50" i="62"/>
  <c r="C51" i="62"/>
  <c r="C52" i="62"/>
  <c r="C53" i="62"/>
  <c r="C54" i="62"/>
  <c r="C55" i="62"/>
  <c r="C56" i="62"/>
  <c r="N12" i="71"/>
  <c r="D12" i="71" s="1"/>
  <c r="G20" i="71" s="1"/>
  <c r="C13" i="71"/>
  <c r="K20" i="74"/>
  <c r="P17" i="62" s="1"/>
  <c r="D17" i="62" s="1"/>
  <c r="Q17" i="62" s="1"/>
  <c r="K21" i="74"/>
  <c r="P18" i="62" s="1"/>
  <c r="D18" i="62" s="1"/>
  <c r="K19" i="74"/>
  <c r="I59" i="74"/>
  <c r="F59" i="74"/>
  <c r="C59" i="74"/>
  <c r="E37" i="62"/>
  <c r="K18" i="74"/>
  <c r="P15" i="62" s="1"/>
  <c r="D15" i="62" s="1"/>
  <c r="K33" i="74"/>
  <c r="P30" i="62"/>
  <c r="D30" i="62" s="1"/>
  <c r="Q30" i="62" s="1"/>
  <c r="E48" i="83"/>
  <c r="E49" i="83"/>
  <c r="E50" i="83" s="1"/>
  <c r="H35" i="83"/>
  <c r="P16" i="74"/>
  <c r="P15" i="74" s="1"/>
  <c r="G49" i="83" s="1"/>
  <c r="E17" i="74"/>
  <c r="C14" i="62"/>
  <c r="G16" i="74"/>
  <c r="E60" i="74"/>
  <c r="C57" i="62" s="1"/>
  <c r="C19" i="74"/>
  <c r="C22" i="74"/>
  <c r="C23" i="74"/>
  <c r="C24" i="74"/>
  <c r="C25" i="74"/>
  <c r="C26" i="74"/>
  <c r="C28" i="74"/>
  <c r="C29" i="74"/>
  <c r="C31" i="74"/>
  <c r="C32" i="74"/>
  <c r="C33" i="74"/>
  <c r="C41" i="74"/>
  <c r="C42" i="74"/>
  <c r="C43" i="74"/>
  <c r="C44" i="74"/>
  <c r="C45" i="74"/>
  <c r="C46" i="74"/>
  <c r="C47" i="74"/>
  <c r="C48" i="74"/>
  <c r="C49" i="74"/>
  <c r="C50" i="74"/>
  <c r="C51" i="74"/>
  <c r="C52" i="74"/>
  <c r="C53" i="74"/>
  <c r="C54" i="74"/>
  <c r="C55" i="74"/>
  <c r="C56" i="74"/>
  <c r="C57" i="74"/>
  <c r="C58" i="74"/>
  <c r="E20" i="74"/>
  <c r="C17" i="62"/>
  <c r="H21" i="74"/>
  <c r="H16" i="74"/>
  <c r="H15" i="74" s="1"/>
  <c r="D30" i="74"/>
  <c r="C30" i="74" s="1"/>
  <c r="T58" i="74"/>
  <c r="I58" i="74"/>
  <c r="R58" i="74" s="1"/>
  <c r="F58" i="74"/>
  <c r="T48" i="74"/>
  <c r="E40" i="74"/>
  <c r="C37" i="62"/>
  <c r="E21" i="74"/>
  <c r="C18" i="62"/>
  <c r="E18" i="74"/>
  <c r="E27" i="74"/>
  <c r="C24" i="62" s="1"/>
  <c r="E31" i="62"/>
  <c r="E32" i="62"/>
  <c r="D32" i="62" s="1"/>
  <c r="E33" i="62"/>
  <c r="D33" i="62" s="1"/>
  <c r="E34" i="62"/>
  <c r="D34" i="62" s="1"/>
  <c r="E35" i="62"/>
  <c r="D35" i="62" s="1"/>
  <c r="E36" i="62"/>
  <c r="D36" i="62" s="1"/>
  <c r="E42" i="62"/>
  <c r="D42" i="62" s="1"/>
  <c r="E43" i="62"/>
  <c r="D43" i="62" s="1"/>
  <c r="Q43" i="62" s="1"/>
  <c r="E44" i="62"/>
  <c r="D44" i="62" s="1"/>
  <c r="Q44" i="62" s="1"/>
  <c r="E37" i="74"/>
  <c r="C34" i="62"/>
  <c r="E35" i="74"/>
  <c r="C32" i="62"/>
  <c r="E38" i="74"/>
  <c r="E39" i="74"/>
  <c r="C36" i="62" s="1"/>
  <c r="E36" i="74"/>
  <c r="C33" i="62" s="1"/>
  <c r="E34" i="74"/>
  <c r="C31" i="62" s="1"/>
  <c r="P40" i="62"/>
  <c r="D40" i="62" s="1"/>
  <c r="Q40" i="62" s="1"/>
  <c r="P39" i="62"/>
  <c r="D39" i="62" s="1"/>
  <c r="Q39" i="62" s="1"/>
  <c r="N44" i="74"/>
  <c r="I44" i="74" s="1"/>
  <c r="F44" i="74"/>
  <c r="N43" i="74"/>
  <c r="I43" i="74"/>
  <c r="F43" i="74"/>
  <c r="N42" i="74"/>
  <c r="I42" i="74" s="1"/>
  <c r="F42" i="74"/>
  <c r="D19" i="83"/>
  <c r="G19" i="83"/>
  <c r="J17" i="83"/>
  <c r="K17" i="83"/>
  <c r="J22" i="83"/>
  <c r="K22" i="83"/>
  <c r="J25" i="83"/>
  <c r="J26" i="83"/>
  <c r="K26" i="83"/>
  <c r="J29" i="83"/>
  <c r="J32" i="83"/>
  <c r="K32" i="83"/>
  <c r="K36" i="83"/>
  <c r="K37" i="83"/>
  <c r="K40" i="83"/>
  <c r="F43" i="83"/>
  <c r="C43" i="83"/>
  <c r="D39" i="81"/>
  <c r="G28" i="83"/>
  <c r="J28" i="83" s="1"/>
  <c r="G16" i="83"/>
  <c r="J16" i="83" s="1"/>
  <c r="H16" i="83"/>
  <c r="K16" i="83" s="1"/>
  <c r="G41" i="83"/>
  <c r="F41" i="83" s="1"/>
  <c r="G40" i="83"/>
  <c r="F40" i="83" s="1"/>
  <c r="E39" i="83"/>
  <c r="H39" i="83"/>
  <c r="D38" i="83"/>
  <c r="C38" i="83" s="1"/>
  <c r="D37" i="83"/>
  <c r="C37" i="83" s="1"/>
  <c r="D36" i="83"/>
  <c r="E35" i="83"/>
  <c r="E34" i="83" s="1"/>
  <c r="E14" i="83" s="1"/>
  <c r="K38" i="83"/>
  <c r="E15" i="83"/>
  <c r="D15" i="83"/>
  <c r="C15" i="83" s="1"/>
  <c r="F17" i="83"/>
  <c r="F16" i="83" s="1"/>
  <c r="F18" i="83"/>
  <c r="F20" i="83"/>
  <c r="F21" i="83"/>
  <c r="F22" i="83"/>
  <c r="F23" i="83"/>
  <c r="F24" i="83"/>
  <c r="F25" i="83"/>
  <c r="F26" i="83"/>
  <c r="I26" i="83" s="1"/>
  <c r="F27" i="83"/>
  <c r="F29" i="83"/>
  <c r="I29" i="83" s="1"/>
  <c r="F30" i="83"/>
  <c r="F31" i="83"/>
  <c r="F32" i="83"/>
  <c r="F33" i="83"/>
  <c r="F36" i="83"/>
  <c r="F42" i="83"/>
  <c r="C16" i="83"/>
  <c r="C17" i="83"/>
  <c r="I17" i="83" s="1"/>
  <c r="C18" i="83"/>
  <c r="C20" i="83"/>
  <c r="C21" i="83"/>
  <c r="C22" i="83"/>
  <c r="I22" i="83"/>
  <c r="C23" i="83"/>
  <c r="C24" i="83"/>
  <c r="C25" i="83"/>
  <c r="C26" i="83"/>
  <c r="C27" i="83"/>
  <c r="C28" i="83"/>
  <c r="C29" i="83"/>
  <c r="C30" i="83"/>
  <c r="C31" i="83"/>
  <c r="C32" i="83"/>
  <c r="C33" i="83"/>
  <c r="C42" i="83"/>
  <c r="A29" i="83"/>
  <c r="H13" i="83"/>
  <c r="E13" i="83"/>
  <c r="D26" i="57"/>
  <c r="D25" i="57"/>
  <c r="C26" i="57"/>
  <c r="C24" i="57" s="1"/>
  <c r="C25" i="57"/>
  <c r="E51" i="82"/>
  <c r="K50" i="82"/>
  <c r="E50" i="82"/>
  <c r="F47" i="82"/>
  <c r="F46" i="82"/>
  <c r="E46" i="82"/>
  <c r="G45" i="82"/>
  <c r="D45" i="82"/>
  <c r="C45" i="82"/>
  <c r="G44" i="82"/>
  <c r="E44" i="82" s="1"/>
  <c r="E43" i="82"/>
  <c r="K42" i="82"/>
  <c r="E42" i="82"/>
  <c r="I42" i="82" s="1"/>
  <c r="E41" i="82"/>
  <c r="I41" i="82" s="1"/>
  <c r="F40" i="82"/>
  <c r="F28" i="82" s="1"/>
  <c r="L31" i="82" s="1"/>
  <c r="L39" i="82"/>
  <c r="E39" i="82"/>
  <c r="D39" i="82"/>
  <c r="D28" i="82"/>
  <c r="K38" i="82"/>
  <c r="E38" i="82"/>
  <c r="I38" i="82" s="1"/>
  <c r="K37" i="82"/>
  <c r="E37" i="82"/>
  <c r="I37" i="82" s="1"/>
  <c r="K36" i="82"/>
  <c r="E36" i="82"/>
  <c r="I36" i="82" s="1"/>
  <c r="E35" i="82"/>
  <c r="I35" i="82" s="1"/>
  <c r="E34" i="82"/>
  <c r="E33" i="82"/>
  <c r="E32" i="82"/>
  <c r="I32" i="82" s="1"/>
  <c r="AD31" i="82"/>
  <c r="AD33" i="82" s="1"/>
  <c r="E31" i="82"/>
  <c r="H31" i="82" s="1"/>
  <c r="K30" i="82"/>
  <c r="E30" i="82"/>
  <c r="I30" i="82" s="1"/>
  <c r="E29" i="82"/>
  <c r="I29" i="82" s="1"/>
  <c r="M28" i="82"/>
  <c r="M29" i="82" s="1"/>
  <c r="K28" i="82"/>
  <c r="G28" i="82"/>
  <c r="C28" i="82"/>
  <c r="E27" i="82"/>
  <c r="E26" i="82"/>
  <c r="D26" i="82"/>
  <c r="M25" i="82"/>
  <c r="E25" i="82"/>
  <c r="J24" i="82"/>
  <c r="E24" i="82"/>
  <c r="E23" i="82"/>
  <c r="K22" i="82"/>
  <c r="J22" i="82"/>
  <c r="E22" i="82"/>
  <c r="E21" i="82"/>
  <c r="K20" i="82"/>
  <c r="E20" i="82"/>
  <c r="E19" i="82"/>
  <c r="L18" i="82"/>
  <c r="K18" i="82"/>
  <c r="E18" i="82"/>
  <c r="E11" i="82" s="1"/>
  <c r="E17" i="82"/>
  <c r="K16" i="82"/>
  <c r="E16" i="82"/>
  <c r="E15" i="82"/>
  <c r="E14" i="82"/>
  <c r="K13" i="82"/>
  <c r="E13" i="82"/>
  <c r="E12" i="82"/>
  <c r="K11" i="82"/>
  <c r="G11" i="82"/>
  <c r="G10" i="82" s="1"/>
  <c r="G9" i="82" s="1"/>
  <c r="F11" i="82"/>
  <c r="K15" i="82" s="1"/>
  <c r="D11" i="82"/>
  <c r="C11" i="82"/>
  <c r="C10" i="82" s="1"/>
  <c r="C9" i="82" s="1"/>
  <c r="C52" i="82" s="1"/>
  <c r="L10" i="82"/>
  <c r="K9" i="82"/>
  <c r="K43" i="82"/>
  <c r="K44" i="82" s="1"/>
  <c r="E13" i="81"/>
  <c r="E15" i="81"/>
  <c r="E18" i="81"/>
  <c r="E21" i="81"/>
  <c r="E22" i="81"/>
  <c r="E24" i="81"/>
  <c r="E25" i="81"/>
  <c r="E28" i="81"/>
  <c r="E33" i="81"/>
  <c r="D35" i="81"/>
  <c r="D33" i="57"/>
  <c r="D31" i="81"/>
  <c r="D32" i="57"/>
  <c r="C36" i="81"/>
  <c r="D40" i="83" s="1"/>
  <c r="C40" i="83" s="1"/>
  <c r="C37" i="81"/>
  <c r="D41" i="83" s="1"/>
  <c r="J41" i="83" s="1"/>
  <c r="C31" i="81"/>
  <c r="C32" i="57" s="1"/>
  <c r="D12" i="81"/>
  <c r="D11" i="81" s="1"/>
  <c r="E11" i="81" s="1"/>
  <c r="C12" i="81"/>
  <c r="C11" i="81"/>
  <c r="A25" i="81"/>
  <c r="D9" i="81"/>
  <c r="E123" i="79"/>
  <c r="E122" i="79"/>
  <c r="E121" i="79"/>
  <c r="AB120" i="79"/>
  <c r="E120" i="79"/>
  <c r="I119" i="79"/>
  <c r="H119" i="79" s="1"/>
  <c r="G119" i="79" s="1"/>
  <c r="F119" i="79" s="1"/>
  <c r="E119" i="79" s="1"/>
  <c r="E118" i="79"/>
  <c r="J118" i="79" s="1"/>
  <c r="I117" i="79"/>
  <c r="I115" i="79" s="1"/>
  <c r="I114" i="79" s="1"/>
  <c r="H117" i="79"/>
  <c r="G117" i="79"/>
  <c r="G115" i="79"/>
  <c r="G114" i="79" s="1"/>
  <c r="F117" i="79"/>
  <c r="F115" i="79" s="1"/>
  <c r="F114" i="79" s="1"/>
  <c r="D117" i="79"/>
  <c r="D115" i="79" s="1"/>
  <c r="D114" i="79" s="1"/>
  <c r="C117" i="79"/>
  <c r="C115" i="79" s="1"/>
  <c r="C114" i="79" s="1"/>
  <c r="E116" i="79"/>
  <c r="J116" i="79" s="1"/>
  <c r="H115" i="79"/>
  <c r="H114" i="79" s="1"/>
  <c r="E113" i="79"/>
  <c r="E112" i="79"/>
  <c r="E111" i="79"/>
  <c r="E110" i="79"/>
  <c r="E109" i="79"/>
  <c r="E108" i="79"/>
  <c r="E107" i="79"/>
  <c r="E106" i="79"/>
  <c r="E105" i="79"/>
  <c r="E104" i="79"/>
  <c r="E103" i="79"/>
  <c r="E102" i="79"/>
  <c r="E101" i="79"/>
  <c r="E100" i="79"/>
  <c r="E99" i="79"/>
  <c r="E98" i="79"/>
  <c r="E97" i="79"/>
  <c r="E96" i="79"/>
  <c r="E95" i="79"/>
  <c r="E94" i="79"/>
  <c r="E93" i="79"/>
  <c r="E92" i="79"/>
  <c r="E91" i="79"/>
  <c r="E90" i="79"/>
  <c r="E89" i="79"/>
  <c r="E88" i="79"/>
  <c r="E87" i="79"/>
  <c r="E86" i="79"/>
  <c r="E85" i="79"/>
  <c r="E84" i="79"/>
  <c r="E83" i="79"/>
  <c r="E82" i="79"/>
  <c r="E81" i="79"/>
  <c r="E80" i="79"/>
  <c r="E79" i="79"/>
  <c r="E78" i="79"/>
  <c r="E77" i="79"/>
  <c r="E76" i="79"/>
  <c r="E75" i="79"/>
  <c r="E74" i="79"/>
  <c r="E73" i="79"/>
  <c r="J72" i="79"/>
  <c r="E72" i="79"/>
  <c r="K72" i="79" s="1"/>
  <c r="E71" i="79"/>
  <c r="K71" i="79"/>
  <c r="I70" i="79"/>
  <c r="H70" i="79"/>
  <c r="G70" i="79"/>
  <c r="F70" i="79"/>
  <c r="D70" i="79"/>
  <c r="C70" i="79"/>
  <c r="E69" i="79"/>
  <c r="E68" i="79"/>
  <c r="E67" i="79"/>
  <c r="E66" i="79"/>
  <c r="E65" i="79"/>
  <c r="E64" i="79"/>
  <c r="E63" i="79"/>
  <c r="E62" i="79"/>
  <c r="E61" i="79"/>
  <c r="E60" i="79"/>
  <c r="E59" i="79"/>
  <c r="E58" i="79"/>
  <c r="E57" i="79"/>
  <c r="J57" i="79" s="1"/>
  <c r="E56" i="79"/>
  <c r="J56" i="79" s="1"/>
  <c r="E55" i="79"/>
  <c r="I54" i="79"/>
  <c r="H54" i="79"/>
  <c r="L54" i="79" s="1"/>
  <c r="L55" i="79" s="1"/>
  <c r="G54" i="79"/>
  <c r="F54" i="79"/>
  <c r="D54" i="79"/>
  <c r="D10" i="79" s="1"/>
  <c r="D9" i="79" s="1"/>
  <c r="C54" i="79"/>
  <c r="E53" i="79"/>
  <c r="K53" i="79"/>
  <c r="L52" i="79"/>
  <c r="E52" i="79"/>
  <c r="J52" i="79" s="1"/>
  <c r="E51" i="79"/>
  <c r="I50" i="79"/>
  <c r="H50" i="79"/>
  <c r="G50" i="79"/>
  <c r="F50" i="79"/>
  <c r="D50" i="79"/>
  <c r="C50" i="79"/>
  <c r="E49" i="79"/>
  <c r="E48" i="79"/>
  <c r="E47" i="79"/>
  <c r="E46" i="79"/>
  <c r="J46" i="79" s="1"/>
  <c r="E45" i="79"/>
  <c r="E44" i="79"/>
  <c r="E43" i="79"/>
  <c r="J43" i="79" s="1"/>
  <c r="E42" i="79"/>
  <c r="J42" i="79" s="1"/>
  <c r="E41" i="79"/>
  <c r="E40" i="79"/>
  <c r="E39" i="79"/>
  <c r="E38" i="79"/>
  <c r="K38" i="79" s="1"/>
  <c r="I37" i="79"/>
  <c r="H37" i="79"/>
  <c r="G37" i="79"/>
  <c r="F37" i="79"/>
  <c r="D37" i="79"/>
  <c r="C37" i="79"/>
  <c r="E36" i="79"/>
  <c r="E35" i="79"/>
  <c r="E34" i="79"/>
  <c r="E33" i="79"/>
  <c r="E32" i="79"/>
  <c r="E31" i="79"/>
  <c r="E30" i="79"/>
  <c r="E29" i="79"/>
  <c r="E28" i="79"/>
  <c r="E27" i="79"/>
  <c r="E26" i="79"/>
  <c r="I25" i="79"/>
  <c r="H25" i="79"/>
  <c r="G25" i="79"/>
  <c r="F25" i="79"/>
  <c r="F10" i="79" s="1"/>
  <c r="F9" i="79" s="1"/>
  <c r="E24" i="79"/>
  <c r="K24" i="79" s="1"/>
  <c r="J24" i="79"/>
  <c r="E23" i="79"/>
  <c r="E22" i="79"/>
  <c r="E21" i="79"/>
  <c r="J21" i="79" s="1"/>
  <c r="E20" i="79"/>
  <c r="J20" i="79" s="1"/>
  <c r="I19" i="79"/>
  <c r="I10" i="79" s="1"/>
  <c r="I9" i="79" s="1"/>
  <c r="H19" i="79"/>
  <c r="G19" i="79"/>
  <c r="F19" i="79"/>
  <c r="D19" i="79"/>
  <c r="C19" i="79"/>
  <c r="C10" i="79" s="1"/>
  <c r="C9" i="79" s="1"/>
  <c r="E18" i="79"/>
  <c r="E17" i="79"/>
  <c r="E16" i="79"/>
  <c r="E15" i="79"/>
  <c r="E14" i="79"/>
  <c r="L13" i="79"/>
  <c r="E13" i="79"/>
  <c r="E12" i="79"/>
  <c r="L12" i="79"/>
  <c r="I11" i="79"/>
  <c r="H11" i="79"/>
  <c r="G11" i="79"/>
  <c r="G10" i="79" s="1"/>
  <c r="G9" i="79" s="1"/>
  <c r="L5" i="79" s="1"/>
  <c r="F11" i="79"/>
  <c r="D11" i="79"/>
  <c r="C11" i="79"/>
  <c r="D15" i="58"/>
  <c r="D14" i="58" s="1"/>
  <c r="E36" i="58"/>
  <c r="C27" i="58"/>
  <c r="E27" i="58" s="1"/>
  <c r="C26" i="58"/>
  <c r="C30" i="58"/>
  <c r="E63" i="74" s="1"/>
  <c r="C19" i="58"/>
  <c r="E19" i="58" s="1"/>
  <c r="C18" i="58"/>
  <c r="E18" i="58" s="1"/>
  <c r="C16" i="58"/>
  <c r="C14" i="57"/>
  <c r="E14" i="57" s="1"/>
  <c r="I12" i="75"/>
  <c r="J12" i="75" s="1"/>
  <c r="D12" i="75"/>
  <c r="E12" i="75"/>
  <c r="F12" i="75" s="1"/>
  <c r="T19" i="69"/>
  <c r="T21" i="69"/>
  <c r="H21" i="69" s="1"/>
  <c r="T23" i="69"/>
  <c r="AA19" i="69"/>
  <c r="AA21" i="69"/>
  <c r="AA23" i="69"/>
  <c r="AA25" i="69"/>
  <c r="AA26" i="69"/>
  <c r="AA20" i="69"/>
  <c r="AA18" i="69"/>
  <c r="AA16" i="69"/>
  <c r="AA14" i="69"/>
  <c r="W14" i="69" s="1"/>
  <c r="T18" i="69"/>
  <c r="J18" i="69"/>
  <c r="I18" i="69" s="1"/>
  <c r="J23" i="69"/>
  <c r="J15" i="69"/>
  <c r="F138" i="78"/>
  <c r="F137" i="78"/>
  <c r="F136" i="78"/>
  <c r="K135" i="78"/>
  <c r="F135" i="78"/>
  <c r="E134" i="78"/>
  <c r="D134" i="78"/>
  <c r="F133" i="78"/>
  <c r="F132" i="78" s="1"/>
  <c r="F125" i="78" s="1"/>
  <c r="E132" i="78"/>
  <c r="D132" i="78"/>
  <c r="F131" i="78"/>
  <c r="F130" i="78"/>
  <c r="F129" i="78"/>
  <c r="F128" i="78"/>
  <c r="F127" i="78"/>
  <c r="E126" i="78"/>
  <c r="D126" i="78"/>
  <c r="F124" i="78"/>
  <c r="F123" i="78"/>
  <c r="F122" i="78"/>
  <c r="F120" i="78" s="1"/>
  <c r="F119" i="78" s="1"/>
  <c r="F121" i="78"/>
  <c r="E120" i="78"/>
  <c r="E119" i="78" s="1"/>
  <c r="D120" i="78"/>
  <c r="D119" i="78" s="1"/>
  <c r="F118" i="78"/>
  <c r="E117" i="78"/>
  <c r="D117" i="78"/>
  <c r="F116" i="78"/>
  <c r="F115" i="78" s="1"/>
  <c r="E115" i="78"/>
  <c r="D115" i="78"/>
  <c r="F114" i="78"/>
  <c r="E113" i="78"/>
  <c r="D113" i="78"/>
  <c r="F112" i="78"/>
  <c r="E111" i="78"/>
  <c r="F111" i="78" s="1"/>
  <c r="F103" i="78" s="1"/>
  <c r="D111" i="78"/>
  <c r="F110" i="78"/>
  <c r="F109" i="78"/>
  <c r="E108" i="78"/>
  <c r="D108" i="78"/>
  <c r="F108" i="78" s="1"/>
  <c r="F107" i="78"/>
  <c r="F106" i="78"/>
  <c r="F105" i="78"/>
  <c r="E104" i="78"/>
  <c r="D104" i="78"/>
  <c r="D103" i="78"/>
  <c r="F102" i="78"/>
  <c r="F101" i="78"/>
  <c r="F100" i="78"/>
  <c r="E99" i="78"/>
  <c r="D99" i="78"/>
  <c r="D98" i="78" s="1"/>
  <c r="F99" i="78"/>
  <c r="F97" i="78"/>
  <c r="F96" i="78"/>
  <c r="F95" i="78"/>
  <c r="E94" i="78"/>
  <c r="D94" i="78"/>
  <c r="F93" i="78"/>
  <c r="F92" i="78"/>
  <c r="F91" i="78"/>
  <c r="E90" i="78"/>
  <c r="D90" i="78"/>
  <c r="D89" i="78" s="1"/>
  <c r="F88" i="78"/>
  <c r="F87" i="78"/>
  <c r="F86" i="78"/>
  <c r="E85" i="78"/>
  <c r="D85" i="78"/>
  <c r="F83" i="78"/>
  <c r="F82" i="78"/>
  <c r="F81" i="78"/>
  <c r="F79" i="78" s="1"/>
  <c r="F80" i="78"/>
  <c r="E79" i="78"/>
  <c r="D79" i="78"/>
  <c r="F78" i="78"/>
  <c r="F77" i="78"/>
  <c r="F76" i="78"/>
  <c r="F75" i="78"/>
  <c r="E74" i="78"/>
  <c r="E73" i="78" s="1"/>
  <c r="D74" i="78"/>
  <c r="D73" i="78"/>
  <c r="F72" i="78"/>
  <c r="F71" i="78"/>
  <c r="F70" i="78"/>
  <c r="F69" i="78"/>
  <c r="E68" i="78"/>
  <c r="D68" i="78"/>
  <c r="E67" i="78"/>
  <c r="F66" i="78"/>
  <c r="F65" i="78"/>
  <c r="F64" i="78"/>
  <c r="D63" i="78"/>
  <c r="D62" i="78"/>
  <c r="F61" i="78"/>
  <c r="F60" i="78"/>
  <c r="F59" i="78"/>
  <c r="F58" i="78"/>
  <c r="E57" i="78"/>
  <c r="D57" i="78"/>
  <c r="F56" i="78"/>
  <c r="F55" i="78" s="1"/>
  <c r="E55" i="78"/>
  <c r="D55" i="78"/>
  <c r="F54" i="78"/>
  <c r="F53" i="78"/>
  <c r="E52" i="78"/>
  <c r="E50" i="78" s="1"/>
  <c r="E49" i="78" s="1"/>
  <c r="D52" i="78"/>
  <c r="D50" i="78"/>
  <c r="D49" i="78" s="1"/>
  <c r="F51" i="78"/>
  <c r="F48" i="78"/>
  <c r="F47" i="78"/>
  <c r="F46" i="78"/>
  <c r="F45" i="78"/>
  <c r="E44" i="78"/>
  <c r="E43" i="78" s="1"/>
  <c r="D44" i="78"/>
  <c r="D43" i="78" s="1"/>
  <c r="D29" i="78" s="1"/>
  <c r="F42" i="78"/>
  <c r="F41" i="78"/>
  <c r="F40" i="78"/>
  <c r="F39" i="78"/>
  <c r="E38" i="78"/>
  <c r="E37" i="78"/>
  <c r="D38" i="78"/>
  <c r="D37" i="78"/>
  <c r="F36" i="78"/>
  <c r="F35" i="78"/>
  <c r="F34" i="78"/>
  <c r="F33" i="78"/>
  <c r="E32" i="78"/>
  <c r="E31" i="78" s="1"/>
  <c r="E30" i="78" s="1"/>
  <c r="D32" i="78"/>
  <c r="D31" i="78" s="1"/>
  <c r="D30" i="78" s="1"/>
  <c r="F28" i="78"/>
  <c r="F27" i="78"/>
  <c r="F26" i="78"/>
  <c r="F25" i="78"/>
  <c r="E24" i="78"/>
  <c r="D24" i="78"/>
  <c r="F23" i="78"/>
  <c r="F22" i="78"/>
  <c r="F21" i="78"/>
  <c r="F20" i="78"/>
  <c r="F19" i="78" s="1"/>
  <c r="E19" i="78"/>
  <c r="D19" i="78"/>
  <c r="F18" i="78"/>
  <c r="F17" i="78"/>
  <c r="E17" i="78"/>
  <c r="D17" i="78"/>
  <c r="F16" i="78"/>
  <c r="F15" i="78"/>
  <c r="E15" i="78"/>
  <c r="D15" i="78"/>
  <c r="F14" i="78"/>
  <c r="F13" i="78"/>
  <c r="E13" i="78"/>
  <c r="D13" i="78"/>
  <c r="D10" i="78" s="1"/>
  <c r="F12" i="78"/>
  <c r="F11" i="78"/>
  <c r="E11" i="78"/>
  <c r="E10" i="78" s="1"/>
  <c r="D11" i="78"/>
  <c r="G9" i="78"/>
  <c r="H9" i="78" s="1"/>
  <c r="X25" i="69"/>
  <c r="T25" i="69"/>
  <c r="Q25" i="69"/>
  <c r="M25" i="69"/>
  <c r="I25" i="69" s="1"/>
  <c r="J25" i="69"/>
  <c r="X26" i="69"/>
  <c r="W26" i="69" s="1"/>
  <c r="T26" i="69"/>
  <c r="Q26" i="69"/>
  <c r="P26" i="69"/>
  <c r="M26" i="69"/>
  <c r="J26" i="69"/>
  <c r="X23" i="69"/>
  <c r="W23" i="69" s="1"/>
  <c r="X21" i="69"/>
  <c r="X20" i="69"/>
  <c r="X19" i="69"/>
  <c r="X18" i="69"/>
  <c r="W18" i="69" s="1"/>
  <c r="AA17" i="69"/>
  <c r="X17" i="69"/>
  <c r="G17" i="69" s="1"/>
  <c r="X16" i="69"/>
  <c r="AA15" i="69"/>
  <c r="X15" i="69"/>
  <c r="X14" i="69"/>
  <c r="AC13" i="69"/>
  <c r="Z13" i="69"/>
  <c r="Y13" i="69"/>
  <c r="J19" i="69"/>
  <c r="M19" i="69"/>
  <c r="H19" i="69" s="1"/>
  <c r="F19" i="69" s="1"/>
  <c r="Q19" i="69"/>
  <c r="J20" i="69"/>
  <c r="I20" i="69" s="1"/>
  <c r="M20" i="69"/>
  <c r="Q20" i="69"/>
  <c r="J21" i="69"/>
  <c r="G21" i="69" s="1"/>
  <c r="M21" i="69"/>
  <c r="Q21" i="69"/>
  <c r="N51" i="62"/>
  <c r="D51" i="62" s="1"/>
  <c r="Q51" i="62" s="1"/>
  <c r="N52" i="62"/>
  <c r="D52" i="62" s="1"/>
  <c r="N53" i="62"/>
  <c r="D53" i="62" s="1"/>
  <c r="N50" i="62"/>
  <c r="D50" i="62" s="1"/>
  <c r="K49" i="62"/>
  <c r="K13" i="62" s="1"/>
  <c r="L47" i="62"/>
  <c r="L13" i="62" s="1"/>
  <c r="S15" i="62" s="1"/>
  <c r="L48" i="62"/>
  <c r="D48" i="62" s="1"/>
  <c r="D46" i="62"/>
  <c r="G45" i="62"/>
  <c r="D45" i="62" s="1"/>
  <c r="G29" i="62"/>
  <c r="D29" i="62" s="1"/>
  <c r="Q29" i="62" s="1"/>
  <c r="F28" i="62"/>
  <c r="D28" i="62" s="1"/>
  <c r="M27" i="62"/>
  <c r="D27" i="62" s="1"/>
  <c r="M26" i="62"/>
  <c r="D26" i="62" s="1"/>
  <c r="E25" i="62"/>
  <c r="D23" i="62"/>
  <c r="N15" i="71"/>
  <c r="D15" i="71" s="1"/>
  <c r="P11" i="71"/>
  <c r="N16" i="71"/>
  <c r="D16" i="71" s="1"/>
  <c r="D11" i="71" s="1"/>
  <c r="N14" i="71"/>
  <c r="D14" i="71"/>
  <c r="N41" i="74"/>
  <c r="K41" i="74"/>
  <c r="P38" i="62" s="1"/>
  <c r="D38" i="62" s="1"/>
  <c r="J13" i="62"/>
  <c r="D39" i="58"/>
  <c r="E39" i="58" s="1"/>
  <c r="E16" i="76"/>
  <c r="G15" i="75"/>
  <c r="K15" i="75"/>
  <c r="L15" i="75"/>
  <c r="G16" i="75"/>
  <c r="K16" i="75"/>
  <c r="L16" i="75"/>
  <c r="G17" i="75"/>
  <c r="K17" i="75"/>
  <c r="L17" i="75"/>
  <c r="G18" i="75"/>
  <c r="K18" i="75"/>
  <c r="L18" i="75"/>
  <c r="G19" i="75"/>
  <c r="K19" i="75"/>
  <c r="L19" i="75"/>
  <c r="G20" i="75"/>
  <c r="K20" i="75"/>
  <c r="L20" i="75"/>
  <c r="G21" i="75"/>
  <c r="K21" i="75"/>
  <c r="L21" i="75"/>
  <c r="G22" i="75"/>
  <c r="K22" i="75"/>
  <c r="L22" i="75"/>
  <c r="G23" i="75"/>
  <c r="K23" i="75"/>
  <c r="L23" i="75"/>
  <c r="G24" i="75"/>
  <c r="K24" i="75"/>
  <c r="L24" i="75"/>
  <c r="G25" i="75"/>
  <c r="K25" i="75"/>
  <c r="L25" i="75"/>
  <c r="G26" i="75"/>
  <c r="K26" i="75"/>
  <c r="L26" i="75"/>
  <c r="G27" i="75"/>
  <c r="K27" i="75"/>
  <c r="L27" i="75"/>
  <c r="G28" i="75"/>
  <c r="K28" i="75"/>
  <c r="L28" i="75"/>
  <c r="L13" i="69"/>
  <c r="O13" i="69"/>
  <c r="R13" i="69"/>
  <c r="S13" i="69"/>
  <c r="V13" i="69"/>
  <c r="J14" i="69"/>
  <c r="M14" i="69"/>
  <c r="M13" i="69" s="1"/>
  <c r="Q14" i="69"/>
  <c r="C15" i="69"/>
  <c r="N13" i="69"/>
  <c r="Q15" i="69"/>
  <c r="T15" i="69"/>
  <c r="M16" i="69"/>
  <c r="Q16" i="69"/>
  <c r="J17" i="69"/>
  <c r="M17" i="69"/>
  <c r="Q17" i="69"/>
  <c r="T17" i="69"/>
  <c r="M18" i="69"/>
  <c r="H18" i="69" s="1"/>
  <c r="Q18" i="69"/>
  <c r="M23" i="69"/>
  <c r="H23" i="69" s="1"/>
  <c r="AF23" i="69" s="1"/>
  <c r="Q23" i="69"/>
  <c r="D14" i="66"/>
  <c r="E14" i="66" s="1"/>
  <c r="F14" i="66" s="1"/>
  <c r="G14" i="66" s="1"/>
  <c r="H14" i="66" s="1"/>
  <c r="F15" i="66"/>
  <c r="G15" i="66"/>
  <c r="H15" i="66"/>
  <c r="A17" i="66"/>
  <c r="A18" i="66"/>
  <c r="D16" i="36"/>
  <c r="E16" i="36"/>
  <c r="F16" i="36"/>
  <c r="I16" i="36"/>
  <c r="J16" i="36"/>
  <c r="C17" i="36"/>
  <c r="C16" i="36" s="1"/>
  <c r="K16" i="36" s="1"/>
  <c r="G17" i="36"/>
  <c r="E16" i="66"/>
  <c r="C16" i="66" s="1"/>
  <c r="C18" i="36"/>
  <c r="G18" i="36"/>
  <c r="E17" i="66"/>
  <c r="C17" i="66" s="1"/>
  <c r="C19" i="36"/>
  <c r="K19" i="36" s="1"/>
  <c r="G19" i="36"/>
  <c r="E18" i="66" s="1"/>
  <c r="C18" i="66" s="1"/>
  <c r="H13" i="62"/>
  <c r="I13" i="62"/>
  <c r="O13" i="62"/>
  <c r="B49" i="62"/>
  <c r="D57" i="62"/>
  <c r="F11" i="71"/>
  <c r="G11" i="71"/>
  <c r="H11" i="71"/>
  <c r="I11" i="71"/>
  <c r="J11" i="71"/>
  <c r="K11" i="71"/>
  <c r="L11" i="71"/>
  <c r="M11" i="71"/>
  <c r="Q11" i="71"/>
  <c r="R11" i="71"/>
  <c r="S11" i="71"/>
  <c r="C12" i="71"/>
  <c r="D13" i="71"/>
  <c r="C14" i="71"/>
  <c r="C15" i="71"/>
  <c r="C16" i="71"/>
  <c r="N18" i="71"/>
  <c r="G15" i="74"/>
  <c r="L16" i="74"/>
  <c r="L15" i="74" s="1"/>
  <c r="M16" i="74"/>
  <c r="M15" i="74" s="1"/>
  <c r="O16" i="74"/>
  <c r="O15" i="74" s="1"/>
  <c r="Q16" i="74"/>
  <c r="F17" i="74"/>
  <c r="N17" i="74"/>
  <c r="I17" i="74" s="1"/>
  <c r="F18" i="74"/>
  <c r="N18" i="74"/>
  <c r="I18" i="74" s="1"/>
  <c r="F19" i="74"/>
  <c r="N19" i="74"/>
  <c r="F20" i="74"/>
  <c r="N20" i="74"/>
  <c r="U20" i="74"/>
  <c r="N21" i="74"/>
  <c r="U21" i="74"/>
  <c r="F22" i="74"/>
  <c r="N22" i="74"/>
  <c r="K22" i="74"/>
  <c r="P19" i="62" s="1"/>
  <c r="D19" i="62" s="1"/>
  <c r="Q19" i="62" s="1"/>
  <c r="U22" i="74"/>
  <c r="F23" i="74"/>
  <c r="N23" i="74"/>
  <c r="T23" i="74"/>
  <c r="U23" i="74"/>
  <c r="F24" i="74"/>
  <c r="N24" i="74"/>
  <c r="K24" i="74" s="1"/>
  <c r="P21" i="62" s="1"/>
  <c r="D21" i="62" s="1"/>
  <c r="Q21" i="62" s="1"/>
  <c r="U24" i="74"/>
  <c r="F25" i="74"/>
  <c r="N25" i="74"/>
  <c r="I25" i="74" s="1"/>
  <c r="U25" i="74"/>
  <c r="F26" i="74"/>
  <c r="N26" i="74"/>
  <c r="T26" i="74"/>
  <c r="F27" i="74"/>
  <c r="N27" i="74"/>
  <c r="I27" i="74" s="1"/>
  <c r="T27" i="74"/>
  <c r="F28" i="74"/>
  <c r="I28" i="74"/>
  <c r="R28" i="74" s="1"/>
  <c r="N28" i="74"/>
  <c r="T28" i="74"/>
  <c r="U28" i="74"/>
  <c r="F29" i="74"/>
  <c r="N29" i="74"/>
  <c r="I29" i="74" s="1"/>
  <c r="R29" i="74" s="1"/>
  <c r="T29" i="74"/>
  <c r="F30" i="74"/>
  <c r="N30" i="74"/>
  <c r="I30" i="74"/>
  <c r="R30" i="74" s="1"/>
  <c r="U30" i="74"/>
  <c r="F31" i="74"/>
  <c r="N31" i="74"/>
  <c r="I31" i="74"/>
  <c r="R31" i="74" s="1"/>
  <c r="T31" i="74"/>
  <c r="F32" i="74"/>
  <c r="N32" i="74"/>
  <c r="I32" i="74" s="1"/>
  <c r="R32" i="74" s="1"/>
  <c r="T32" i="74"/>
  <c r="U32" i="74"/>
  <c r="F33" i="74"/>
  <c r="N33" i="74"/>
  <c r="I33" i="74" s="1"/>
  <c r="R33" i="74" s="1"/>
  <c r="F34" i="74"/>
  <c r="N34" i="74"/>
  <c r="I34" i="74" s="1"/>
  <c r="R34" i="74" s="1"/>
  <c r="F35" i="74"/>
  <c r="N35" i="74"/>
  <c r="I35" i="74" s="1"/>
  <c r="R35" i="74" s="1"/>
  <c r="F36" i="74"/>
  <c r="N36" i="74"/>
  <c r="I36" i="74" s="1"/>
  <c r="T36" i="74"/>
  <c r="U36" i="74"/>
  <c r="V36" i="74"/>
  <c r="F37" i="74"/>
  <c r="N37" i="74"/>
  <c r="I37" i="74" s="1"/>
  <c r="F38" i="74"/>
  <c r="N38" i="74"/>
  <c r="I38" i="74" s="1"/>
  <c r="T38" i="74"/>
  <c r="F39" i="74"/>
  <c r="N39" i="74"/>
  <c r="I39" i="74" s="1"/>
  <c r="F40" i="74"/>
  <c r="U40" i="74"/>
  <c r="F41" i="74"/>
  <c r="F45" i="74"/>
  <c r="N45" i="74"/>
  <c r="I45" i="74" s="1"/>
  <c r="R45" i="74" s="1"/>
  <c r="T45" i="74"/>
  <c r="F46" i="74"/>
  <c r="N46" i="74"/>
  <c r="I46" i="74" s="1"/>
  <c r="T46" i="74"/>
  <c r="F47" i="74"/>
  <c r="N47" i="74"/>
  <c r="I47" i="74" s="1"/>
  <c r="R47" i="74" s="1"/>
  <c r="T47" i="74"/>
  <c r="F48" i="74"/>
  <c r="N48" i="74"/>
  <c r="I48" i="74" s="1"/>
  <c r="F49" i="74"/>
  <c r="N49" i="74"/>
  <c r="F50" i="74"/>
  <c r="N50" i="74"/>
  <c r="I50" i="74" s="1"/>
  <c r="F51" i="74"/>
  <c r="C17" i="71" s="1"/>
  <c r="N51" i="74"/>
  <c r="I51" i="74" s="1"/>
  <c r="F52" i="74"/>
  <c r="I52" i="74"/>
  <c r="R52" i="74" s="1"/>
  <c r="T52" i="74"/>
  <c r="F53" i="74"/>
  <c r="I53" i="74"/>
  <c r="R53" i="74" s="1"/>
  <c r="T53" i="74"/>
  <c r="F54" i="74"/>
  <c r="I54" i="74"/>
  <c r="T54" i="74"/>
  <c r="F55" i="74"/>
  <c r="I55" i="74"/>
  <c r="T55" i="74"/>
  <c r="F56" i="74"/>
  <c r="N56" i="74"/>
  <c r="I56" i="74" s="1"/>
  <c r="U56" i="74"/>
  <c r="F57" i="74"/>
  <c r="I57" i="74"/>
  <c r="R57" i="74" s="1"/>
  <c r="T57" i="74"/>
  <c r="F60" i="74"/>
  <c r="I60" i="74"/>
  <c r="U60" i="74"/>
  <c r="T61" i="74"/>
  <c r="F61" i="74"/>
  <c r="C61" i="74" s="1"/>
  <c r="I61" i="74"/>
  <c r="F62" i="74"/>
  <c r="C62" i="74" s="1"/>
  <c r="I62" i="74"/>
  <c r="T62" i="74"/>
  <c r="F63" i="74"/>
  <c r="T63" i="74"/>
  <c r="F64" i="74"/>
  <c r="C64" i="74" s="1"/>
  <c r="F65" i="74"/>
  <c r="A7" i="74"/>
  <c r="A5" i="71" s="1"/>
  <c r="A7" i="62" s="1"/>
  <c r="A6" i="36"/>
  <c r="A6" i="66" s="1"/>
  <c r="A5" i="69" s="1"/>
  <c r="C13" i="76"/>
  <c r="D13" i="76"/>
  <c r="F13" i="76"/>
  <c r="G13" i="76"/>
  <c r="H13" i="76"/>
  <c r="I13" i="76"/>
  <c r="E14" i="76"/>
  <c r="L14" i="76" s="1"/>
  <c r="E15" i="76"/>
  <c r="L15" i="76"/>
  <c r="E17" i="76"/>
  <c r="E18" i="76"/>
  <c r="E19" i="76"/>
  <c r="E20" i="76"/>
  <c r="C21" i="76"/>
  <c r="D21" i="76"/>
  <c r="F21" i="76"/>
  <c r="G21" i="76"/>
  <c r="E21" i="76" s="1"/>
  <c r="H21" i="76"/>
  <c r="I21" i="76"/>
  <c r="I12" i="76" s="1"/>
  <c r="E22" i="76"/>
  <c r="L22" i="76" s="1"/>
  <c r="E23" i="76"/>
  <c r="J23" i="76" s="1"/>
  <c r="E24" i="76"/>
  <c r="E25" i="76"/>
  <c r="E26" i="76"/>
  <c r="J26" i="76" s="1"/>
  <c r="F27" i="76"/>
  <c r="G27" i="76"/>
  <c r="H27" i="76"/>
  <c r="I27" i="76"/>
  <c r="E28" i="76"/>
  <c r="E27" i="76" s="1"/>
  <c r="E29" i="76"/>
  <c r="E30" i="76"/>
  <c r="E31" i="76"/>
  <c r="E32" i="76"/>
  <c r="E33" i="76"/>
  <c r="E34" i="76"/>
  <c r="E35" i="76"/>
  <c r="E36" i="76"/>
  <c r="E37" i="76"/>
  <c r="E38" i="76"/>
  <c r="C39" i="76"/>
  <c r="F39" i="76"/>
  <c r="F12" i="76" s="1"/>
  <c r="G39" i="76"/>
  <c r="H39" i="76"/>
  <c r="I39" i="76"/>
  <c r="E40" i="76"/>
  <c r="K40" i="76"/>
  <c r="E41" i="76"/>
  <c r="E42" i="76"/>
  <c r="E43" i="76"/>
  <c r="E44" i="76"/>
  <c r="J44" i="76" s="1"/>
  <c r="D45" i="76"/>
  <c r="D39" i="76" s="1"/>
  <c r="E45" i="76"/>
  <c r="E46" i="76"/>
  <c r="J46" i="76" s="1"/>
  <c r="K46" i="76"/>
  <c r="E47" i="76"/>
  <c r="E48" i="76"/>
  <c r="E49" i="76"/>
  <c r="E50" i="76"/>
  <c r="E51" i="76"/>
  <c r="E52" i="76"/>
  <c r="E53" i="76"/>
  <c r="J53" i="76" s="1"/>
  <c r="E54" i="76"/>
  <c r="E55" i="76"/>
  <c r="J55" i="76" s="1"/>
  <c r="L55" i="76"/>
  <c r="L56" i="76" s="1"/>
  <c r="E56" i="76"/>
  <c r="J56" i="76" s="1"/>
  <c r="C57" i="76"/>
  <c r="C12" i="76" s="1"/>
  <c r="D57" i="76"/>
  <c r="E57" i="76"/>
  <c r="E58" i="76"/>
  <c r="E59" i="76"/>
  <c r="J59" i="76" s="1"/>
  <c r="E60" i="76"/>
  <c r="K60" i="76" s="1"/>
  <c r="E61" i="76"/>
  <c r="E62" i="76"/>
  <c r="E63" i="76"/>
  <c r="E64" i="76"/>
  <c r="E65" i="76"/>
  <c r="E66" i="76"/>
  <c r="E67" i="76"/>
  <c r="E68" i="76"/>
  <c r="E69" i="76"/>
  <c r="E70" i="76"/>
  <c r="E71" i="76"/>
  <c r="J71" i="76" s="1"/>
  <c r="E72" i="76"/>
  <c r="J72" i="76" s="1"/>
  <c r="C73" i="76"/>
  <c r="D73" i="76"/>
  <c r="F73" i="76"/>
  <c r="G73" i="76"/>
  <c r="H73" i="76"/>
  <c r="I73" i="76"/>
  <c r="E74" i="76"/>
  <c r="E75" i="76"/>
  <c r="J75" i="76" s="1"/>
  <c r="E76" i="76"/>
  <c r="E77" i="76"/>
  <c r="E78" i="76"/>
  <c r="E79" i="76"/>
  <c r="E80" i="76"/>
  <c r="E81" i="76"/>
  <c r="E82" i="76"/>
  <c r="E83" i="76"/>
  <c r="E84" i="76"/>
  <c r="E85" i="76"/>
  <c r="E86" i="76"/>
  <c r="E87" i="76"/>
  <c r="E88" i="76"/>
  <c r="E89" i="76"/>
  <c r="E90" i="76"/>
  <c r="E91" i="76"/>
  <c r="E92" i="76"/>
  <c r="E93" i="76"/>
  <c r="E94" i="76"/>
  <c r="E95" i="76"/>
  <c r="E96" i="76"/>
  <c r="E97" i="76"/>
  <c r="E98" i="76"/>
  <c r="E99" i="76"/>
  <c r="E100" i="76"/>
  <c r="E101" i="76"/>
  <c r="E102" i="76"/>
  <c r="E103" i="76"/>
  <c r="E104" i="76"/>
  <c r="E105" i="76"/>
  <c r="E106" i="76"/>
  <c r="E107" i="76"/>
  <c r="E108" i="76"/>
  <c r="E109" i="76"/>
  <c r="E110" i="76"/>
  <c r="E111" i="76"/>
  <c r="E112" i="76"/>
  <c r="E113" i="76"/>
  <c r="E114" i="76"/>
  <c r="E115" i="76"/>
  <c r="E116" i="76"/>
  <c r="F118" i="76"/>
  <c r="F117" i="76" s="1"/>
  <c r="G118" i="76"/>
  <c r="H118" i="76"/>
  <c r="H117" i="76" s="1"/>
  <c r="I118" i="76"/>
  <c r="I117" i="76" s="1"/>
  <c r="E119" i="76"/>
  <c r="J119" i="76" s="1"/>
  <c r="C120" i="76"/>
  <c r="C118" i="76" s="1"/>
  <c r="D120" i="76"/>
  <c r="D118" i="76"/>
  <c r="D117" i="76" s="1"/>
  <c r="E120" i="76"/>
  <c r="E121" i="76"/>
  <c r="J121" i="76" s="1"/>
  <c r="E122" i="76"/>
  <c r="E123" i="76"/>
  <c r="E124" i="76"/>
  <c r="E125" i="76"/>
  <c r="E126" i="76"/>
  <c r="A6" i="58"/>
  <c r="A7" i="58"/>
  <c r="A4" i="79" s="1"/>
  <c r="A4" i="81" s="1"/>
  <c r="A4" i="82" s="1"/>
  <c r="A5" i="83" s="1"/>
  <c r="A5" i="74" s="1"/>
  <c r="A3" i="71" s="1"/>
  <c r="A8" i="58"/>
  <c r="A6" i="74"/>
  <c r="A4" i="71"/>
  <c r="A6" i="62" s="1"/>
  <c r="A5" i="36"/>
  <c r="A5" i="66" s="1"/>
  <c r="A4" i="69" s="1"/>
  <c r="F13" i="58"/>
  <c r="F14" i="58"/>
  <c r="C20" i="58"/>
  <c r="D20" i="58" s="1"/>
  <c r="D25" i="58"/>
  <c r="D41" i="58"/>
  <c r="F11" i="57"/>
  <c r="D12" i="57"/>
  <c r="C15" i="57"/>
  <c r="E15" i="57" s="1"/>
  <c r="D15" i="57"/>
  <c r="D11" i="57"/>
  <c r="E27" i="57"/>
  <c r="E13" i="57"/>
  <c r="N17" i="71"/>
  <c r="D17" i="71"/>
  <c r="O11" i="71"/>
  <c r="T34" i="74"/>
  <c r="I26" i="74"/>
  <c r="R26" i="74" s="1"/>
  <c r="T25" i="74"/>
  <c r="I23" i="74"/>
  <c r="U27" i="74"/>
  <c r="T39" i="74"/>
  <c r="T35" i="74"/>
  <c r="S18" i="74"/>
  <c r="T18" i="74"/>
  <c r="K13" i="69"/>
  <c r="T14" i="69"/>
  <c r="P14" i="69" s="1"/>
  <c r="M15" i="69"/>
  <c r="I15" i="69" s="1"/>
  <c r="J16" i="69"/>
  <c r="D15" i="66"/>
  <c r="H16" i="36"/>
  <c r="K17" i="36"/>
  <c r="E39" i="76"/>
  <c r="K121" i="76"/>
  <c r="E73" i="76"/>
  <c r="K73" i="76" s="1"/>
  <c r="K59" i="76"/>
  <c r="J49" i="76"/>
  <c r="K49" i="76"/>
  <c r="J22" i="76"/>
  <c r="I49" i="74"/>
  <c r="L23" i="76"/>
  <c r="E98" i="78"/>
  <c r="E11" i="71"/>
  <c r="S30" i="74"/>
  <c r="I63" i="74"/>
  <c r="E16" i="58"/>
  <c r="D35" i="58"/>
  <c r="E35" i="58" s="1"/>
  <c r="J16" i="74"/>
  <c r="J15" i="74"/>
  <c r="U17" i="74" s="1"/>
  <c r="N40" i="74"/>
  <c r="K40" i="74" s="1"/>
  <c r="C35" i="81"/>
  <c r="C33" i="57" s="1"/>
  <c r="C31" i="57" s="1"/>
  <c r="C23" i="57" s="1"/>
  <c r="L21" i="79"/>
  <c r="K20" i="79"/>
  <c r="K21" i="79"/>
  <c r="K42" i="79"/>
  <c r="K57" i="79"/>
  <c r="K116" i="79"/>
  <c r="L20" i="79"/>
  <c r="C35" i="58"/>
  <c r="C34" i="58" s="1"/>
  <c r="C45" i="58" s="1"/>
  <c r="E45" i="58" s="1"/>
  <c r="E26" i="58"/>
  <c r="D38" i="58"/>
  <c r="C38" i="58"/>
  <c r="E35" i="81"/>
  <c r="D17" i="58"/>
  <c r="R55" i="74"/>
  <c r="E25" i="57"/>
  <c r="E48" i="82"/>
  <c r="F45" i="82"/>
  <c r="E47" i="82"/>
  <c r="K18" i="36"/>
  <c r="G16" i="36"/>
  <c r="H34" i="83"/>
  <c r="K34" i="83" s="1"/>
  <c r="J38" i="83"/>
  <c r="C22" i="84"/>
  <c r="L18" i="83"/>
  <c r="P19" i="69"/>
  <c r="I17" i="69"/>
  <c r="P25" i="69"/>
  <c r="P24" i="69"/>
  <c r="Q23" i="62"/>
  <c r="M13" i="62"/>
  <c r="S19" i="62" s="1"/>
  <c r="C20" i="84"/>
  <c r="F98" i="78"/>
  <c r="I137" i="78"/>
  <c r="F37" i="83"/>
  <c r="J40" i="76"/>
  <c r="V33" i="74"/>
  <c r="P23" i="69"/>
  <c r="C14" i="69"/>
  <c r="F32" i="78"/>
  <c r="F31" i="78" s="1"/>
  <c r="F30" i="78" s="1"/>
  <c r="Z19" i="84"/>
  <c r="I24" i="69"/>
  <c r="J68" i="79"/>
  <c r="K120" i="76"/>
  <c r="T37" i="74"/>
  <c r="F21" i="74"/>
  <c r="I41" i="74"/>
  <c r="R41" i="74" s="1"/>
  <c r="T60" i="74"/>
  <c r="I26" i="69"/>
  <c r="F126" i="78"/>
  <c r="E36" i="81"/>
  <c r="L6" i="82"/>
  <c r="C36" i="83"/>
  <c r="I36" i="83" s="1"/>
  <c r="K39" i="83"/>
  <c r="C60" i="74"/>
  <c r="R60" i="74"/>
  <c r="C35" i="74"/>
  <c r="I22" i="69"/>
  <c r="H24" i="69"/>
  <c r="K71" i="76"/>
  <c r="E16" i="74"/>
  <c r="E15" i="74" s="1"/>
  <c r="D25" i="62"/>
  <c r="Q25" i="62" s="1"/>
  <c r="J53" i="79"/>
  <c r="W24" i="69"/>
  <c r="U19" i="84"/>
  <c r="E45" i="82"/>
  <c r="E117" i="79"/>
  <c r="K117" i="79" s="1"/>
  <c r="D30" i="81"/>
  <c r="G14" i="69"/>
  <c r="T21" i="74"/>
  <c r="K23" i="76"/>
  <c r="G12" i="76"/>
  <c r="G11" i="76" s="1"/>
  <c r="L7" i="76" s="1"/>
  <c r="R54" i="74"/>
  <c r="T41" i="74"/>
  <c r="I21" i="74"/>
  <c r="T33" i="74"/>
  <c r="W19" i="69"/>
  <c r="H26" i="69"/>
  <c r="F44" i="78"/>
  <c r="F43" i="78" s="1"/>
  <c r="F85" i="78"/>
  <c r="E125" i="78"/>
  <c r="K68" i="79"/>
  <c r="AD29" i="82"/>
  <c r="H15" i="83"/>
  <c r="K15" i="83" s="1"/>
  <c r="C39" i="74"/>
  <c r="R39" i="74" s="1"/>
  <c r="D16" i="74"/>
  <c r="H45" i="83"/>
  <c r="W25" i="69"/>
  <c r="G24" i="69"/>
  <c r="F24" i="69" s="1"/>
  <c r="G19" i="69"/>
  <c r="G16" i="69"/>
  <c r="F16" i="69" s="1"/>
  <c r="P18" i="69"/>
  <c r="W21" i="69"/>
  <c r="W16" i="69"/>
  <c r="H17" i="69"/>
  <c r="W20" i="69"/>
  <c r="G22" i="69"/>
  <c r="AB13" i="69"/>
  <c r="P17" i="69"/>
  <c r="H50" i="83"/>
  <c r="I34" i="82"/>
  <c r="I39" i="82"/>
  <c r="K39" i="82"/>
  <c r="K35" i="82"/>
  <c r="L40" i="82"/>
  <c r="L41" i="82" s="1"/>
  <c r="G15" i="69"/>
  <c r="P15" i="69"/>
  <c r="Q13" i="69"/>
  <c r="H14" i="69"/>
  <c r="AF14" i="69" s="1"/>
  <c r="W15" i="69"/>
  <c r="F52" i="78"/>
  <c r="F50" i="78" s="1"/>
  <c r="F104" i="78"/>
  <c r="F134" i="78"/>
  <c r="G25" i="69"/>
  <c r="F24" i="78"/>
  <c r="T16" i="69"/>
  <c r="T13" i="69" s="1"/>
  <c r="C17" i="74"/>
  <c r="R17" i="74" s="1"/>
  <c r="T17" i="74"/>
  <c r="P16" i="62"/>
  <c r="D16" i="62" s="1"/>
  <c r="T19" i="74"/>
  <c r="J37" i="83"/>
  <c r="E38" i="58"/>
  <c r="J39" i="76"/>
  <c r="K119" i="76"/>
  <c r="I16" i="69"/>
  <c r="G117" i="76"/>
  <c r="J57" i="76"/>
  <c r="K57" i="76"/>
  <c r="I21" i="69"/>
  <c r="T20" i="69"/>
  <c r="E63" i="78"/>
  <c r="E62" i="78" s="1"/>
  <c r="F67" i="78"/>
  <c r="F113" i="78"/>
  <c r="K72" i="76"/>
  <c r="K44" i="76"/>
  <c r="I25" i="83"/>
  <c r="I22" i="74"/>
  <c r="R22" i="74" s="1"/>
  <c r="J38" i="79"/>
  <c r="J71" i="79"/>
  <c r="E70" i="79"/>
  <c r="K70" i="79" s="1"/>
  <c r="I16" i="83"/>
  <c r="C19" i="83"/>
  <c r="C35" i="62"/>
  <c r="C38" i="74"/>
  <c r="R38" i="74" s="1"/>
  <c r="Q24" i="62"/>
  <c r="N22" i="84"/>
  <c r="AA22" i="84"/>
  <c r="Y40" i="84"/>
  <c r="Y36" i="84"/>
  <c r="Y32" i="84"/>
  <c r="Y24" i="84"/>
  <c r="T22" i="74"/>
  <c r="C15" i="58"/>
  <c r="C14" i="58" s="1"/>
  <c r="K52" i="79"/>
  <c r="E50" i="79"/>
  <c r="K50" i="79" s="1"/>
  <c r="E54" i="79"/>
  <c r="K56" i="79"/>
  <c r="C15" i="62"/>
  <c r="C18" i="74"/>
  <c r="R18" i="74" s="1"/>
  <c r="C34" i="74"/>
  <c r="C37" i="74"/>
  <c r="C21" i="74"/>
  <c r="R21" i="74" s="1"/>
  <c r="C40" i="74"/>
  <c r="C36" i="74"/>
  <c r="U18" i="74" s="1"/>
  <c r="U19" i="74" s="1"/>
  <c r="C20" i="74"/>
  <c r="AE19" i="69"/>
  <c r="AF26" i="69"/>
  <c r="D15" i="74"/>
  <c r="S15" i="74" s="1"/>
  <c r="S16" i="74"/>
  <c r="L53" i="79"/>
  <c r="J54" i="79"/>
  <c r="AB45" i="79"/>
  <c r="P20" i="69"/>
  <c r="H20" i="69"/>
  <c r="U13" i="69"/>
  <c r="H16" i="69"/>
  <c r="AF16" i="69" s="1"/>
  <c r="F63" i="78"/>
  <c r="A4" i="76"/>
  <c r="F35" i="83" l="1"/>
  <c r="F21" i="69"/>
  <c r="AD21" i="69" s="1"/>
  <c r="AF21" i="69"/>
  <c r="E14" i="58"/>
  <c r="C19" i="84"/>
  <c r="I37" i="83"/>
  <c r="C35" i="83"/>
  <c r="I35" i="83" s="1"/>
  <c r="J21" i="76"/>
  <c r="K21" i="76"/>
  <c r="E30" i="81"/>
  <c r="C21" i="84"/>
  <c r="Y21" i="84" s="1"/>
  <c r="G19" i="84"/>
  <c r="AA21" i="84"/>
  <c r="N19" i="84"/>
  <c r="Y20" i="84"/>
  <c r="F17" i="69"/>
  <c r="AE17" i="69"/>
  <c r="H11" i="82"/>
  <c r="I11" i="82"/>
  <c r="E10" i="82"/>
  <c r="K6" i="82"/>
  <c r="G52" i="82"/>
  <c r="K7" i="82" s="1"/>
  <c r="K8" i="82" s="1"/>
  <c r="K10" i="82" s="1"/>
  <c r="E103" i="78"/>
  <c r="E84" i="78" s="1"/>
  <c r="E29" i="78"/>
  <c r="D35" i="83"/>
  <c r="J35" i="83" s="1"/>
  <c r="H15" i="69"/>
  <c r="H25" i="69"/>
  <c r="AF25" i="69" s="1"/>
  <c r="P16" i="69"/>
  <c r="E115" i="79"/>
  <c r="X13" i="69"/>
  <c r="C30" i="81"/>
  <c r="C10" i="81" s="1"/>
  <c r="W22" i="69"/>
  <c r="J19" i="84"/>
  <c r="K75" i="76"/>
  <c r="J120" i="76"/>
  <c r="P21" i="69"/>
  <c r="AB70" i="79"/>
  <c r="H12" i="76"/>
  <c r="H11" i="76" s="1"/>
  <c r="J70" i="79"/>
  <c r="J117" i="79"/>
  <c r="AA13" i="69"/>
  <c r="I23" i="69"/>
  <c r="Q28" i="62"/>
  <c r="G26" i="69"/>
  <c r="F26" i="69" s="1"/>
  <c r="W17" i="69"/>
  <c r="W13" i="69" s="1"/>
  <c r="F10" i="82"/>
  <c r="F9" i="82" s="1"/>
  <c r="K54" i="79"/>
  <c r="AA20" i="84"/>
  <c r="T24" i="74"/>
  <c r="E31" i="81"/>
  <c r="F117" i="78"/>
  <c r="G84" i="78" s="1"/>
  <c r="I31" i="82"/>
  <c r="Y31" i="84"/>
  <c r="C20" i="69"/>
  <c r="C13" i="62"/>
  <c r="R37" i="74"/>
  <c r="N11" i="71"/>
  <c r="G20" i="69"/>
  <c r="E15" i="58"/>
  <c r="F15" i="83"/>
  <c r="I15" i="83" s="1"/>
  <c r="R19" i="84"/>
  <c r="F10" i="78"/>
  <c r="I14" i="69"/>
  <c r="R23" i="74"/>
  <c r="R25" i="74"/>
  <c r="E89" i="78"/>
  <c r="F14" i="69"/>
  <c r="J50" i="79"/>
  <c r="S16" i="62"/>
  <c r="E13" i="76"/>
  <c r="E12" i="76" s="1"/>
  <c r="J12" i="76" s="1"/>
  <c r="F16" i="74"/>
  <c r="F15" i="74" s="1"/>
  <c r="R46" i="74"/>
  <c r="F57" i="78"/>
  <c r="F68" i="78"/>
  <c r="F62" i="78" s="1"/>
  <c r="F90" i="78"/>
  <c r="H10" i="79"/>
  <c r="H9" i="79" s="1"/>
  <c r="I19" i="74"/>
  <c r="R19" i="74" s="1"/>
  <c r="Y29" i="84"/>
  <c r="E118" i="76"/>
  <c r="K118" i="76" s="1"/>
  <c r="H14" i="83"/>
  <c r="K14" i="83" s="1"/>
  <c r="N16" i="74"/>
  <c r="N15" i="74" s="1"/>
  <c r="V15" i="74" s="1"/>
  <c r="K118" i="79"/>
  <c r="I11" i="76"/>
  <c r="F38" i="78"/>
  <c r="F37" i="78" s="1"/>
  <c r="G23" i="69"/>
  <c r="F23" i="69" s="1"/>
  <c r="C25" i="58"/>
  <c r="E25" i="58" s="1"/>
  <c r="E37" i="79"/>
  <c r="E12" i="81"/>
  <c r="D13" i="58"/>
  <c r="I20" i="74"/>
  <c r="R20" i="74" s="1"/>
  <c r="E11" i="79"/>
  <c r="D10" i="82"/>
  <c r="D9" i="82" s="1"/>
  <c r="D52" i="82" s="1"/>
  <c r="J36" i="83"/>
  <c r="Y38" i="84"/>
  <c r="Y26" i="84"/>
  <c r="I24" i="74"/>
  <c r="R24" i="74" s="1"/>
  <c r="F49" i="78"/>
  <c r="G18" i="69"/>
  <c r="F18" i="69" s="1"/>
  <c r="K35" i="83"/>
  <c r="J73" i="76"/>
  <c r="T20" i="74"/>
  <c r="I19" i="69"/>
  <c r="I13" i="69" s="1"/>
  <c r="F94" i="78"/>
  <c r="K43" i="79"/>
  <c r="Y37" i="84"/>
  <c r="Y22" i="84"/>
  <c r="G29" i="78"/>
  <c r="J13" i="69"/>
  <c r="K26" i="76"/>
  <c r="E19" i="79"/>
  <c r="E25" i="79"/>
  <c r="J19" i="83"/>
  <c r="C18" i="69"/>
  <c r="D34" i="58"/>
  <c r="E34" i="58" s="1"/>
  <c r="J60" i="76"/>
  <c r="Q26" i="62"/>
  <c r="F74" i="78"/>
  <c r="F73" i="78" s="1"/>
  <c r="D125" i="78"/>
  <c r="D84" i="78" s="1"/>
  <c r="D9" i="78" s="1"/>
  <c r="Y34" i="84"/>
  <c r="F11" i="76"/>
  <c r="E117" i="76"/>
  <c r="F52" i="82"/>
  <c r="K4" i="82"/>
  <c r="K39" i="76"/>
  <c r="D12" i="76"/>
  <c r="K16" i="74"/>
  <c r="T40" i="74"/>
  <c r="I40" i="74"/>
  <c r="R40" i="74" s="1"/>
  <c r="J118" i="76"/>
  <c r="C117" i="76"/>
  <c r="C11" i="76" s="1"/>
  <c r="R36" i="74"/>
  <c r="K56" i="76"/>
  <c r="K55" i="76"/>
  <c r="K53" i="76"/>
  <c r="R62" i="74"/>
  <c r="C63" i="74"/>
  <c r="R63" i="74" s="1"/>
  <c r="AD14" i="69"/>
  <c r="K22" i="76"/>
  <c r="R61" i="74"/>
  <c r="K46" i="79"/>
  <c r="K31" i="82"/>
  <c r="E40" i="82"/>
  <c r="Q36" i="62"/>
  <c r="Q32" i="62"/>
  <c r="AF18" i="69"/>
  <c r="AF20" i="69"/>
  <c r="K13" i="75"/>
  <c r="D10" i="81"/>
  <c r="E10" i="81" s="1"/>
  <c r="C27" i="74"/>
  <c r="C17" i="69"/>
  <c r="AD17" i="69" s="1"/>
  <c r="AD26" i="69"/>
  <c r="D24" i="57"/>
  <c r="D23" i="57" s="1"/>
  <c r="G15" i="83"/>
  <c r="J15" i="83" s="1"/>
  <c r="AD19" i="69"/>
  <c r="AF22" i="69"/>
  <c r="D31" i="57"/>
  <c r="P37" i="62"/>
  <c r="D37" i="62" s="1"/>
  <c r="Q37" i="62" s="1"/>
  <c r="AD18" i="69"/>
  <c r="AD23" i="69"/>
  <c r="H48" i="83"/>
  <c r="AE18" i="69"/>
  <c r="D49" i="62"/>
  <c r="Q49" i="62" s="1"/>
  <c r="Q15" i="74"/>
  <c r="C12" i="57"/>
  <c r="C11" i="57" s="1"/>
  <c r="E11" i="57" s="1"/>
  <c r="C41" i="83"/>
  <c r="I41" i="83" s="1"/>
  <c r="Q42" i="62"/>
  <c r="Q33" i="62"/>
  <c r="E26" i="57"/>
  <c r="G13" i="62"/>
  <c r="Q38" i="62"/>
  <c r="D39" i="83"/>
  <c r="Q34" i="62"/>
  <c r="Q18" i="62"/>
  <c r="Q22" i="62"/>
  <c r="Q41" i="62"/>
  <c r="C39" i="83"/>
  <c r="C34" i="83" s="1"/>
  <c r="Q16" i="62"/>
  <c r="C11" i="71"/>
  <c r="Q50" i="62"/>
  <c r="Q35" i="62"/>
  <c r="E13" i="62"/>
  <c r="Q15" i="62"/>
  <c r="E13" i="69"/>
  <c r="F39" i="83"/>
  <c r="I40" i="83"/>
  <c r="A5" i="62"/>
  <c r="A4" i="84"/>
  <c r="A4" i="36" s="1"/>
  <c r="A4" i="66" s="1"/>
  <c r="AD16" i="69"/>
  <c r="P13" i="62"/>
  <c r="C15" i="66"/>
  <c r="J40" i="83"/>
  <c r="N13" i="62"/>
  <c r="D13" i="69"/>
  <c r="T12" i="71"/>
  <c r="T11" i="71" s="1"/>
  <c r="D47" i="62"/>
  <c r="E12" i="57"/>
  <c r="F19" i="83"/>
  <c r="I19" i="83" s="1"/>
  <c r="D31" i="62"/>
  <c r="Q31" i="62" s="1"/>
  <c r="D14" i="62"/>
  <c r="C22" i="69"/>
  <c r="AD22" i="69" s="1"/>
  <c r="E15" i="66"/>
  <c r="AF17" i="69"/>
  <c r="R31" i="62"/>
  <c r="G39" i="83"/>
  <c r="C17" i="58"/>
  <c r="F13" i="62"/>
  <c r="AE16" i="69"/>
  <c r="F28" i="83"/>
  <c r="I28" i="83" s="1"/>
  <c r="F29" i="78" l="1"/>
  <c r="F9" i="78" s="1"/>
  <c r="G13" i="69"/>
  <c r="AA19" i="84"/>
  <c r="AE13" i="69"/>
  <c r="D34" i="83"/>
  <c r="D14" i="83" s="1"/>
  <c r="C14" i="83" s="1"/>
  <c r="AF15" i="69"/>
  <c r="F15" i="69"/>
  <c r="AD15" i="69" s="1"/>
  <c r="Y19" i="84"/>
  <c r="F20" i="69"/>
  <c r="AD20" i="69" s="1"/>
  <c r="AE20" i="69"/>
  <c r="E9" i="78"/>
  <c r="AB11" i="79"/>
  <c r="E10" i="79"/>
  <c r="H13" i="69"/>
  <c r="AF13" i="69" s="1"/>
  <c r="I10" i="82"/>
  <c r="H10" i="82"/>
  <c r="F25" i="69"/>
  <c r="AD25" i="69" s="1"/>
  <c r="K19" i="79"/>
  <c r="J19" i="79"/>
  <c r="K37" i="79"/>
  <c r="J37" i="79"/>
  <c r="K115" i="79"/>
  <c r="J115" i="79"/>
  <c r="E114" i="79"/>
  <c r="F89" i="78"/>
  <c r="F84" i="78" s="1"/>
  <c r="P13" i="69"/>
  <c r="R27" i="74"/>
  <c r="C16" i="74"/>
  <c r="I40" i="82"/>
  <c r="E28" i="82"/>
  <c r="D11" i="76"/>
  <c r="K12" i="76"/>
  <c r="I16" i="74"/>
  <c r="K52" i="82"/>
  <c r="AD51" i="82"/>
  <c r="K15" i="74"/>
  <c r="T16" i="74"/>
  <c r="K117" i="76"/>
  <c r="J117" i="76"/>
  <c r="E11" i="76"/>
  <c r="R13" i="62"/>
  <c r="R14" i="62" s="1"/>
  <c r="S13" i="62"/>
  <c r="C13" i="69"/>
  <c r="G34" i="83"/>
  <c r="J39" i="83"/>
  <c r="E17" i="58"/>
  <c r="C13" i="58"/>
  <c r="F34" i="83"/>
  <c r="I39" i="83"/>
  <c r="Q14" i="62"/>
  <c r="D13" i="62"/>
  <c r="D35" i="57"/>
  <c r="E23" i="57"/>
  <c r="F23" i="57"/>
  <c r="A3" i="69"/>
  <c r="A4" i="75"/>
  <c r="F13" i="69" l="1"/>
  <c r="AD13" i="69"/>
  <c r="K114" i="79"/>
  <c r="J114" i="79"/>
  <c r="K10" i="79"/>
  <c r="J10" i="79"/>
  <c r="E9" i="79"/>
  <c r="J11" i="76"/>
  <c r="K11" i="76"/>
  <c r="H28" i="82"/>
  <c r="K26" i="82"/>
  <c r="E9" i="82"/>
  <c r="I28" i="82"/>
  <c r="R16" i="74"/>
  <c r="I15" i="74"/>
  <c r="U12" i="74"/>
  <c r="U13" i="74" s="1"/>
  <c r="T15" i="74"/>
  <c r="U15" i="74"/>
  <c r="U16" i="74"/>
  <c r="C67" i="74"/>
  <c r="C68" i="74" s="1"/>
  <c r="C15" i="74"/>
  <c r="U14" i="74" s="1"/>
  <c r="V14" i="74" s="1"/>
  <c r="E13" i="58"/>
  <c r="F15" i="58"/>
  <c r="F29" i="58"/>
  <c r="F14" i="83"/>
  <c r="I14" i="83" s="1"/>
  <c r="I34" i="83"/>
  <c r="G14" i="83"/>
  <c r="J14" i="83" s="1"/>
  <c r="J34" i="83"/>
  <c r="Q13" i="62"/>
  <c r="D58" i="62"/>
  <c r="J9" i="79" l="1"/>
  <c r="K9" i="79"/>
  <c r="R15" i="74"/>
  <c r="I9" i="82"/>
  <c r="H9" i="82"/>
  <c r="E52" i="82"/>
  <c r="I52" i="82" l="1"/>
  <c r="H52" i="82"/>
</calcChain>
</file>

<file path=xl/sharedStrings.xml><?xml version="1.0" encoding="utf-8"?>
<sst xmlns="http://schemas.openxmlformats.org/spreadsheetml/2006/main" count="1390" uniqueCount="594">
  <si>
    <t>Ngân sách cấp huyện</t>
  </si>
  <si>
    <t>Bổ sung từ ngân sách cấp tỉnh</t>
  </si>
  <si>
    <t>Thu ngân sách hưởng theo phân cấp</t>
  </si>
  <si>
    <t xml:space="preserve"> - Các khoản thu NS xã hưởng 100%</t>
  </si>
  <si>
    <t xml:space="preserve"> - Các khoản thu phân chia NS xã hưởng theo tỉ lệ phần trăm (%)</t>
  </si>
  <si>
    <t>Chi đảm bảo xã hội</t>
  </si>
  <si>
    <t>Dự phòng</t>
  </si>
  <si>
    <t>STT</t>
  </si>
  <si>
    <t>I</t>
  </si>
  <si>
    <t>II</t>
  </si>
  <si>
    <t>A</t>
  </si>
  <si>
    <t>B</t>
  </si>
  <si>
    <t>III</t>
  </si>
  <si>
    <t>IV</t>
  </si>
  <si>
    <t>Thu ngân sách cấp dưới nộp lên cấp trên</t>
  </si>
  <si>
    <t>V</t>
  </si>
  <si>
    <t>VI</t>
  </si>
  <si>
    <t>VII</t>
  </si>
  <si>
    <t>C</t>
  </si>
  <si>
    <t>TT</t>
  </si>
  <si>
    <t>Bao gồm</t>
  </si>
  <si>
    <t>So sánh QT/DT (%)</t>
  </si>
  <si>
    <t>Tổng số</t>
  </si>
  <si>
    <t>Trong đó</t>
  </si>
  <si>
    <t xml:space="preserve">Tổng số </t>
  </si>
  <si>
    <t>Vốn trong nước</t>
  </si>
  <si>
    <t>Khoa học công nghệ</t>
  </si>
  <si>
    <t>Tỉnh, thành phố</t>
  </si>
  <si>
    <t>Dự toán</t>
  </si>
  <si>
    <t>Quyết toán</t>
  </si>
  <si>
    <t>Bổ sung cân đối</t>
  </si>
  <si>
    <t>Bổ sung có mục tiêu</t>
  </si>
  <si>
    <t>Trong đó vốn ngoài nước</t>
  </si>
  <si>
    <t xml:space="preserve">Trong đó vốn ngoài nước </t>
  </si>
  <si>
    <t>Chi thường xuyên</t>
  </si>
  <si>
    <t xml:space="preserve"> </t>
  </si>
  <si>
    <t>ỦY BAN NHÂN DÂN</t>
  </si>
  <si>
    <t>Chi đầu tư phát triển</t>
  </si>
  <si>
    <t>UỶ BAN NHÂN DÂN</t>
  </si>
  <si>
    <t>Nội dung</t>
  </si>
  <si>
    <t>Thu ngân sách huyện hưởng theo phân cấp</t>
  </si>
  <si>
    <t xml:space="preserve"> - Các khoản thu NS huyện hưởng 100%</t>
  </si>
  <si>
    <t xml:space="preserve"> - Các khoản thu phân chia NS huyện hưởng theo tỉ lệ phần trăm (%)</t>
  </si>
  <si>
    <t>Bổ sung từ ngân sách cấp trên</t>
  </si>
  <si>
    <t xml:space="preserve"> - Bổ sung cân đối</t>
  </si>
  <si>
    <t xml:space="preserve"> - Bổ sung có mục tiêu</t>
  </si>
  <si>
    <t>Trong đó: vốn XDCB ngoài nước</t>
  </si>
  <si>
    <t>Thu chuyển nguồn ngân sách năm trước</t>
  </si>
  <si>
    <t>Chi bổ sung quỹ dự trữ tài chính</t>
  </si>
  <si>
    <t>Thu kết dư</t>
  </si>
  <si>
    <t>Chi chuyển nguồn ngân sách sang năm sau</t>
  </si>
  <si>
    <t>Chi bổ sung ngân sách cấp dưới</t>
  </si>
  <si>
    <t>Các khoản chi bằng nguồn thu để lại ĐV chi quản lý qua KBNN</t>
  </si>
  <si>
    <t>CHỦ TỊCH</t>
  </si>
  <si>
    <t>Trong đó:</t>
  </si>
  <si>
    <t>Chi giáo dục - đào tạo và dạy nghề</t>
  </si>
  <si>
    <t>Chi khoa học và công nghệ</t>
  </si>
  <si>
    <t>Chi nộp ngân sách cấp trên</t>
  </si>
  <si>
    <t>- Các khoản thu phân chia NS huyện hưởng theo tỉ lệ phần trăm (%)</t>
  </si>
  <si>
    <t>Biểu số 48</t>
  </si>
  <si>
    <t>Tổng nguồn thu ngân sách địa phương</t>
  </si>
  <si>
    <t>Tổng chi ngân sách địa phương</t>
  </si>
  <si>
    <t>Biểu số 49</t>
  </si>
  <si>
    <t xml:space="preserve">QUYẾT TOÁN CÂN ĐỐI NGUỒN THU, CHI NGÂN SÁCH </t>
  </si>
  <si>
    <t xml:space="preserve">Nguồn thu ngân sách </t>
  </si>
  <si>
    <t>Chi ngân sách</t>
  </si>
  <si>
    <t xml:space="preserve">Chi ngân sách </t>
  </si>
  <si>
    <t xml:space="preserve"> Biểu số 59</t>
  </si>
  <si>
    <t>So sánh</t>
  </si>
  <si>
    <t>Tên đơn vị</t>
  </si>
  <si>
    <t>So sánh %</t>
  </si>
  <si>
    <t>Chi đầu tư phát triển (Không kể CTMTQG)</t>
  </si>
  <si>
    <t>Chi thường xuyên (Không kể CTMTQG)</t>
  </si>
  <si>
    <t xml:space="preserve">Chi trả nợ lãi do chính quyền địa phương vay </t>
  </si>
  <si>
    <t xml:space="preserve">Chi đầu tư phát triển </t>
  </si>
  <si>
    <t>13=4/1</t>
  </si>
  <si>
    <t>14=5/2</t>
  </si>
  <si>
    <t>TỔNG SỐ</t>
  </si>
  <si>
    <t>Các cơ quan, tổ chức</t>
  </si>
  <si>
    <t>Phòng Tài chính - Kế hoạch</t>
  </si>
  <si>
    <t>Phòng Nông nghiệp và PTNT</t>
  </si>
  <si>
    <t>Uỷ ban Mặt trận TQVN huyện</t>
  </si>
  <si>
    <t>Hội nông dân</t>
  </si>
  <si>
    <t>Huyện đoàn</t>
  </si>
  <si>
    <t>Hội Cựu chiến binh</t>
  </si>
  <si>
    <t>Trung tâm Bồi dưỡng chính trị</t>
  </si>
  <si>
    <t>Ban chỉ huy quân sự</t>
  </si>
  <si>
    <t>Công an huyện</t>
  </si>
  <si>
    <t>Chi dự phòng ngân sách</t>
  </si>
  <si>
    <t>Chi tạo nguồn điều chỉnh tiền lương</t>
  </si>
  <si>
    <t>Biểu số 54</t>
  </si>
  <si>
    <t>Chi giáo dục đào tạo và dạy nghề</t>
  </si>
  <si>
    <t>Chi quốc phòng</t>
  </si>
  <si>
    <t>Chi an ninh và trật tự an toàn xã hội</t>
  </si>
  <si>
    <t>Chi văn hóa thông tin</t>
  </si>
  <si>
    <t>Chi phát thanh, truyền hình, thông tấn</t>
  </si>
  <si>
    <t>Chi bảo vệ môi trường</t>
  </si>
  <si>
    <t>Chi các hoạt động kinh tế</t>
  </si>
  <si>
    <t>Chi hoạt động của các cơ quan quản lý nhà nước, Đảng, Đoàn thể</t>
  </si>
  <si>
    <t>18=2/1</t>
  </si>
  <si>
    <t>Biểu số 56</t>
  </si>
  <si>
    <t>S
T
T</t>
  </si>
  <si>
    <t>Tổng thu NSĐP</t>
  </si>
  <si>
    <t>Thu NSĐP hưởng theo phân cấp</t>
  </si>
  <si>
    <t>Số bổ sung thực hiện cải cách tiền lương</t>
  </si>
  <si>
    <t>Thu chuyển nguồn từ năm trước chuyển sang</t>
  </si>
  <si>
    <t>Thu từ kết dư năm trước</t>
  </si>
  <si>
    <t xml:space="preserve"> Biểu số 60</t>
  </si>
  <si>
    <t>Chi thể dục thể thao</t>
  </si>
  <si>
    <r>
      <t xml:space="preserve">   </t>
    </r>
    <r>
      <rPr>
        <b/>
        <u/>
        <sz val="12"/>
        <rFont val="Times New Roman"/>
        <family val="1"/>
      </rPr>
      <t>HUYỆN IA HDRAI</t>
    </r>
  </si>
  <si>
    <t>ĐVT:  đồng</t>
  </si>
  <si>
    <r>
      <t xml:space="preserve">   </t>
    </r>
    <r>
      <rPr>
        <b/>
        <u/>
        <sz val="12"/>
        <rFont val="Times New Roman"/>
        <family val="1"/>
      </rPr>
      <t>HUYỆN IA H'DRAI</t>
    </r>
  </si>
  <si>
    <t>HUYỆN IA H'DRAI</t>
  </si>
  <si>
    <t>Đơn vị:   đồng</t>
  </si>
  <si>
    <t xml:space="preserve">Phòng Giáo dục - Đào tạo </t>
  </si>
  <si>
    <t>Trường MN Hoa Mai</t>
  </si>
  <si>
    <t>Trường MN Tuổi Ngọc</t>
  </si>
  <si>
    <t>Trường MN Măng Non</t>
  </si>
  <si>
    <t>TTHTCĐ xã Ia Dom</t>
  </si>
  <si>
    <t>TTHTCĐ xã Ia Dđal</t>
  </si>
  <si>
    <t>TTHTCĐ xã Ia Tơi</t>
  </si>
  <si>
    <t>Hạt Kiểm Lâm</t>
  </si>
  <si>
    <t>UBND xã Ia Tơi</t>
  </si>
  <si>
    <t>UBND xã Ia Dom</t>
  </si>
  <si>
    <t>UBND xã Ia Đal</t>
  </si>
  <si>
    <t>Tòa án nhân dân</t>
  </si>
  <si>
    <t>Viện kiểm sát nhân dân</t>
  </si>
  <si>
    <t>Trung tâm y tế</t>
  </si>
  <si>
    <t>Đơn vị:  đồng</t>
  </si>
  <si>
    <t>Khác</t>
  </si>
  <si>
    <t>Đơn vị: đồng</t>
  </si>
  <si>
    <t>UBND HUYỆN IA H'DRAI</t>
  </si>
  <si>
    <t>Dự toán năm</t>
  </si>
  <si>
    <t>Quyết toán năm</t>
  </si>
  <si>
    <t>Phân chia theo từng cấp ngân sách</t>
  </si>
  <si>
    <t>Cấp trên giao</t>
  </si>
  <si>
    <t>HĐND quyết định</t>
  </si>
  <si>
    <t>Thu NS TW</t>
  </si>
  <si>
    <t>Thu NS cấp tỉnh</t>
  </si>
  <si>
    <t>Thu NS cấp huyện</t>
  </si>
  <si>
    <t>Thu NS xã</t>
  </si>
  <si>
    <t>(3)=(4)+(5)+(6)+(7)</t>
  </si>
  <si>
    <t>(8)=(3):(1)</t>
  </si>
  <si>
    <t>(9)=(3):(2)</t>
  </si>
  <si>
    <t>THU NGÂN SÁCH NHÀ NƯỚC</t>
  </si>
  <si>
    <t>Thu từ khu vực doanh nghiệp nhà nước do Trung ương quản lý</t>
  </si>
  <si>
    <t>- Thuế giá trị gia tăng</t>
  </si>
  <si>
    <t>Trong đó: Thu từ hoạt động thăm dò, khai thác, dầu khí</t>
  </si>
  <si>
    <t>- Thuế thu nhập doanh nghiệp</t>
  </si>
  <si>
    <t>- Thuế tiêu thụ đặc biệt</t>
  </si>
  <si>
    <t>Trong đó: Thu từ cơ sở kinh doanh nhập khẩu tiếp tục bán ra trong nước</t>
  </si>
  <si>
    <t>- Thu khác</t>
  </si>
  <si>
    <t>Trong đó: Thuế tài nguyên dầu, khí</t>
  </si>
  <si>
    <t>Thu từ khu vực doanh nghiệp nhà nước do địa phương quản lý</t>
  </si>
  <si>
    <t>- Thuế tài nguyên</t>
  </si>
  <si>
    <t>Thu từ khu vực doanh nghiệp có vốn đầu tư nước ngoài</t>
  </si>
  <si>
    <t>Trong đó: Thu từ hoạt động thăm dò và khai thác dầu, khí</t>
  </si>
  <si>
    <t xml:space="preserve">Trong đó: Thu từ hoạt động thăm dò và khai thác dầu, khí </t>
  </si>
  <si>
    <t xml:space="preserve">- Thu từ khí thiên nhiên </t>
  </si>
  <si>
    <t>Trong đó: - Thu từ cơ sở kinh doanh nhập khẩu tiếp tục bán ra trong nước</t>
  </si>
  <si>
    <t>- Tiền thuê mặt đất, mặt nước</t>
  </si>
  <si>
    <t>Thu từ khu vực kinh tế ngoài quốc doanh</t>
  </si>
  <si>
    <t xml:space="preserve">Trong đó: Thu từ cơ sở kinh doanh nhập khẩu tiếp tục bán ra trong nước </t>
  </si>
  <si>
    <t>Lệ phí trước bạ</t>
  </si>
  <si>
    <t>Thuế sử dụng đất nông nghiệp</t>
  </si>
  <si>
    <t>Thuế sử dụng đất phi nông nghiệp</t>
  </si>
  <si>
    <t>Thuế thu nhập cá nhân</t>
  </si>
  <si>
    <t>Thuế bảo vệ môi trường</t>
  </si>
  <si>
    <t>Trong đó: - Thu từ hàng hóa nhập khẩu</t>
  </si>
  <si>
    <t>- Thu từ hàng hóa sản xuất trong nước</t>
  </si>
  <si>
    <t>Phí, lệ phí</t>
  </si>
  <si>
    <t>Bao gồm: - Phí, lệ phí do cơ quan nhà nước trung ương thu</t>
  </si>
  <si>
    <t>- Phí, lệ phí do cơ quan nhà nước địa phương thu</t>
  </si>
  <si>
    <t>Trong đó: phí bảo vệ môi trường đối với khai thác khoáng sản</t>
  </si>
  <si>
    <t>Tiền sử dụng đất</t>
  </si>
  <si>
    <t>Trong đó: - Thu do cơ quan, tổ chức, đơn vị thuộc Trung ương quản lý</t>
  </si>
  <si>
    <t>- Thu do cơ quan, tổ chức, đơn vị thuộc địa phương quản lý</t>
  </si>
  <si>
    <t>12</t>
  </si>
  <si>
    <t>Thu tiền thuê đất, mặt nước</t>
  </si>
  <si>
    <t>Thu tiền sử dụng khu vực biển</t>
  </si>
  <si>
    <t>Trong đó: - Thuộc thẩm quyền giao của trung ương</t>
  </si>
  <si>
    <t>- Thuộc thẩm quyền giao của địa phương</t>
  </si>
  <si>
    <t>Thu từ bán tài sản nhà nước</t>
  </si>
  <si>
    <t>Trong đó: - Do trung ương</t>
  </si>
  <si>
    <t xml:space="preserve">                - Do địa phương</t>
  </si>
  <si>
    <t>Thu từ tài sản được xác lập quyền sở hữu của nhà nước</t>
  </si>
  <si>
    <t>Trong đó: - Do trung ương xử lý</t>
  </si>
  <si>
    <t xml:space="preserve">                - Do địa phương xử lý</t>
  </si>
  <si>
    <t>Thu tiền cho thuê và bán nhà ở thuộc sở hữu nhà nước</t>
  </si>
  <si>
    <t>Thu khác ngân sách</t>
  </si>
  <si>
    <t>Trong đó: - Thu khác ngân sách trung ương</t>
  </si>
  <si>
    <t>Thu tiền cấp quyền khai thác khoáng sản</t>
  </si>
  <si>
    <t>Trong đó: - Giấy phép do Trung ương cấp</t>
  </si>
  <si>
    <t>- Giấy phép do Ủy ban nhân dân cấp tỉnh cấp</t>
  </si>
  <si>
    <t>Thu tại xã</t>
  </si>
  <si>
    <t>Thu cổ tức và lợi nhuận sau thuế</t>
  </si>
  <si>
    <t>Thu từ hoạt động xổ số kiến thiết (kể cả xổ số điện toán)</t>
  </si>
  <si>
    <t>Thu về dầu thô</t>
  </si>
  <si>
    <t xml:space="preserve">Thu về dầu thô theo hiệp định, hợp đồng </t>
  </si>
  <si>
    <t>1.1</t>
  </si>
  <si>
    <t>Thuế tài nguyên</t>
  </si>
  <si>
    <t>1.2</t>
  </si>
  <si>
    <t>Thuế thu nhập doanh nghiệp</t>
  </si>
  <si>
    <t>1.3</t>
  </si>
  <si>
    <t>Lợi nhuận sau thuế được chia của Chính phủ Việt Nam</t>
  </si>
  <si>
    <t>1.4</t>
  </si>
  <si>
    <t>Dầu lãi được chia của Chính phủ Việt Nam</t>
  </si>
  <si>
    <t>1.5</t>
  </si>
  <si>
    <t xml:space="preserve">Thuế đặc biệt </t>
  </si>
  <si>
    <t>1.6</t>
  </si>
  <si>
    <t>Thu khác</t>
  </si>
  <si>
    <t xml:space="preserve">Thu về Condensate theo hiệp định, hợp đồng. </t>
  </si>
  <si>
    <t>Phụ thu về dầu, khí</t>
  </si>
  <si>
    <t>Thu về khí thiên nhiên (không bao gồm doanh nghiệp có vốn đầu tư nước ngoài)</t>
  </si>
  <si>
    <t>Thu Hải quan</t>
  </si>
  <si>
    <t>Thuế xuất khẩu</t>
  </si>
  <si>
    <t>Thuế nhập khẩu</t>
  </si>
  <si>
    <t>Thuế tiêu thụ đặc biệt hàng nhập khẩu</t>
  </si>
  <si>
    <t>Thuế giá trị gia tăng hàng nhập khẩu</t>
  </si>
  <si>
    <t>Thuế bổ sung đối với hàng hóa nhập khẩu vào Việt Nam</t>
  </si>
  <si>
    <t>Thu chênh lệch giá hàng xuất nhập khẩu</t>
  </si>
  <si>
    <t>Thuế bảo vệ môi trường do cơ quan hải quan thực hiện</t>
  </si>
  <si>
    <t>Phí, lệ phí hải quan</t>
  </si>
  <si>
    <t>Thu Viện trợ</t>
  </si>
  <si>
    <t>Các khoản huy động, đóng góp</t>
  </si>
  <si>
    <t>Các khoản huy động đóng góp xây dựng cơ sở hạ tầng</t>
  </si>
  <si>
    <t>Các khoản huy động đóng góp khác</t>
  </si>
  <si>
    <t>Thu hồi vốn của Nhà nước và thu từ quỹ dự trữ tài chính</t>
  </si>
  <si>
    <t>Thu từ bán cổ phần, vốn góp của Nhà nước nộp ngân sách</t>
  </si>
  <si>
    <t>Thu từ các khoản cho vay của ngân sách</t>
  </si>
  <si>
    <t>2.1</t>
  </si>
  <si>
    <t>Thu nợ gốc cho vay</t>
  </si>
  <si>
    <t>2.2</t>
  </si>
  <si>
    <t>Thu lãi cho vay</t>
  </si>
  <si>
    <t>Thu từ quỹ dự trữ tài chính</t>
  </si>
  <si>
    <t>VAY CỦA NGÂN SÁCH ĐỊA PHƯƠNG</t>
  </si>
  <si>
    <t>Vay bù đắp bội chi NSĐP</t>
  </si>
  <si>
    <t>Vay trong nước</t>
  </si>
  <si>
    <t>Vay lại từ nguồn Chính phủ vay ngoài nước</t>
  </si>
  <si>
    <t>Vay để trả nợ gốc vay</t>
  </si>
  <si>
    <t>THU CHUYỂN GIAO NGÂN SÁCH</t>
  </si>
  <si>
    <t>Thu bổ sung từ ngân sách cấp trên</t>
  </si>
  <si>
    <t>1.</t>
  </si>
  <si>
    <t xml:space="preserve">Bổ sung cân đối </t>
  </si>
  <si>
    <t>2.</t>
  </si>
  <si>
    <t xml:space="preserve">Bổ sung có mục tiêu bằng nguồn vốn trong nước </t>
  </si>
  <si>
    <t>Bổ sung có mục tiêu bằng nguồn vốn ngoài nước</t>
  </si>
  <si>
    <t>Thu từ ngân sách cấp dưới nộp lên</t>
  </si>
  <si>
    <t>D</t>
  </si>
  <si>
    <t>THU CHUYỂN NGUỒN</t>
  </si>
  <si>
    <t>E</t>
  </si>
  <si>
    <t>THU KẾT DƯ NGÂN SÁCH</t>
  </si>
  <si>
    <t>Mẫu biểu số 50</t>
  </si>
  <si>
    <t>Nội dung chi</t>
  </si>
  <si>
    <t>So sánh QT/DT(%)</t>
  </si>
  <si>
    <t>Tổng số Chi NSĐP</t>
  </si>
  <si>
    <t>Chi NS cấp huyện</t>
  </si>
  <si>
    <t>Chi NS xã</t>
  </si>
  <si>
    <t>(3)=(4)+(5)+(6)</t>
  </si>
  <si>
    <t>(7)=(3):(1)</t>
  </si>
  <si>
    <t>(8)= (3):(2)</t>
  </si>
  <si>
    <t>CHI  NGÂN SÁCH</t>
  </si>
  <si>
    <t>Chi đầu tư phát triển cho chương trình, dự án theo lĩnh vực</t>
  </si>
  <si>
    <t>Chi Giáo dục - đào tạo và dạy nghề</t>
  </si>
  <si>
    <t>Chi Khoa học và công nghệ</t>
  </si>
  <si>
    <t>Chi Y tế, dân số và gia đình</t>
  </si>
  <si>
    <t>Chi Văn hóa thông tin</t>
  </si>
  <si>
    <t>1.7</t>
  </si>
  <si>
    <t>Chi Phát thanh, truyền hình, thông tấn</t>
  </si>
  <si>
    <t>1.8</t>
  </si>
  <si>
    <t>Chi Thể dục thể thao</t>
  </si>
  <si>
    <t>1.9</t>
  </si>
  <si>
    <t>Chi Bảo vệ môi trường</t>
  </si>
  <si>
    <t>1.10</t>
  </si>
  <si>
    <t>1.11</t>
  </si>
  <si>
    <t>Chi hoạt động của các cơ quan quản lý nhà nước, đảng, đoàn thể</t>
  </si>
  <si>
    <t>1.12</t>
  </si>
  <si>
    <t>Chi Bảo đảm xã hội</t>
  </si>
  <si>
    <t>1.13</t>
  </si>
  <si>
    <t>Chi ngành, lĩnh vực khác</t>
  </si>
  <si>
    <t>Chi đầu tư và hỗ trợ vốn cho các doanh nghiệp hoạt động công</t>
  </si>
  <si>
    <t>Chi đầu tư phát triển khác</t>
  </si>
  <si>
    <t>Chi trả nợ lãi vay theo quy định</t>
  </si>
  <si>
    <t>2.3</t>
  </si>
  <si>
    <t>2.4</t>
  </si>
  <si>
    <t>2.5</t>
  </si>
  <si>
    <t>2.6</t>
  </si>
  <si>
    <t>2.7</t>
  </si>
  <si>
    <t>2.8</t>
  </si>
  <si>
    <t>2.9</t>
  </si>
  <si>
    <t>2.10</t>
  </si>
  <si>
    <t>2.11</t>
  </si>
  <si>
    <t>2.12</t>
  </si>
  <si>
    <t>2.13</t>
  </si>
  <si>
    <t>Chi khác</t>
  </si>
  <si>
    <t>2.14</t>
  </si>
  <si>
    <t>Chi chuyển nguồn</t>
  </si>
  <si>
    <t>CHI BỔ SUNG CHO NGÂN SÁCH CẤP DƯỚI</t>
  </si>
  <si>
    <t>Tr. đó: - Bằng nguồn vốn trong nước</t>
  </si>
  <si>
    <t xml:space="preserve">           - Bằng nguồn vốn ngoài nước</t>
  </si>
  <si>
    <t>CHI NỘP NGÂN SÁCH CẤP TRÊN</t>
  </si>
  <si>
    <t>Mẫu biểu số 52</t>
  </si>
  <si>
    <t>Chương trình mục tiêu quốc gia giảm nghèo bền vững</t>
  </si>
  <si>
    <t>Đầu tư phát triển</t>
  </si>
  <si>
    <t>Kinh phí sự nghiệp</t>
  </si>
  <si>
    <t>Vốn ngoài nước</t>
  </si>
  <si>
    <t>So sánh (%)</t>
  </si>
  <si>
    <t>Chi đầu tư
 phát triển</t>
  </si>
  <si>
    <t>Chi 
sự nghiệp</t>
  </si>
  <si>
    <t>Phòng Nông nghiệp và phát triển nông thôn huyện</t>
  </si>
  <si>
    <t>Biểu mẫu số 63</t>
  </si>
  <si>
    <t>TỔNG HỢP CÁC QUỸ TÀI CHÍNH NHÀ NƯỚC</t>
  </si>
  <si>
    <t>Đơn vị: Triệu đồng</t>
  </si>
  <si>
    <t>Tên Quỹ</t>
  </si>
  <si>
    <t>Tổng nguồn vốn phát sinh trong năm</t>
  </si>
  <si>
    <t>Tổng sử dụng nguồn vốn trong năm</t>
  </si>
  <si>
    <t>Chênh lệch nguồn trong năm</t>
  </si>
  <si>
    <r>
      <t xml:space="preserve">Trong đó: Hỗ trợ từ NSĐP </t>
    </r>
    <r>
      <rPr>
        <sz val="14"/>
        <rFont val="Times New Roman"/>
        <family val="1"/>
      </rPr>
      <t>(nếu có)</t>
    </r>
  </si>
  <si>
    <t>5=2-4</t>
  </si>
  <si>
    <t>9=6-8</t>
  </si>
  <si>
    <t>10=1+6-8</t>
  </si>
  <si>
    <t>Qũy vì người nghèo</t>
  </si>
  <si>
    <t>Qũy cứu trợ</t>
  </si>
  <si>
    <t>Quỹ C</t>
  </si>
  <si>
    <t>……..</t>
  </si>
  <si>
    <t>Tên đơn vị</t>
  </si>
  <si>
    <t>Chi y tế, dân số và gia đình</t>
  </si>
  <si>
    <t>Chi văn hóa thông tin</t>
  </si>
  <si>
    <t>Chi thể dục thể thao</t>
  </si>
  <si>
    <t>Chi các hoạtđộng kinh tế</t>
  </si>
  <si>
    <t>Chi hoạt động của cơ quan quản lý nhà nước, đảng, đoàn thể</t>
  </si>
  <si>
    <t>Chi bảo đảm xãhội</t>
  </si>
  <si>
    <t>Chi đầu tư khác</t>
  </si>
  <si>
    <t>Chi nông nghiệp, lâm nghiệp, thủy lợi, thủy sản</t>
  </si>
  <si>
    <t>TỔNG SỐ</t>
  </si>
  <si>
    <t>Biểu mẫu số 55</t>
  </si>
  <si>
    <t>Ban quản lý đầu tư và xây dựng huyện</t>
  </si>
  <si>
    <t>Ghi thu quản lý qua ngân sách</t>
  </si>
  <si>
    <t>Chi quản lý qua ngân sách nhà nước</t>
  </si>
  <si>
    <t>Ngân sách  xã  huyện</t>
  </si>
  <si>
    <t>Chi đầu tư xdcb</t>
  </si>
  <si>
    <t>Ghi Thu quản lý qua ngân sách</t>
  </si>
  <si>
    <t>Ghi chí quản lý qua ngân sách</t>
  </si>
  <si>
    <t>TỔNG SỐ (A+B+C+D+E+F)</t>
  </si>
  <si>
    <t>F</t>
  </si>
  <si>
    <t>GHI THU QUẢN LÝ QUA NGÂN SÁCH NHÀ NƯỚC</t>
  </si>
  <si>
    <t>GHI CHI QUẢN LÝ QUA NGÂN SÁCH NHÀ NƯỚC</t>
  </si>
  <si>
    <t>TỔNG SỐ (A+B+C+D)</t>
  </si>
  <si>
    <t>Trung tâm dịch vụ nông nghiệp</t>
  </si>
  <si>
    <t>Trung tâm văn hóa thể thao du lịch và truyền thông huyện</t>
  </si>
  <si>
    <t>Tổng</t>
  </si>
  <si>
    <t>Tr.đó</t>
  </si>
  <si>
    <t>Dự toán giao đầu năm</t>
  </si>
  <si>
    <t>Trường TH-THCS Hùng Vương</t>
  </si>
  <si>
    <t>Trường TH-THCS Nguyễn Tất Thành</t>
  </si>
  <si>
    <t>Phòng Lao động Thương binh xã hội</t>
  </si>
  <si>
    <t>Phòng Tư Pháp</t>
  </si>
  <si>
    <t>Trường TH - THCS Nguyễn Du</t>
  </si>
  <si>
    <t>Chi giao thông, đường điện</t>
  </si>
  <si>
    <t>Phòng Kinh tế và Hạ tầng</t>
  </si>
  <si>
    <t>Phòng Nông nghiệp và phát triển nông thôn</t>
  </si>
  <si>
    <t>Ban quản lý dự án đầu tư</t>
  </si>
  <si>
    <t>(Kèm theo Nghị quyết số     /NQ-HĐND  ngày    tháng    năm 2021 của Hội đồng nhân dân  huyện Ia H'Drai)</t>
  </si>
  <si>
    <t>(Kèm theo tờ trình số     /TTr-TCKH ngày     tháng    năm 2021 của phòng Tài chính - Kế hoạch huyện)</t>
  </si>
  <si>
    <t>Trung tâm dịch vụ môi trương và đô thị huyện</t>
  </si>
  <si>
    <t>Dự toán giao  đầu năm</t>
  </si>
  <si>
    <t>Ngân sách huyện</t>
  </si>
  <si>
    <t>Trung tâm y tế huyện</t>
  </si>
  <si>
    <t>Ngân hàng chính sách huyện</t>
  </si>
  <si>
    <t>Phân hiệu trường PT DTNT huyện Ia H'Drai</t>
  </si>
  <si>
    <t>QUYẾT TOÁN THU NSNN, VAY NGÂN SÁCH ĐỊA PHƯƠNG NĂM 2021</t>
  </si>
  <si>
    <t>0</t>
  </si>
  <si>
    <t>Ia H'Drai, ngày    tháng    năm 2022</t>
  </si>
  <si>
    <t>TM. ỦY BAN NHÂN DÂN</t>
  </si>
  <si>
    <t>GIÁM ĐỐC KBNN HUYỆN IA H'DRAI</t>
  </si>
  <si>
    <t xml:space="preserve">TRƯỞNG PHÒNG TÀI CHÍNH - KẾ HOẠCH HUYỆN </t>
  </si>
  <si>
    <t>(Ký tên, đóng dấu)</t>
  </si>
  <si>
    <t xml:space="preserve">Hội LH phụ nữ </t>
  </si>
  <si>
    <t>Đoàn Thanh Niên</t>
  </si>
  <si>
    <t>Dựtoán giao đầu năm</t>
  </si>
  <si>
    <t>Phòng Kinh tế và hạ tầng</t>
  </si>
  <si>
    <t>QUYẾT TOÁN CHI THƯỜNG XUYÊN CỦA NGÂN SÁCH CẤP HUYỆN CHO TỪNG CƠ QUAN, TỔ CHỨC THEO LĨNH VỰC NĂM 2021</t>
  </si>
  <si>
    <t xml:space="preserve"> HUYỆN IA H'DRAI</t>
  </si>
  <si>
    <t>Trung tâm chính trị huyện</t>
  </si>
  <si>
    <t>Văn hóa thông tin,</t>
  </si>
  <si>
    <t>Chi bổ sung cho ngân sách cấp dưới</t>
  </si>
  <si>
    <t>Số bổ sung từ ngân sách cấp trên</t>
  </si>
  <si>
    <t>QUYẾT TOÁN CHI CHƯƠNG TRÌNH MỤC TIÊU QUỐC GIA NGÂN SÁCH HUYỆN NĂM 2022</t>
  </si>
  <si>
    <t>Phòng Lao động Thương binh và xã hội</t>
  </si>
  <si>
    <t>Ban quản lý Đầu tư và xây dựng</t>
  </si>
  <si>
    <t>Phòng Giáo dục và đào tạo</t>
  </si>
  <si>
    <t>Phòng Tư pháp</t>
  </si>
  <si>
    <t>Hội Liên hiệp phụ nữ</t>
  </si>
  <si>
    <t>KINH PHÍ NSĐP ĐỐI ỨNG THỰC HIỆN CÁC CHƯƠNG TRÌNH MỤC TIÊU QUỐC GIA NĂM 2022</t>
  </si>
  <si>
    <t>Đơn vị, địa phương: Huyện Ia H'Drai</t>
  </si>
  <si>
    <t>Nội dung, Đơn vị</t>
  </si>
  <si>
    <t>Mã mục tiêu</t>
  </si>
  <si>
    <t>Số tiền</t>
  </si>
  <si>
    <t>Số quyết toán</t>
  </si>
  <si>
    <t>Số dư</t>
  </si>
  <si>
    <t>TỔNG CỘNG</t>
  </si>
  <si>
    <t>CHƯƠNG TRÌNH MỤC TIÊU QUỐC GIA XÂY DỰNG NÔNG THÔN MỚI</t>
  </si>
  <si>
    <t>Thực hiện Chương trình mỗi xã một sản phẩm</t>
  </si>
  <si>
    <t>00493</t>
  </si>
  <si>
    <t>Nâng cao hiệu quả hoạt động của các Hợp tác xã nông nghiệp gắn với liên kết theo chuỗi giá trị</t>
  </si>
  <si>
    <t xml:space="preserve">Nâng cao chất lượng môi trường, xây dựng cảnh quan nông thôn sáng, xanh, sạch, đẹp, an toàn </t>
  </si>
  <si>
    <t>00497</t>
  </si>
  <si>
    <t>Truyền thông về xây dựng nông thôn mới</t>
  </si>
  <si>
    <t>00502</t>
  </si>
  <si>
    <t>Kinh phí hoạt động của cơ quan chỉ đạo Chương trình các cấp</t>
  </si>
  <si>
    <t>Các hoạt động khác tại các địa phương</t>
  </si>
  <si>
    <t>00501</t>
  </si>
  <si>
    <t>00496</t>
  </si>
  <si>
    <t>CHƯƠNG TRÌNH MỤC TIÊU QUỐC GIA GIẢM NGHÈO BỀN VỮNG</t>
  </si>
  <si>
    <t>Dự án 1:  Hỗ trợ đầu tư phát triển hạ tầng kinh tế - xã hội các huyện nghèo</t>
  </si>
  <si>
    <t>Tiểu dự án 1: Hỗ trợ đầu tư phát triển hạ tầng kinh tế - xã hội các huyện nghèo</t>
  </si>
  <si>
    <t>-</t>
  </si>
  <si>
    <t>Hỗ trợ duy tu và bão dưỡng</t>
  </si>
  <si>
    <t>00471</t>
  </si>
  <si>
    <t>Dự án 2: Đa dạng hóa sinh kế, phát triển mô hình giảm nghèo</t>
  </si>
  <si>
    <t>Hỗ trợ đa dạng hóa sinh kế, xây dựng, phát triển và nhân rộng các mô hình, dự án giảm nghèo</t>
  </si>
  <si>
    <t>00472</t>
  </si>
  <si>
    <t>Dự án 3: Hỗ trợ phát triển sản xuất, cải thiện dinh dưỡng</t>
  </si>
  <si>
    <t>Tiểu dự án 1:  Hỗ trợ phát triển sản xuất trong lĩnh vực nông nghiệp</t>
  </si>
  <si>
    <t>00473</t>
  </si>
  <si>
    <t>Dự án 4: Phát triển giáo dục nghề nghiệp, việc làm bền vững</t>
  </si>
  <si>
    <t>Tiểu dự án 1. Phát triển giáo dục nghề nghiệp vùng nghèo, vùng khó khăn</t>
  </si>
  <si>
    <t>Hỗ trợ cơ sở giáo dục nghề nghiệp</t>
  </si>
  <si>
    <t>Hỗ trợ đào tạo nghề</t>
  </si>
  <si>
    <t>00474</t>
  </si>
  <si>
    <t>Tiểu dự án 2: Hỗ trợ người lao động đi làm việc ở nước ngoài theo hợp đồng</t>
  </si>
  <si>
    <t>Tiểu dự án 3: Hỗ trợ việc làm bền vững (hoạt động chuyên môn khác)</t>
  </si>
  <si>
    <t>Dự án 6: Truyền thông và giảm nghèo về thông tin</t>
  </si>
  <si>
    <t>Tiểu dự án 1: Giảm nghèo về thông tin</t>
  </si>
  <si>
    <t>00476</t>
  </si>
  <si>
    <t>Phòng Gi áo dục và đào tạo</t>
  </si>
  <si>
    <t>Tiểu dự án 2: Truyền thông về giảm nghèo đa chiều</t>
  </si>
  <si>
    <t>Dự án 7: Nâng cao năng lực và giám sát, đánh giá Chương trình</t>
  </si>
  <si>
    <t>Tiểu dự án 1: Nâng cao năng lực thực hiện Chương trình</t>
  </si>
  <si>
    <t>00477</t>
  </si>
  <si>
    <t>Tiểu dự án 2: Giám sát, đánh giá</t>
  </si>
  <si>
    <t>CHƯƠNG TRÌNH MỤC TIÊU QUỐC GIA PHÁT TRIỂN KT-XH VÙNG ĐỒNG BÀO DTTS VÀ MIỀN NÚI</t>
  </si>
  <si>
    <t>Dự án 1: Giải quyết tình trạng thiếu đất ở, nhà ở, đất sản xuất, nước sinh hoạt</t>
  </si>
  <si>
    <t>00511</t>
  </si>
  <si>
    <t>Dự án 3: Phát triển sản xuất nông, lâm nghiệp bền vững, phát huy tiềm năng, thế mạnh của các vùng miền để sản xuất hàng hóa theo chuỗi giá trị</t>
  </si>
  <si>
    <t>Tiểu dự án 1: Phát triển kinh tế nông, lâm nghiệp bền vững gắn với bảo vệ rừng và nâng cao thu nhập cho người dân</t>
  </si>
  <si>
    <t>00513</t>
  </si>
  <si>
    <t>Tiểu dự án 2: Hỗ trợ phát triển sản xuất theo chuỗi giá trị, vùng trồng dược liệu quý, thúc đẩy khởi sự kinh doanh, khởi nghiệp và thu hút đầu tư vùng đồng bào dân tộc thiểu số và miền núi.</t>
  </si>
  <si>
    <t>Dự án 4: Đầu tư cơ sở hạ tầng thiết yếu, phục vụ sản xuất, đời sống trong vùng đồng bào dân tộc thiểu số và miền núi và các đơn vị sự nghiệp công của lĩnh vực dân tộc</t>
  </si>
  <si>
    <t xml:space="preserve">Tiểu Dự án 1: Đầu tư cơ sở hạ tầng thiết yếu, phục vụ sản xuất, đời sống trong vùng đồng bào dân tộc thiểu số và miền núi </t>
  </si>
  <si>
    <t>00514</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</si>
  <si>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</si>
  <si>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</si>
  <si>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00515</t>
  </si>
  <si>
    <t>Tiểu dự án 2: Bồi dưỡng kiến thức dân tộc; đào tạo dự bị đại học, đại học và sau đại học đáp ứng nhu cầu nhân lực cho vùng đồng bào dân tộc thiểu số</t>
  </si>
  <si>
    <t xml:space="preserve">Tiểu dự án 3: Dự án phát triển giáo dục nghề nghiệp và giải quyết việc làm cho người lao động vùng dân tộc thiểu số và miền núi </t>
  </si>
  <si>
    <t>Tiểu dự án 4: Đào tạo nâng cao năng lực cho cộng đồng và cán bộ triển khai Chương trình ở các cấp</t>
  </si>
  <si>
    <t>Phòng Lao động thương binh và xã hội</t>
  </si>
  <si>
    <t>Dự án 6: Bảo tồn, phát huy giá trị văn hóa truyền thống tốt đẹp của các dân tộc thiểu số gắn với phát triển du lịch</t>
  </si>
  <si>
    <t>00516</t>
  </si>
  <si>
    <t>Dự án 8: Thực hiện bình đẳng giới và giải quyết những vấn đề cấp thiết đối với phụ nữ và trẻ em</t>
  </si>
  <si>
    <t>Hội liên hiệp phụ nữ</t>
  </si>
  <si>
    <t>00518</t>
  </si>
  <si>
    <t>Dự án 9: Đầu tư phát triển nhóm dân tộc thiểu số rất ít người và nhóm dân tộc còn nhiều khó khăn</t>
  </si>
  <si>
    <t>Tiểu Dự án 2: Giảm thiểu tình trạng tảo hôn và hôn nhân cận huyết thống trong vùng đồng bào dân tộc thiểu số và miền núi</t>
  </si>
  <si>
    <t>00519</t>
  </si>
  <si>
    <t>VIII</t>
  </si>
  <si>
    <t>Dự án 10: 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</si>
  <si>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t>
  </si>
  <si>
    <t>00521</t>
  </si>
  <si>
    <t>Tiểu dự án 2: Ứng dụng công nghệ thông tin hỗ trợ phát triển kinh tế - xã hội và đảm bảo an ninh trật tự vùng đồng bào dân tộc thiểu số và miền núi</t>
  </si>
  <si>
    <t>Tiểu dự án 3: Kiểm tra, giám sát, đánh giá, đào tạo, tập huấn tổ chức thực hiện Chương trình</t>
  </si>
  <si>
    <t>Chương trình mục tiêu quốc gia giảm phát triển kinh tế xã hội vùng ĐBDTTS và miền núi</t>
  </si>
  <si>
    <t>Thực hiện năm 2022</t>
  </si>
  <si>
    <t>QUYẾT TOÁN CÂN ĐỐI NGÂN SÁCH HUYỆN NĂM 2023</t>
  </si>
  <si>
    <t>CẤP HUYỆN VÀ NGÂN SÁCH CẤP XÃ NĂM 2023</t>
  </si>
  <si>
    <t>Chi các chương trình mục tiêu</t>
  </si>
  <si>
    <t>Chi các chương trình mục tiêu quốc gia</t>
  </si>
  <si>
    <t>Chi các chương trình mục tiêu, nhiệm vụ</t>
  </si>
  <si>
    <t>Chi chuyển nguồn sang năm sau</t>
  </si>
  <si>
    <t>BỘI CHI NSĐP/BỘI THU NSĐP/KẾT DƯ NSĐP</t>
  </si>
  <si>
    <t>CHI TRẢ NỢ GỐC CỦA NSĐP</t>
  </si>
  <si>
    <t>Từ nguồn vay để trả nợ gốc</t>
  </si>
  <si>
    <t>Từ nguồn bội thu, tăng thu, tiết kiệm chi, kết dư ngân sách cấp tỉnh</t>
  </si>
  <si>
    <t>TỔNG MỨC VAY CỦA NSĐP</t>
  </si>
  <si>
    <t>Vay để bù đắp bội chi</t>
  </si>
  <si>
    <t>Vay để trả nợ gốc</t>
  </si>
  <si>
    <t>G</t>
  </si>
  <si>
    <t>TỔNG MỨC DƯ NỢ VAY CUỐI NĂM CỦA NSĐP</t>
  </si>
  <si>
    <t>Tổng chi cân đối ngân sách</t>
  </si>
  <si>
    <t>QUYẾT TOÁN THU NSNN, VAY NGÂN SÁCH ĐỊA PHƯƠNG NĂM 2023</t>
  </si>
  <si>
    <t>THU CHUYỂN NGUỒN TỪ NĂM TRƯỚC CHUYỂN SANG</t>
  </si>
  <si>
    <t>Biểu mẫu số 51</t>
  </si>
  <si>
    <t>Nội dung (1)</t>
  </si>
  <si>
    <t>3=2/1</t>
  </si>
  <si>
    <t xml:space="preserve">TỔNG CHI NGÂN SÁCH ĐỊA PHƯƠNG </t>
  </si>
  <si>
    <t>CHI CÂN ĐỐI NGÂN SÁCH ĐỊA PHƯƠNG</t>
  </si>
  <si>
    <t>Chi đầu tư cho các dự án</t>
  </si>
  <si>
    <t>Trong đó: Chia theo lĩnh vực</t>
  </si>
  <si>
    <t xml:space="preserve"> Chi giáo dục - đào tạo và dạy nghề</t>
  </si>
  <si>
    <t xml:space="preserve"> 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</si>
  <si>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</si>
  <si>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</si>
  <si>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</si>
  <si>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</si>
  <si>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 xml:space="preserve">  Chi giáo dục - đào tạo và dạy nghề</t>
  </si>
  <si>
    <t xml:space="preserve">  Chi khoa học và công nghệ </t>
  </si>
  <si>
    <t xml:space="preserve">Chi trả nợ lãi các khoản do chính quyền địa phương vay </t>
  </si>
  <si>
    <t xml:space="preserve">Chi bổ sung quỹ dự trữ tài chính </t>
  </si>
  <si>
    <t>Dự phòng ngân sách</t>
  </si>
  <si>
    <t>Chi tạo nguồn, điều chỉnh tiền lương</t>
  </si>
  <si>
    <t>CHI CÁC CHƯƠNG TRÌNH MỤC TIÊU</t>
  </si>
  <si>
    <t xml:space="preserve">CHI CHUYỂN NGUỒN SANG NĂM SAU </t>
  </si>
  <si>
    <t>Chương trình MTQG xây dựng nông thôn mới</t>
  </si>
  <si>
    <t>Chương trình MTQG giảm nghèo bền vững</t>
  </si>
  <si>
    <t>Chương trình MTQG phát triển kinh tế vùng Đồng bào DTTS và miền núi</t>
  </si>
  <si>
    <t>Vốn sự nghiệp</t>
  </si>
  <si>
    <t>Vốn đầu tư</t>
  </si>
  <si>
    <t>QUYẾT TOÁN CHI NGÂN SÁCH ĐỊA PHƯƠNG NĂM 2023</t>
  </si>
  <si>
    <t>Biểu mẫu số 53</t>
  </si>
  <si>
    <t>Ngân</t>
  </si>
  <si>
    <t>sách</t>
  </si>
  <si>
    <t>địa</t>
  </si>
  <si>
    <t>cấp tỉnh</t>
  </si>
  <si>
    <t>huyện</t>
  </si>
  <si>
    <t>phương</t>
  </si>
  <si>
    <t>(huyện)</t>
  </si>
  <si>
    <t>(xã)</t>
  </si>
  <si>
    <t>1=2+3</t>
  </si>
  <si>
    <t>4=5+6</t>
  </si>
  <si>
    <t>7=4/1</t>
  </si>
  <si>
    <t>8=5/2</t>
  </si>
  <si>
    <t>9=6/3</t>
  </si>
  <si>
    <t>TỔNG CHI NSĐP</t>
  </si>
  <si>
    <t>CHI CÂN ĐỐI NSĐP</t>
  </si>
  <si>
    <t>Chi trả nợ lãi các khoản do chính quyền địa phương vay</t>
  </si>
  <si>
    <t>QUYẾT TOÁN CHI NGÂN SÁCH ĐỊA PHƯƠNG, CHI NGÂN SÁCH CẤP HUYỆN</t>
  </si>
  <si>
    <t>VÀ CHI NGÂN SÁCH XÃ THEO CƠ CẤU CHI NĂM 2023</t>
  </si>
  <si>
    <t>Ngân sách cấp xã</t>
  </si>
  <si>
    <t>CHI NỘP TRẢ NGÂN SÁCH CẤP TRÊN</t>
  </si>
  <si>
    <t>QUYẾT TOÁN CHI NGÂN SÁCH CẤP HUYỆN CHO TỪNG CƠ QUAN, TỔ CHỨC THEO LĨNH VỰC NĂM 2023</t>
  </si>
  <si>
    <t>Văn phòng Huyện ủy</t>
  </si>
  <si>
    <t>Văn phòng HĐND - UBND huyện</t>
  </si>
  <si>
    <t>Phòng Nội vụ</t>
  </si>
  <si>
    <t>Thanh tra huyện</t>
  </si>
  <si>
    <t>Phòng Tài nguyên và môi trường</t>
  </si>
  <si>
    <t>Ban QL đầu tư và xây dựng huyện</t>
  </si>
  <si>
    <t>Dự toán Chương trình 
mục tiêu quốc gia giao đầu năm vốn Trung ương</t>
  </si>
  <si>
    <t>PGD Ngân hàng chính sách huyện</t>
  </si>
  <si>
    <t>Liên Đoàn LĐ huyện</t>
  </si>
  <si>
    <t>Chi CT MTQG (vốn</t>
  </si>
  <si>
    <t>05 Đồn Biên Phòng</t>
  </si>
  <si>
    <t>Phòng giáo dục và đào tạo</t>
  </si>
  <si>
    <t>QUYẾT TOÁN CHI ĐẦU TƯ DỰ ÁN CỦA NGÂN SÁCH CẤP HUYỆN CHO TỪNG CƠ QUAN, TỔ CHỨC THEO LĨNH VỰC NĂM 2023</t>
  </si>
  <si>
    <t xml:space="preserve">Văn phòng  HĐND - UBND huyện </t>
  </si>
  <si>
    <t>Biểu mẫu số 58</t>
  </si>
  <si>
    <t xml:space="preserve">Chi </t>
  </si>
  <si>
    <t>chuyển</t>
  </si>
  <si>
    <t>số</t>
  </si>
  <si>
    <t>Chi</t>
  </si>
  <si>
    <t>nguồn</t>
  </si>
  <si>
    <t>giáo</t>
  </si>
  <si>
    <t>khoa</t>
  </si>
  <si>
    <t>sang</t>
  </si>
  <si>
    <t>dục</t>
  </si>
  <si>
    <t>học</t>
  </si>
  <si>
    <t>năm</t>
  </si>
  <si>
    <t>đào</t>
  </si>
  <si>
    <t>và</t>
  </si>
  <si>
    <t>sau</t>
  </si>
  <si>
    <t>tạo</t>
  </si>
  <si>
    <t>công</t>
  </si>
  <si>
    <t>dạy</t>
  </si>
  <si>
    <t>nghệ</t>
  </si>
  <si>
    <t>nghề</t>
  </si>
  <si>
    <t>(3)</t>
  </si>
  <si>
    <t>Chi CTMTQG (vốn TW)</t>
  </si>
  <si>
    <t>Chi CTMTQG (vốnTW)</t>
  </si>
  <si>
    <t>QUYẾT TOÁN CHI BỔ SUNG TỪ NS CẤP HUYỆN CHO NGÂN SÁCH XÃ ĐỐI VỚI TỪNG XÃTHUỘC HUYỆN NĂM 2023</t>
  </si>
  <si>
    <t>QUYẾT TOÁN THU NGÂN SÁCH  XÃ NĂM 2023</t>
  </si>
  <si>
    <t>Phòng Tài chính - Kê hoạch</t>
  </si>
  <si>
    <t>Ủy ban MTTQ Việt Nam huyện</t>
  </si>
  <si>
    <t>Chương trình mục tiêu quốc gia xây dựng nông thôn mới</t>
  </si>
  <si>
    <t>Văn phòng HĐND - UBND</t>
  </si>
  <si>
    <t>NGOÀI NGÂN SÁCH DO ĐỊA PHƯƠNG QUẢN LÝ NĂM 2023</t>
  </si>
  <si>
    <r>
      <t>Dư nguồn đến ngày 31/12/2022</t>
    </r>
    <r>
      <rPr>
        <sz val="14"/>
        <rFont val="Times New Roman"/>
        <family val="1"/>
      </rPr>
      <t>(năm trước)</t>
    </r>
  </si>
  <si>
    <t>Kế hoạch năm 2023</t>
  </si>
  <si>
    <t>Dư nguồn đến ngày 31/12/2023</t>
  </si>
  <si>
    <t>QUYẾT TOÁN CHI NGÂN SÁCH ĐỊA PHƯƠNG THEO LĨNH VỰC  NĂM 2023</t>
  </si>
  <si>
    <t>QUYẾT TOÁN CHI NGÂN SÁCH ĐỊA PHƯƠNG TỪNG XÃ NĂM 2023</t>
  </si>
  <si>
    <t>HỘI ĐỒNG NHÂN DÂN</t>
  </si>
  <si>
    <t>HỘI ĐỒNG NHÂN DÂN HUYỆN IA H'DRAI</t>
  </si>
  <si>
    <t>(Kèm theo Nghị quyết số     /NQ-HĐND ngày     tháng    năm 2024 của Hội đồng nhân dân huyện Ia H'Drai)</t>
  </si>
  <si>
    <r>
      <rPr>
        <b/>
        <sz val="12"/>
        <color indexed="8"/>
        <rFont val="Times New Roman"/>
        <family val="1"/>
      </rPr>
      <t>HỘI ĐỒNG NHÂN DÂN HUYỆN IA H'DRAI</t>
    </r>
    <r>
      <rPr>
        <sz val="12"/>
        <color indexed="8"/>
        <rFont val="Times New Roman"/>
        <family val="1"/>
      </rPr>
      <t xml:space="preserve">                                                                                                                                                                                                                                                                                                                                                                                                                  Biểu mẫu số 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</si>
</sst>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9">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Red]\-&quot;£&quot;#,##0"/>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 &quot;₫&quot;;\-#,##0\ &quot;₫&quot;"/>
    <numFmt numFmtId="171" formatCode="#,##0.00\ &quot;₫&quot;;\-#,##0.00\ &quot;₫&quot;"/>
    <numFmt numFmtId="172" formatCode="_-* #,##0\ _₫_-;\-* #,##0\ _₫_-;_-* &quot;-&quot;\ _₫_-;_-@_-"/>
    <numFmt numFmtId="173" formatCode="_-* #,##0.00\ &quot;₫&quot;_-;\-* #,##0.00\ &quot;₫&quot;_-;_-* &quot;-&quot;??\ &quot;₫&quot;_-;_-@_-"/>
    <numFmt numFmtId="174" formatCode="_-* #,##0.00\ _₫_-;\-* #,##0.00\ _₫_-;_-* &quot;-&quot;??\ _₫_-;_-@_-"/>
    <numFmt numFmtId="175" formatCode="_-&quot;$&quot;* #,##0_-;\-&quot;$&quot;* #,##0_-;_-&quot;$&quot;* &quot;-&quot;_-;_-@_-"/>
    <numFmt numFmtId="176" formatCode="_-&quot;$&quot;* #,##0.00_-;\-&quot;$&quot;* #,##0.00_-;_-&quot;$&quot;* &quot;-&quot;??_-;_-@_-"/>
    <numFmt numFmtId="177" formatCode="_(* #,##0_);_(* \(#,##0\);_(* &quot;-&quot;??_);_(@_)"/>
    <numFmt numFmtId="178" formatCode="&quot;\&quot;#,##0;[Red]&quot;\&quot;\-#,##0"/>
    <numFmt numFmtId="179" formatCode="&quot;\&quot;#,##0.00;[Red]&quot;\&quot;\-#,##0.00"/>
    <numFmt numFmtId="180" formatCode="\$#,##0\ ;\(\$#,##0\)"/>
    <numFmt numFmtId="181" formatCode="&quot;VND&quot;#,##0_);[Red]\(&quot;VND&quot;#,##0\)"/>
    <numFmt numFmtId="182" formatCode="_ * #,##0_ ;_ * \-#,##0_ ;_ * &quot;-&quot;_ ;_ @_ "/>
    <numFmt numFmtId="183" formatCode="_-* #,##0\ _F_-;\-* #,##0\ _F_-;_-* &quot;-&quot;\ _F_-;_-@_-"/>
    <numFmt numFmtId="184" formatCode="_(* #,##0.0000_);_(* \(#,##0.0000\);_(* &quot;-&quot;??_);_(@_)"/>
    <numFmt numFmtId="185" formatCode="\t0.00%"/>
    <numFmt numFmtId="186" formatCode="\t#\ ??/??"/>
    <numFmt numFmtId="187" formatCode="#,##0;\(#,##0\)"/>
    <numFmt numFmtId="188" formatCode="#,##0\ &quot;F&quot;;\-#,##0\ &quot;F&quot;"/>
    <numFmt numFmtId="189" formatCode="#,##0\ &quot;F&quot;;[Red]\-#,##0\ &quot;F&quot;"/>
    <numFmt numFmtId="190" formatCode="#,##0.00\ &quot;F&quot;;\-#,##0.00\ &quot;F&quot;"/>
    <numFmt numFmtId="191" formatCode="#,##0.00\ &quot;F&quot;;[Red]\-#,##0.00\ &quot;F&quot;"/>
    <numFmt numFmtId="192" formatCode="_-* #,##0\ &quot;F&quot;_-;\-* #,##0\ &quot;F&quot;_-;_-* &quot;-&quot;\ &quot;F&quot;_-;_-@_-"/>
    <numFmt numFmtId="193" formatCode="_-* #,##0\ &quot;DM&quot;_-;\-* #,##0\ &quot;DM&quot;_-;_-* &quot;-&quot;\ &quot;DM&quot;_-;_-@_-"/>
    <numFmt numFmtId="194" formatCode="_-* #,##0.00\ &quot;DM&quot;_-;\-* #,##0.00\ &quot;DM&quot;_-;_-* &quot;-&quot;??\ &quot;DM&quot;_-;_-@_-"/>
    <numFmt numFmtId="195" formatCode="#,##0\ &quot;$&quot;_);[Red]\(#,##0\ &quot;$&quot;\)"/>
    <numFmt numFmtId="196" formatCode="#,###"/>
    <numFmt numFmtId="197" formatCode="#,##0.0_);\(#,##0.0\)"/>
    <numFmt numFmtId="198" formatCode="0.0%;[Red]\(0.0%\)"/>
    <numFmt numFmtId="199" formatCode="_ * #,##0.00_)&quot;£&quot;_ ;_ * \(#,##0.00\)&quot;£&quot;_ ;_ * &quot;-&quot;??_)&quot;£&quot;_ ;_ @_ "/>
    <numFmt numFmtId="200" formatCode="0.0%;\(0.0%\)"/>
    <numFmt numFmtId="201" formatCode="#,##0.000_);\(#,##0.000\)"/>
    <numFmt numFmtId="202" formatCode="_ &quot;\&quot;* #,##0_ ;_ &quot;\&quot;* \-#,##0_ ;_ &quot;\&quot;* &quot;-&quot;_ ;_ @_ "/>
    <numFmt numFmtId="203" formatCode="_ * #,##0.00_ ;_ * \-#,##0.00_ ;_ * &quot;-&quot;??_ ;_ @_ "/>
    <numFmt numFmtId="204" formatCode="&quot;\&quot;#,##0;[Red]\-&quot;\&quot;#,##0"/>
    <numFmt numFmtId="205" formatCode="_-[$€]* #,##0.00_-;\-[$€]* #,##0.00_-;_-[$€]* &quot;-&quot;??_-;_-@_-"/>
    <numFmt numFmtId="206" formatCode="\U\S\$#,##0.00;\(\U\S\$#,##0.00\)"/>
    <numFmt numFmtId="207" formatCode="#,##0;[Red]\-#,##0;&quot;&quot;;_-@"/>
    <numFmt numFmtId="208" formatCode="###,###,###"/>
    <numFmt numFmtId="209" formatCode="#,##0.0"/>
    <numFmt numFmtId="210" formatCode="_(* #,##0.000_);_(* \(#,##0.000\);_(* &quot;-&quot;??_);_(@_)"/>
    <numFmt numFmtId="211" formatCode="_-* #,##0_-;\-* #,##0_-;_-* &quot;-&quot;??_-;_-@_-"/>
    <numFmt numFmtId="212" formatCode="#,##0.000"/>
    <numFmt numFmtId="213" formatCode="#,##0.0000"/>
    <numFmt numFmtId="214" formatCode="_(* #,##0.0_);_(* \(#,##0.0\);_(* &quot;-&quot;??_);_(@_)"/>
    <numFmt numFmtId="215" formatCode="_-* #,##0\ _₫_-;\-* #,##0\ _₫_-;_-* &quot;-&quot;??\ _₫_-;_-@_-"/>
    <numFmt numFmtId="216" formatCode="&quot;$&quot;#,##0;\-&quot;$&quot;#,##0"/>
    <numFmt numFmtId="217" formatCode="#,###;\-#,###;&quot;&quot;;_(@_)"/>
    <numFmt numFmtId="218" formatCode="_(* #,##0_);_(* \(#,##0\);_(* \-??_);_(@_)"/>
    <numFmt numFmtId="219" formatCode="&quot;€&quot;###,0&quot;.&quot;00_);\(&quot;€&quot;###,0&quot;.&quot;00\)"/>
    <numFmt numFmtId="220" formatCode="#.##00"/>
    <numFmt numFmtId="221" formatCode="_-* #,##0&quot;$&quot;_-;_-* #,##0&quot;$&quot;\-;_-* &quot;-&quot;&quot;$&quot;_-;_-@_-"/>
    <numFmt numFmtId="222" formatCode="_-* #,##0\ &quot;$&quot;_-;\-* #,##0\ &quot;$&quot;_-;_-* &quot;-&quot;\ &quot;$&quot;_-;_-@_-"/>
    <numFmt numFmtId="223" formatCode="_-&quot;ñ&quot;* #,##0_-;\-&quot;ñ&quot;* #,##0_-;_-&quot;ñ&quot;* &quot;-&quot;_-;_-@_-"/>
    <numFmt numFmtId="224" formatCode="0.0000"/>
    <numFmt numFmtId="225" formatCode="_-&quot;€&quot;* #,##0_-;\-&quot;€&quot;* #,##0_-;_-&quot;€&quot;* &quot;-&quot;_-;_-@_-"/>
    <numFmt numFmtId="226" formatCode="_-* ###,0&quot;.&quot;00_-;\-* ###,0&quot;.&quot;00_-;_-* &quot;-&quot;??_-;_-@_-"/>
    <numFmt numFmtId="227" formatCode="_-* #,##0.00\ _F_-;\-* #,##0.00\ _F_-;_-* &quot;-&quot;??\ _F_-;_-@_-"/>
    <numFmt numFmtId="228" formatCode="_-* #,##0.00\ _V_N_D_-;\-* #,##0.00\ _V_N_D_-;_-* &quot;-&quot;??\ _V_N_D_-;_-@_-"/>
    <numFmt numFmtId="229" formatCode="_-* #,##0.00\ _V_N_Ñ_-;_-* #,##0.00\ _V_N_Ñ\-;_-* &quot;-&quot;??\ _V_N_Ñ_-;_-@_-"/>
    <numFmt numFmtId="230" formatCode="_-* #,##0.00\ _€_-;\-* #,##0.00\ _€_-;_-* &quot;-&quot;??\ _€_-;_-@_-"/>
    <numFmt numFmtId="231" formatCode="_-* #,##0.00_$_-;_-* #,##0.00_$\-;_-* &quot;-&quot;??_$_-;_-@_-"/>
    <numFmt numFmtId="232" formatCode="_(* ###,0&quot;.&quot;00_);_(* \(###,0&quot;.&quot;00\);_(* &quot;-&quot;??_);_(@_)"/>
    <numFmt numFmtId="233" formatCode="_-* #,##0.00\ _ñ_-;\-* #,##0.00\ _ñ_-;_-* &quot;-&quot;??\ _ñ_-;_-@_-"/>
    <numFmt numFmtId="234" formatCode="0.00000"/>
    <numFmt numFmtId="235" formatCode="_(&quot;£&quot;\ * #,##0_);_(&quot;£&quot;\ * \(#,##0\);_(&quot;£&quot;\ * &quot;-&quot;_);_(@_)"/>
    <numFmt numFmtId="236" formatCode="&quot;$&quot;#,##0;[Red]\-&quot;$&quot;#,##0"/>
    <numFmt numFmtId="237" formatCode="_(&quot;$&quot;\ * #,##0_);_(&quot;$&quot;\ * \(#,##0\);_(&quot;$&quot;\ * &quot;-&quot;_);_(@_)"/>
    <numFmt numFmtId="238" formatCode="&quot;$&quot;#,##0.00;[Red]\-&quot;$&quot;#,##0.00"/>
    <numFmt numFmtId="239" formatCode="_-* #,##0\ &quot;ñ&quot;_-;\-* #,##0\ &quot;ñ&quot;_-;_-* &quot;-&quot;\ &quot;ñ&quot;_-;_-@_-"/>
    <numFmt numFmtId="240" formatCode="0.0000000"/>
    <numFmt numFmtId="241" formatCode="_(&quot;€&quot;* #,##0_);_(&quot;€&quot;* \(#,##0\);_(&quot;€&quot;* &quot;-&quot;_);_(@_)"/>
    <numFmt numFmtId="242" formatCode="_-* #,##0\ _V_N_D_-;\-* #,##0\ _V_N_D_-;_-* &quot;-&quot;\ _V_N_D_-;_-@_-"/>
    <numFmt numFmtId="243" formatCode="_-* #,##0\ _V_N_Ñ_-;_-* #,##0\ _V_N_Ñ\-;_-* &quot;-&quot;\ _V_N_Ñ_-;_-@_-"/>
    <numFmt numFmtId="244" formatCode="_-* #,##0\ _€_-;\-* #,##0\ _€_-;_-* &quot;-&quot;\ _€_-;_-@_-"/>
    <numFmt numFmtId="245" formatCode="_-* #,##0_$_-;_-* #,##0_$\-;_-* &quot;-&quot;_$_-;_-@_-"/>
    <numFmt numFmtId="246" formatCode="_-* #,##0\ _$_-;\-* #,##0\ _$_-;_-* &quot;-&quot;\ _$_-;_-@_-"/>
    <numFmt numFmtId="247" formatCode="_-* #,##0\ _m_k_-;\-* #,##0\ _m_k_-;_-* &quot;-&quot;\ _m_k_-;_-@_-"/>
    <numFmt numFmtId="248" formatCode="_-* #,##0\ _ñ_-;\-* #,##0\ _ñ_-;_-* &quot;-&quot;\ _ñ_-;_-@_-"/>
    <numFmt numFmtId="249" formatCode="0.000000"/>
    <numFmt numFmtId="250" formatCode="#,##0.0_);[Red]\(#,##0.0\)"/>
    <numFmt numFmtId="251" formatCode="&quot;SFr.&quot;\ #,##0.00;[Red]&quot;SFr.&quot;\ \-#,##0.00"/>
    <numFmt numFmtId="252" formatCode="&quot;SFr.&quot;\ #,##0.00;&quot;SFr.&quot;\ \-#,##0.00"/>
    <numFmt numFmtId="253" formatCode="_ &quot;SFr.&quot;\ * #,##0_ ;_ &quot;SFr.&quot;\ * \-#,##0_ ;_ &quot;SFr.&quot;\ * &quot;-&quot;_ ;_ @_ "/>
    <numFmt numFmtId="254" formatCode="_-* #,##0.00\ &quot;F&quot;_-;\-* #,##0.00\ &quot;F&quot;_-;_-* &quot;-&quot;??\ &quot;F&quot;_-;_-@_-"/>
    <numFmt numFmtId="255" formatCode="0.000_)"/>
    <numFmt numFmtId="256" formatCode="_(* #,##0_);_(* \(#,##0\);_(* \-_);_(@_)"/>
    <numFmt numFmtId="257" formatCode="_-* #,##0_$_-;\-* #,##0_$_-;_-* &quot;-&quot;_$_-;_-@_-"/>
    <numFmt numFmtId="258" formatCode="_-* #,##0.000_-;\-* #,##0.000_-;_-* &quot;-&quot;??_-;_-@_-"/>
    <numFmt numFmtId="259" formatCode="_-* #,##0.0_-;\-* #,##0.0_-;_-* &quot;-&quot;??_-;_-@_-"/>
    <numFmt numFmtId="260" formatCode="_(* #,##0.0_);_(* \(#,##0.0\);_(* \-??_);_(@_)"/>
    <numFmt numFmtId="261" formatCode="_(* #,##0.00_);_(* \(#,##0.00\);_(* \-??_);_(@_)"/>
    <numFmt numFmtId="262" formatCode="#,##0.00;[Red]#,##0.00"/>
    <numFmt numFmtId="263" formatCode="#,##0\ &quot;þ&quot;;[Red]\-#,##0\ &quot;þ&quot;"/>
    <numFmt numFmtId="264" formatCode="_ &quot;R&quot;\ * #,##0_ ;_ &quot;R&quot;\ * \-#,##0_ ;_ &quot;R&quot;\ * &quot;-&quot;_ ;_ @_ "/>
    <numFmt numFmtId="265" formatCode="_-* #,##0.0000\ _F_-;\-* #,##0.0000\ _F_-;_-* &quot;-&quot;??\ _F_-;_-@_-"/>
    <numFmt numFmtId="266" formatCode="0.000"/>
    <numFmt numFmtId="267" formatCode="?\,???.??__;[Red]&quot;- &quot;?\,???.??__"/>
    <numFmt numFmtId="268" formatCode="?,???.??__;[Red]\-\ ?,???.??__;"/>
    <numFmt numFmtId="269" formatCode="_(\§\g\ #,##0_);_(\§\g\ \(#,##0\);_(\§\g\ &quot;-&quot;??_);_(@_)"/>
    <numFmt numFmtId="270" formatCode="_(\§\g\ #,##0_);_(\§\g\ \(#,##0\);_(\§\g\ &quot;-&quot;_);_(@_)"/>
    <numFmt numFmtId="271" formatCode="\§\g#,##0_);\(\§\g#,##0\)"/>
    <numFmt numFmtId="272" formatCode="_-&quot;VND&quot;* #,##0_-;\-&quot;VND&quot;* #,##0_-;_-&quot;VND&quot;* &quot;-&quot;_-;_-@_-"/>
    <numFmt numFmtId="273" formatCode="_(&quot;Rp&quot;* #,##0.00_);_(&quot;Rp&quot;* \(#,##0.00\);_(&quot;Rp&quot;* &quot;-&quot;??_);_(@_)"/>
    <numFmt numFmtId="274" formatCode="#,##0.00\ &quot;FB&quot;;[Red]\-#,##0.00\ &quot;FB&quot;"/>
    <numFmt numFmtId="275" formatCode="#,##0\ &quot;$&quot;;\-#,##0\ &quot;$&quot;"/>
    <numFmt numFmtId="276" formatCode="_-* #,##0\ _F_B_-;\-* #,##0\ _F_B_-;_-* &quot;-&quot;\ _F_B_-;_-@_-"/>
    <numFmt numFmtId="277" formatCode="&quot;öS&quot;\ #,##0;[Red]\-&quot;öS&quot;\ #,##0"/>
    <numFmt numFmtId="278" formatCode="&quot;Q&quot;#,##0_);\(&quot;Q&quot;#,##0\)"/>
    <numFmt numFmtId="279" formatCode="#,##0_);\-#,##0_)"/>
    <numFmt numFmtId="280" formatCode="#,##0\ &quot;$&quot;_);\(#,##0\ &quot;$&quot;\)"/>
    <numFmt numFmtId="281" formatCode="&quot;\&quot;#,##0.00;\-&quot;\&quot;#,##0.00"/>
    <numFmt numFmtId="282" formatCode="_ * #,##0_)\ &quot;$&quot;_ ;_ * \(#,##0\)\ &quot;$&quot;_ ;_ * &quot;-&quot;_)\ &quot;$&quot;_ ;_ @_ "/>
    <numFmt numFmtId="283" formatCode="_ * #,##0_)&quot; $&quot;_ ;_ * \(#,##0&quot;) $&quot;_ ;_ * \-_)&quot; $&quot;_ ;_ @_ "/>
    <numFmt numFmtId="284" formatCode="#,##0.00_);\-#,##0.00_)"/>
    <numFmt numFmtId="285" formatCode="#"/>
    <numFmt numFmtId="286" formatCode="&quot;¡Ì&quot;#,##0;[Red]\-&quot;¡Ì&quot;#,##0"/>
    <numFmt numFmtId="287" formatCode="#,##0.00&quot; F&quot;;[Red]\-#,##0.00&quot; F&quot;"/>
    <numFmt numFmtId="288" formatCode="_-* #,##0.0\ _F_-;\-* #,##0.0\ _F_-;_-* &quot;-&quot;??\ _F_-;_-@_-"/>
    <numFmt numFmtId="289" formatCode="#,##0.00\ \ "/>
    <numFmt numFmtId="290" formatCode="0.00000000"/>
    <numFmt numFmtId="291" formatCode="_ * #,##0.0_ ;_ * \-#,##0.0_ ;_ * &quot;-&quot;??_ ;_ @_ "/>
    <numFmt numFmtId="292" formatCode="#,##0.00\ \ \ \ "/>
    <numFmt numFmtId="293" formatCode="_(* #.##0.00_);_(* \(#.##0.00\);_(* &quot;-&quot;??_);_(@_)"/>
    <numFmt numFmtId="294" formatCode="###\ ###\ ##0"/>
    <numFmt numFmtId="295" formatCode="&quot;\&quot;#,##0;&quot;\&quot;\-#,##0"/>
    <numFmt numFmtId="296" formatCode="_-* ###,0&quot;.&quot;00\ _F_B_-;\-* ###,0&quot;.&quot;00\ _F_B_-;_-* &quot;-&quot;??\ _F_B_-;_-@_-"/>
    <numFmt numFmtId="297" formatCode="\\#,##0;[Red]&quot;-\&quot;#,##0"/>
    <numFmt numFmtId="298" formatCode="_ * #.##._ ;_ * \-#.##._ ;_ * &quot;-&quot;??_ ;_ @_ⴆ"/>
    <numFmt numFmtId="299" formatCode="_-* #,##0\ _F_-;\-* #,##0\ _F_-;_-* &quot;-&quot;??\ _F_-;_-@_-"/>
    <numFmt numFmtId="300" formatCode="#.00\ ##0"/>
    <numFmt numFmtId="301" formatCode="#.\ ##0"/>
    <numFmt numFmtId="302" formatCode="_-* #,##0.0000\ _₫_-;\-* #,##0.0000\ _₫_-;_-* &quot;-&quot;??\ _₫_-;_-@_-"/>
    <numFmt numFmtId="303" formatCode="#,##0.00000000"/>
    <numFmt numFmtId="304" formatCode="_-* #,##0\ _₫_-;\-* #,##0\ _₫_-;_-* &quot;-&quot;??\ _₫_-;_-@"/>
    <numFmt numFmtId="305" formatCode="_-* #,##0.0_-;\-* #,##0.0_-;_-* &quot;-&quot;?_-;_-@_-"/>
  </numFmts>
  <fonts count="313">
    <font>
      <sz val="10"/>
      <name val="Arial"/>
    </font>
    <font>
      <sz val="10"/>
      <name val="Arial"/>
    </font>
    <font>
      <b/>
      <sz val="12"/>
      <name val="Arial"/>
      <family val="2"/>
    </font>
    <font>
      <sz val="12"/>
      <name val="Arial"/>
      <family val="2"/>
    </font>
    <font>
      <sz val="14"/>
      <name val="뼻뮝"/>
      <family val="3"/>
    </font>
    <font>
      <sz val="12"/>
      <name val="뼻뮝"/>
      <family val="3"/>
    </font>
    <font>
      <sz val="12"/>
      <name val="Courier"/>
      <family val="3"/>
    </font>
    <font>
      <sz val="10"/>
      <name val="Arial"/>
      <family val="2"/>
    </font>
    <font>
      <sz val="10"/>
      <name val=" "/>
      <family val="1"/>
      <charset val="136"/>
    </font>
    <font>
      <sz val="12"/>
      <name val="Times New Roman"/>
      <family val="1"/>
    </font>
    <font>
      <sz val="10"/>
      <name val=".VnTime"/>
      <family val="2"/>
    </font>
    <font>
      <b/>
      <sz val="14"/>
      <name val=".VnTimeH"/>
      <family val="2"/>
    </font>
    <font>
      <b/>
      <sz val="12"/>
      <name val=".VnTimeH"/>
      <family val="2"/>
    </font>
    <font>
      <sz val="12"/>
      <name val=".VnTime"/>
      <family val="2"/>
    </font>
    <font>
      <b/>
      <sz val="12"/>
      <name val=".VnTime"/>
      <family val="2"/>
    </font>
    <font>
      <b/>
      <sz val="10"/>
      <name val=".VnTime"/>
      <family val="2"/>
    </font>
    <font>
      <sz val="12"/>
      <name val="¹UAAA¼"/>
      <family val="3"/>
      <charset val="129"/>
    </font>
    <font>
      <b/>
      <sz val="18"/>
      <name val="Arial"/>
      <family val="2"/>
    </font>
    <font>
      <sz val="10"/>
      <name val="VNtimes new roman"/>
      <family val="2"/>
    </font>
    <font>
      <sz val="9"/>
      <name val=".VnTime"/>
      <family val="2"/>
    </font>
    <font>
      <sz val="10"/>
      <color indexed="12"/>
      <name val=".VnTime"/>
      <family val="2"/>
    </font>
    <font>
      <b/>
      <sz val="10"/>
      <color indexed="12"/>
      <name val=".VnTime"/>
      <family val="2"/>
    </font>
    <font>
      <b/>
      <sz val="14"/>
      <color indexed="12"/>
      <name val=".VnTimeH"/>
      <family val="2"/>
    </font>
    <font>
      <i/>
      <sz val="10"/>
      <color indexed="12"/>
      <name val=".VnTime"/>
      <family val="2"/>
    </font>
    <font>
      <sz val="8"/>
      <name val="Arial"/>
      <family val="2"/>
    </font>
    <font>
      <sz val="12"/>
      <name val="VNtimes new roman"/>
      <family val="2"/>
    </font>
    <font>
      <sz val="12"/>
      <name val="???"/>
      <family val="1"/>
      <charset val="129"/>
    </font>
    <font>
      <sz val="9"/>
      <name val="Arial"/>
      <family val="2"/>
    </font>
    <font>
      <b/>
      <sz val="10"/>
      <name val=".VnTimeH"/>
      <family val="2"/>
    </font>
    <font>
      <b/>
      <u/>
      <sz val="14"/>
      <color indexed="8"/>
      <name val=".VnBook-AntiquaH"/>
      <family val="2"/>
    </font>
    <font>
      <sz val="10"/>
      <name val="VnTimes"/>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0"/>
      <name val="Helv"/>
    </font>
    <font>
      <b/>
      <sz val="10"/>
      <name val="Helv"/>
    </font>
    <font>
      <sz val="10"/>
      <name val="VNI-Aptima"/>
    </font>
    <font>
      <sz val="13"/>
      <name val=".VnTime"/>
      <family val="2"/>
    </font>
    <font>
      <sz val="10"/>
      <name val="Times New Roman"/>
      <family val="1"/>
    </font>
    <font>
      <sz val="10"/>
      <color indexed="8"/>
      <name val="Arial"/>
      <family val="2"/>
    </font>
    <font>
      <b/>
      <sz val="12"/>
      <name val=".VnBook-AntiquaH"/>
      <family val="2"/>
    </font>
    <font>
      <b/>
      <sz val="12"/>
      <name val="Helv"/>
    </font>
    <font>
      <b/>
      <sz val="18"/>
      <name val="Arial"/>
      <family val="2"/>
    </font>
    <font>
      <b/>
      <sz val="12"/>
      <name val="Arial"/>
      <family val="2"/>
    </font>
    <font>
      <sz val="8"/>
      <color indexed="12"/>
      <name val="Helv"/>
    </font>
    <font>
      <sz val="10"/>
      <name val="MS Sans Serif"/>
      <family val="2"/>
    </font>
    <font>
      <sz val="10"/>
      <name val="MS Sans Serif"/>
      <family val="2"/>
    </font>
    <font>
      <b/>
      <sz val="11"/>
      <name val="Helv"/>
    </font>
    <font>
      <sz val="10"/>
      <name val=".VnAvant"/>
      <family val="2"/>
    </font>
    <font>
      <sz val="10"/>
      <name val="VNbook-Antiqua"/>
    </font>
    <font>
      <sz val="7"/>
      <name val="Small Fonts"/>
      <family val="2"/>
    </font>
    <font>
      <b/>
      <sz val="12"/>
      <name val="VN-NTime"/>
    </font>
    <font>
      <sz val="12"/>
      <name val="바탕체"/>
      <family val="1"/>
      <charset val="129"/>
    </font>
    <font>
      <b/>
      <sz val="11"/>
      <name val="Arial"/>
      <family val="2"/>
    </font>
    <font>
      <sz val="10"/>
      <name val="Times New Roman"/>
      <family val="1"/>
    </font>
    <font>
      <sz val="12"/>
      <color indexed="8"/>
      <name val="Times New Roman"/>
      <family val="1"/>
    </font>
    <font>
      <sz val="12"/>
      <name val="Helv"/>
      <family val="2"/>
    </font>
    <font>
      <b/>
      <sz val="10"/>
      <name val="MS Sans Serif"/>
      <family val="2"/>
    </font>
    <font>
      <sz val="12"/>
      <name val="VNI-Times"/>
    </font>
    <font>
      <sz val="13"/>
      <name val=".VnTime"/>
      <family val="2"/>
    </font>
    <font>
      <sz val="12"/>
      <name val=".VnTime"/>
      <family val="2"/>
    </font>
    <font>
      <sz val="12"/>
      <name val="VnTime"/>
    </font>
    <font>
      <b/>
      <sz val="8"/>
      <name val="VN Helvetica"/>
    </font>
    <font>
      <b/>
      <sz val="10"/>
      <name val="VN AvantGBook"/>
    </font>
    <font>
      <b/>
      <sz val="16"/>
      <name val=".VnTime"/>
      <family val="2"/>
    </font>
    <font>
      <sz val="14"/>
      <name val=".VnArial"/>
      <family val="2"/>
    </font>
    <font>
      <sz val="16"/>
      <name val="AngsanaUPC"/>
      <family val="3"/>
    </font>
    <font>
      <sz val="10"/>
      <name val="Helv"/>
      <family val="2"/>
    </font>
    <font>
      <sz val="12"/>
      <name val="바탕체"/>
      <family val="1"/>
    </font>
    <font>
      <b/>
      <sz val="10"/>
      <name val="Arial"/>
      <family val="2"/>
    </font>
    <font>
      <i/>
      <sz val="10"/>
      <name val="Arial"/>
      <family val="2"/>
    </font>
    <font>
      <sz val="11"/>
      <name val=".VnArial Narrow"/>
      <family val="2"/>
    </font>
    <font>
      <sz val="12"/>
      <color indexed="8"/>
      <name val=".VnTime"/>
      <family val="2"/>
    </font>
    <font>
      <sz val="12"/>
      <name val=".VnArial Narrow"/>
      <family val="2"/>
    </font>
    <font>
      <sz val="11"/>
      <color indexed="8"/>
      <name val="Times New Roman"/>
      <family val="1"/>
    </font>
    <font>
      <b/>
      <sz val="12"/>
      <name val="Times New Roman"/>
      <family val="1"/>
    </font>
    <font>
      <b/>
      <u/>
      <sz val="12"/>
      <name val="Times New Roman"/>
      <family val="1"/>
    </font>
    <font>
      <b/>
      <sz val="14"/>
      <color indexed="12"/>
      <name val="Times New Roman"/>
      <family val="1"/>
    </font>
    <font>
      <b/>
      <sz val="10"/>
      <color indexed="12"/>
      <name val="Times New Roman"/>
      <family val="1"/>
    </font>
    <font>
      <sz val="10"/>
      <color indexed="12"/>
      <name val="Times New Roman"/>
      <family val="1"/>
    </font>
    <font>
      <i/>
      <sz val="10"/>
      <color indexed="12"/>
      <name val="Times New Roman"/>
      <family val="1"/>
    </font>
    <font>
      <sz val="8"/>
      <color indexed="12"/>
      <name val="Times New Roman"/>
      <family val="1"/>
    </font>
    <font>
      <b/>
      <sz val="14"/>
      <name val="Times New Roman"/>
      <family val="1"/>
    </font>
    <font>
      <b/>
      <sz val="11"/>
      <name val="Times New Roman"/>
      <family val="1"/>
    </font>
    <font>
      <sz val="14"/>
      <name val="Times New Roman"/>
      <family val="1"/>
    </font>
    <font>
      <sz val="11"/>
      <color indexed="8"/>
      <name val="Calibri"/>
      <family val="2"/>
    </font>
    <font>
      <b/>
      <i/>
      <sz val="8"/>
      <color indexed="12"/>
      <name val="Times New Roman"/>
      <family val="1"/>
    </font>
    <font>
      <i/>
      <sz val="12"/>
      <name val="Times New Roman"/>
      <family val="1"/>
    </font>
    <font>
      <b/>
      <i/>
      <sz val="12"/>
      <name val="Times New Roman"/>
      <family val="1"/>
    </font>
    <font>
      <sz val="11"/>
      <name val="Times New Roman"/>
      <family val="1"/>
    </font>
    <font>
      <sz val="11"/>
      <color indexed="12"/>
      <name val="Times New Roman"/>
      <family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2"/>
      <color indexed="8"/>
      <name val="Times New Roman"/>
      <family val="1"/>
    </font>
    <font>
      <sz val="9"/>
      <name val="Arial MT"/>
    </font>
    <font>
      <sz val="11"/>
      <name val=".VnTime"/>
      <family val="2"/>
    </font>
    <font>
      <sz val="11"/>
      <color indexed="8"/>
      <name val="Arial Narrow"/>
      <family val="2"/>
    </font>
    <font>
      <sz val="14"/>
      <name val=".VnTime"/>
      <family val="2"/>
    </font>
    <font>
      <sz val="12"/>
      <name val="돋움체"/>
      <family val="3"/>
      <charset val="129"/>
    </font>
    <font>
      <sz val="12"/>
      <name val="Arial Narrow"/>
      <family val="2"/>
    </font>
    <font>
      <sz val="12"/>
      <name val=".VnArial"/>
      <family val="2"/>
    </font>
    <font>
      <sz val="10"/>
      <name val="??"/>
      <family val="3"/>
      <charset val="129"/>
    </font>
    <font>
      <sz val="12"/>
      <name val="????"/>
      <family val="1"/>
      <charset val="136"/>
    </font>
    <font>
      <sz val="10"/>
      <name val="AngsanaUPC"/>
      <family val="1"/>
    </font>
    <font>
      <sz val="12"/>
      <name val="|??¢¥¢¬¨Ï"/>
      <family val="1"/>
      <charset val="129"/>
    </font>
    <font>
      <sz val="10"/>
      <name val="VNI-Times"/>
    </font>
    <font>
      <sz val="10"/>
      <name val="VNI-Helve"/>
    </font>
    <font>
      <sz val="12"/>
      <name val="???"/>
    </font>
    <font>
      <sz val="11"/>
      <name val="‚l‚r ‚oƒSƒVƒbƒN"/>
      <family val="3"/>
      <charset val="128"/>
    </font>
    <font>
      <sz val="11"/>
      <name val="–¾’©"/>
      <family val="1"/>
      <charset val="128"/>
    </font>
    <font>
      <sz val="14"/>
      <name val="Terminal"/>
      <family val="3"/>
      <charset val="128"/>
    </font>
    <font>
      <sz val="14"/>
      <name val="VnTime"/>
    </font>
    <font>
      <b/>
      <u/>
      <sz val="10"/>
      <name val="VNI-Times"/>
    </font>
    <font>
      <b/>
      <sz val="10"/>
      <name val=".VnArial"/>
      <family val="2"/>
    </font>
    <font>
      <sz val="12"/>
      <color indexed="10"/>
      <name val=".VnArial Narrow"/>
      <family val="2"/>
    </font>
    <font>
      <sz val="12"/>
      <color indexed="8"/>
      <name val="¹ÙÅÁÃ¼"/>
      <family val="1"/>
      <charset val="129"/>
    </font>
    <font>
      <sz val="12"/>
      <color indexed="8"/>
      <name val="Arial Narrow"/>
      <family val="2"/>
    </font>
    <font>
      <sz val="14"/>
      <name val=".VnTimeH"/>
      <family val="2"/>
    </font>
    <font>
      <sz val="12"/>
      <color indexed="9"/>
      <name val="Arial Narrow"/>
      <family val="2"/>
    </font>
    <font>
      <sz val="8"/>
      <name val="Times New Roman"/>
      <family val="1"/>
    </font>
    <font>
      <b/>
      <sz val="12"/>
      <color indexed="63"/>
      <name val="VNI-Times"/>
    </font>
    <font>
      <sz val="12"/>
      <name val="¹ÙÅÁÃ¼"/>
      <charset val="129"/>
    </font>
    <font>
      <sz val="12"/>
      <color indexed="20"/>
      <name val="Arial Narrow"/>
      <family val="2"/>
    </font>
    <font>
      <sz val="12"/>
      <name val="Tms Rmn"/>
    </font>
    <font>
      <sz val="11"/>
      <name val="µ¸¿ò"/>
      <charset val="129"/>
    </font>
    <font>
      <sz val="10"/>
      <name val="±¼¸²A¼"/>
      <family val="3"/>
      <charset val="129"/>
    </font>
    <font>
      <sz val="12"/>
      <name val="¹ÙÅÁÃ¼"/>
      <family val="1"/>
      <charset val="129"/>
    </font>
    <font>
      <b/>
      <sz val="12"/>
      <color indexed="52"/>
      <name val="Arial Narrow"/>
      <family val="2"/>
    </font>
    <font>
      <b/>
      <sz val="12"/>
      <color indexed="9"/>
      <name val="Arial Narrow"/>
      <family val="2"/>
    </font>
    <font>
      <sz val="10"/>
      <name val=".VnArial"/>
      <family val="2"/>
    </font>
    <font>
      <sz val="11"/>
      <name val="VNbook-Antiqua"/>
      <family val="2"/>
    </font>
    <font>
      <sz val="10"/>
      <name val="Arial"/>
      <family val="2"/>
      <charset val="163"/>
    </font>
    <font>
      <sz val="11"/>
      <name val="VNtimes new roman"/>
      <family val="2"/>
    </font>
    <font>
      <sz val="11"/>
      <name val="Tms Rmn"/>
    </font>
    <font>
      <sz val="11"/>
      <color indexed="8"/>
      <name val="Calibri"/>
      <family val="2"/>
      <charset val="163"/>
    </font>
    <font>
      <sz val="10"/>
      <name val="BERNHARD"/>
    </font>
    <font>
      <b/>
      <sz val="12"/>
      <name val="VNTime"/>
      <family val="2"/>
    </font>
    <font>
      <sz val="10"/>
      <name val="MS Serif"/>
      <family val="1"/>
    </font>
    <font>
      <sz val="11"/>
      <color indexed="62"/>
      <name val="Calibri"/>
      <family val="2"/>
    </font>
    <font>
      <b/>
      <sz val="12"/>
      <name val="VNTimeH"/>
      <family val="2"/>
    </font>
    <font>
      <b/>
      <sz val="15"/>
      <color indexed="56"/>
      <name val="Calibri"/>
      <family val="2"/>
    </font>
    <font>
      <b/>
      <sz val="13"/>
      <color indexed="56"/>
      <name val="Calibri"/>
      <family val="2"/>
    </font>
    <font>
      <sz val="1"/>
      <color indexed="8"/>
      <name val="Courier"/>
      <family val="1"/>
    </font>
    <font>
      <sz val="10"/>
      <name val="Arial CE"/>
      <charset val="238"/>
    </font>
    <font>
      <b/>
      <sz val="1"/>
      <color indexed="8"/>
      <name val="Courier"/>
      <family val="1"/>
    </font>
    <font>
      <sz val="10"/>
      <color indexed="16"/>
      <name val="MS Serif"/>
      <family val="1"/>
    </font>
    <font>
      <sz val="14"/>
      <name val="VNtimes new roman"/>
      <family val="2"/>
    </font>
    <font>
      <i/>
      <sz val="12"/>
      <color indexed="23"/>
      <name val="Arial Narrow"/>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6"/>
      <color indexed="14"/>
      <name val="VNottawa"/>
      <family val="2"/>
    </font>
    <font>
      <sz val="8"/>
      <color indexed="8"/>
      <name val="Helvetica"/>
    </font>
    <font>
      <sz val="12"/>
      <name val="VNTime"/>
      <family val="2"/>
    </font>
    <font>
      <sz val="12"/>
      <color indexed="17"/>
      <name val="Arial Narrow"/>
      <family val="2"/>
    </font>
    <font>
      <sz val="10"/>
      <name val=".VnArialH"/>
      <family val="2"/>
    </font>
    <font>
      <b/>
      <sz val="12"/>
      <color indexed="9"/>
      <name val="Tms Rmn"/>
    </font>
    <font>
      <b/>
      <sz val="11"/>
      <color indexed="56"/>
      <name val="Arial Narrow"/>
      <family val="2"/>
    </font>
    <font>
      <b/>
      <sz val="8"/>
      <name val="MS Sans Serif"/>
      <family val="2"/>
    </font>
    <font>
      <sz val="10"/>
      <name val="vnTimesRoman"/>
    </font>
    <font>
      <sz val="12"/>
      <color indexed="62"/>
      <name val="Arial Narrow"/>
      <family val="2"/>
    </font>
    <font>
      <u/>
      <sz val="10"/>
      <color indexed="12"/>
      <name val=".VnTime"/>
      <family val="2"/>
    </font>
    <font>
      <u/>
      <sz val="12"/>
      <color indexed="12"/>
      <name val=".VnTime"/>
      <family val="2"/>
    </font>
    <font>
      <u/>
      <sz val="12"/>
      <color indexed="12"/>
      <name val="Arial"/>
      <family val="2"/>
    </font>
    <font>
      <sz val="10"/>
      <name val="VNI-Avo"/>
    </font>
    <font>
      <b/>
      <sz val="14"/>
      <name val=".VnArialH"/>
      <family val="2"/>
    </font>
    <font>
      <sz val="12"/>
      <color indexed="52"/>
      <name val="Arial Narrow"/>
      <family val="2"/>
    </font>
    <font>
      <i/>
      <sz val="10"/>
      <name val=".VnTime"/>
      <family val="2"/>
    </font>
    <font>
      <sz val="8"/>
      <name val="VNarial"/>
      <family val="2"/>
    </font>
    <font>
      <sz val="12"/>
      <color indexed="60"/>
      <name val="Arial Narrow"/>
      <family val="2"/>
    </font>
    <font>
      <sz val="14"/>
      <name val="Times New Roman"/>
      <family val="1"/>
      <charset val="163"/>
    </font>
    <font>
      <sz val="11"/>
      <color indexed="8"/>
      <name val="Helvetica Neue"/>
    </font>
    <font>
      <sz val="10"/>
      <name val="VNlucida sans"/>
      <family val="2"/>
    </font>
    <font>
      <sz val="11"/>
      <name val="VNI-Aptima"/>
    </font>
    <font>
      <b/>
      <sz val="12"/>
      <color indexed="63"/>
      <name val="Arial Narrow"/>
      <family val="2"/>
    </font>
    <font>
      <sz val="14"/>
      <name val=".VnArial Narrow"/>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b/>
      <sz val="12"/>
      <name val="VNI-Times"/>
    </font>
    <font>
      <sz val="11"/>
      <name val=".VnAvant"/>
      <family val="2"/>
    </font>
    <font>
      <b/>
      <sz val="13"/>
      <color indexed="8"/>
      <name val=".VnTimeH"/>
      <family val="2"/>
    </font>
    <font>
      <b/>
      <u val="double"/>
      <sz val="12"/>
      <color indexed="12"/>
      <name val=".VnBahamasB"/>
      <family val="2"/>
    </font>
    <font>
      <sz val="9.5"/>
      <name val=".VnBlackH"/>
      <family val="2"/>
    </font>
    <font>
      <b/>
      <sz val="10"/>
      <name val=".VnBahamasBH"/>
      <family val="2"/>
    </font>
    <font>
      <b/>
      <sz val="11"/>
      <name val=".VnArialH"/>
      <family val="2"/>
    </font>
    <font>
      <b/>
      <sz val="11"/>
      <color indexed="8"/>
      <name val="Calibri"/>
      <family val="2"/>
    </font>
    <font>
      <b/>
      <sz val="11"/>
      <name val=".VnTimeH"/>
      <family val="2"/>
    </font>
    <font>
      <b/>
      <sz val="10"/>
      <name val=".VnArialH"/>
      <family val="2"/>
    </font>
    <font>
      <sz val="10"/>
      <name val=".VnArial Narrow"/>
      <family val="2"/>
    </font>
    <font>
      <sz val="9"/>
      <name val="VNswitzerlandCondensed"/>
      <family val="2"/>
    </font>
    <font>
      <sz val="11"/>
      <name val="VNI-Times"/>
    </font>
    <font>
      <sz val="8"/>
      <name val="VNI-Helve"/>
    </font>
    <font>
      <sz val="10"/>
      <color indexed="8"/>
      <name val="MS Sans Serif"/>
      <family val="2"/>
    </font>
    <font>
      <sz val="14"/>
      <name val="VnTime"/>
      <family val="2"/>
    </font>
    <font>
      <sz val="8"/>
      <name val=".VnTime"/>
      <family val="2"/>
    </font>
    <font>
      <sz val="12"/>
      <color indexed="10"/>
      <name val="Arial Narrow"/>
      <family val="2"/>
    </font>
    <font>
      <sz val="10"/>
      <name val="Geneva"/>
      <family val="2"/>
    </font>
    <font>
      <sz val="12"/>
      <color indexed="8"/>
      <name val="바탕체"/>
      <family val="3"/>
    </font>
    <font>
      <sz val="10"/>
      <name val="명조"/>
      <family val="3"/>
      <charset val="129"/>
    </font>
    <font>
      <sz val="10"/>
      <name val="돋움체"/>
      <family val="3"/>
      <charset val="129"/>
    </font>
    <font>
      <i/>
      <sz val="14"/>
      <name val="Times New Roman"/>
      <family val="1"/>
    </font>
    <font>
      <b/>
      <sz val="14"/>
      <name val="Times New Roman"/>
      <family val="1"/>
      <charset val="163"/>
    </font>
    <font>
      <b/>
      <sz val="13"/>
      <color indexed="12"/>
      <name val="Times New Roman"/>
      <family val="1"/>
    </font>
    <font>
      <sz val="13"/>
      <color indexed="12"/>
      <name val="Times New Roman"/>
      <family val="1"/>
    </font>
    <font>
      <b/>
      <i/>
      <sz val="10"/>
      <color indexed="12"/>
      <name val="Times New Roman"/>
      <family val="1"/>
    </font>
    <font>
      <sz val="12"/>
      <color indexed="8"/>
      <name val="Arial Narrow"/>
      <family val="2"/>
      <charset val="163"/>
    </font>
    <font>
      <i/>
      <sz val="11"/>
      <name val="Times New Roman"/>
      <family val="1"/>
    </font>
    <font>
      <b/>
      <sz val="12"/>
      <name val="Times New Roman"/>
      <family val="1"/>
      <charset val="163"/>
    </font>
    <font>
      <sz val="12"/>
      <name val="Times New Roman"/>
      <family val="1"/>
      <charset val="163"/>
    </font>
    <font>
      <i/>
      <sz val="12"/>
      <name val="Times New Roman"/>
      <family val="1"/>
      <charset val="163"/>
    </font>
    <font>
      <b/>
      <sz val="11"/>
      <name val="Times New Roman"/>
      <family val="1"/>
      <charset val="163"/>
    </font>
    <font>
      <b/>
      <i/>
      <sz val="11"/>
      <name val="Times New Roman"/>
      <family val="1"/>
    </font>
    <font>
      <sz val="11"/>
      <name val="Times New Roman"/>
      <family val="1"/>
      <charset val="163"/>
    </font>
    <font>
      <b/>
      <sz val="12"/>
      <name val="Times New Roman h"/>
    </font>
    <font>
      <sz val="16"/>
      <name val="Times New Roman"/>
      <family val="1"/>
    </font>
    <font>
      <sz val="13"/>
      <name val="Times New Roman"/>
      <family val="1"/>
    </font>
    <font>
      <b/>
      <u/>
      <sz val="11"/>
      <name val="Times New Roman"/>
      <family val="1"/>
    </font>
    <font>
      <sz val="11"/>
      <color theme="1"/>
      <name val="Calibri"/>
      <family val="2"/>
      <scheme val="minor"/>
    </font>
    <font>
      <sz val="10"/>
      <color theme="1"/>
      <name val="Times New Roman"/>
      <family val="2"/>
      <charset val="163"/>
    </font>
    <font>
      <sz val="12"/>
      <color theme="1"/>
      <name val="Times New Roman"/>
      <family val="2"/>
    </font>
    <font>
      <sz val="11"/>
      <color theme="1"/>
      <name val="Calibri"/>
      <family val="2"/>
      <charset val="163"/>
      <scheme val="minor"/>
    </font>
    <font>
      <sz val="12"/>
      <color theme="1"/>
      <name val="Calibri"/>
      <family val="2"/>
      <charset val="163"/>
      <scheme val="minor"/>
    </font>
    <font>
      <sz val="11"/>
      <color theme="1"/>
      <name val="times new roman"/>
      <family val="2"/>
      <charset val="163"/>
    </font>
    <font>
      <sz val="13"/>
      <color theme="1"/>
      <name val="Times New Roman"/>
      <family val="2"/>
    </font>
    <font>
      <b/>
      <sz val="13"/>
      <color theme="1"/>
      <name val="Times New Roman"/>
      <family val="1"/>
    </font>
    <font>
      <b/>
      <sz val="11"/>
      <color theme="1"/>
      <name val="Times New Roman"/>
      <family val="1"/>
    </font>
    <font>
      <sz val="13"/>
      <color theme="1"/>
      <name val="Times New Roman"/>
      <family val="1"/>
    </font>
    <font>
      <i/>
      <sz val="12"/>
      <color theme="1"/>
      <name val="Times New Roman"/>
      <family val="1"/>
    </font>
    <font>
      <sz val="12"/>
      <color theme="1"/>
      <name val="Times New Roman"/>
      <family val="1"/>
    </font>
    <font>
      <sz val="11"/>
      <color theme="1"/>
      <name val="Times New Roman"/>
      <family val="1"/>
    </font>
    <font>
      <sz val="10"/>
      <color theme="1"/>
      <name val="Times New Roman"/>
      <family val="1"/>
    </font>
    <font>
      <b/>
      <sz val="10"/>
      <color rgb="FF000000"/>
      <name val="Arial"/>
      <family val="2"/>
    </font>
    <font>
      <i/>
      <sz val="10"/>
      <color rgb="FF000000"/>
      <name val="Arial"/>
      <family val="2"/>
    </font>
    <font>
      <b/>
      <sz val="10"/>
      <color theme="1"/>
      <name val="Times New Roman"/>
      <family val="2"/>
      <charset val="163"/>
    </font>
    <font>
      <sz val="10"/>
      <color rgb="FF000000"/>
      <name val="Arial"/>
      <family val="2"/>
    </font>
    <font>
      <b/>
      <i/>
      <sz val="10"/>
      <color rgb="FF000000"/>
      <name val="Arial"/>
      <family val="2"/>
    </font>
    <font>
      <b/>
      <i/>
      <sz val="10"/>
      <color theme="1"/>
      <name val="Times New Roman"/>
      <family val="2"/>
      <charset val="163"/>
    </font>
    <font>
      <b/>
      <sz val="12"/>
      <color rgb="FF000000"/>
      <name val="Times New Roman"/>
      <family val="1"/>
    </font>
    <font>
      <sz val="12"/>
      <color rgb="FF000000"/>
      <name val="Times New Roman"/>
      <family val="1"/>
    </font>
    <font>
      <b/>
      <sz val="12"/>
      <color theme="1"/>
      <name val="Times New Roman"/>
      <family val="1"/>
    </font>
    <font>
      <i/>
      <sz val="12"/>
      <color rgb="FF000000"/>
      <name val="Times New Roman"/>
      <family val="1"/>
    </font>
    <font>
      <i/>
      <sz val="13"/>
      <color rgb="FF000000"/>
      <name val="Times New Roman"/>
      <family val="1"/>
    </font>
    <font>
      <sz val="14"/>
      <color theme="1"/>
      <name val="Times New Roman"/>
      <family val="1"/>
    </font>
    <font>
      <b/>
      <sz val="14"/>
      <color theme="1"/>
      <name val="Times New Roman"/>
      <family val="1"/>
    </font>
    <font>
      <b/>
      <sz val="14"/>
      <color theme="1"/>
      <name val="Times New Roman"/>
      <family val="1"/>
      <charset val="163"/>
    </font>
    <font>
      <sz val="14"/>
      <color theme="1"/>
      <name val="Times New Roman"/>
      <family val="1"/>
      <charset val="163"/>
    </font>
    <font>
      <sz val="14"/>
      <color theme="1"/>
      <name val="Times New Roman"/>
      <family val="2"/>
      <charset val="163"/>
    </font>
    <font>
      <b/>
      <sz val="11"/>
      <color rgb="FF000000"/>
      <name val="Times New Roman"/>
      <family val="1"/>
    </font>
    <font>
      <sz val="11"/>
      <color rgb="FF000000"/>
      <name val="Times New Roman"/>
      <family val="1"/>
    </font>
    <font>
      <i/>
      <sz val="14"/>
      <color theme="1"/>
      <name val="Times New Roman"/>
      <family val="1"/>
    </font>
    <font>
      <b/>
      <sz val="13"/>
      <color theme="0"/>
      <name val="Times New Roman"/>
      <family val="1"/>
    </font>
    <font>
      <sz val="13"/>
      <color theme="0"/>
      <name val="Times New Roman"/>
      <family val="1"/>
    </font>
    <font>
      <i/>
      <sz val="12"/>
      <color theme="0"/>
      <name val="Times New Roman"/>
      <family val="1"/>
    </font>
    <font>
      <sz val="12"/>
      <color theme="0"/>
      <name val="Times New Roman"/>
      <family val="1"/>
    </font>
    <font>
      <i/>
      <sz val="11"/>
      <color theme="1"/>
      <name val="Times New Roman"/>
      <family val="1"/>
    </font>
    <font>
      <sz val="11"/>
      <color rgb="FFFF0000"/>
      <name val="Times New Roman"/>
      <family val="1"/>
    </font>
    <font>
      <b/>
      <sz val="11"/>
      <color rgb="FFFF0000"/>
      <name val="Times New Roman"/>
      <family val="1"/>
    </font>
    <font>
      <sz val="11"/>
      <color rgb="FFFF0000"/>
      <name val="Times New Roman"/>
      <family val="1"/>
      <charset val="163"/>
    </font>
    <font>
      <b/>
      <sz val="12"/>
      <color rgb="FFFF0000"/>
      <name val="Times New Roman"/>
      <family val="1"/>
      <charset val="163"/>
    </font>
    <font>
      <b/>
      <sz val="12"/>
      <color rgb="FFFF0000"/>
      <name val="Times New Roman"/>
      <family val="1"/>
    </font>
    <font>
      <b/>
      <sz val="11"/>
      <color rgb="FFFF0000"/>
      <name val="Times New Roman"/>
      <family val="1"/>
      <charset val="163"/>
    </font>
    <font>
      <sz val="12"/>
      <color rgb="FFFF0000"/>
      <name val="Times New Roman"/>
      <family val="1"/>
    </font>
    <font>
      <sz val="12"/>
      <color rgb="FFFF0000"/>
      <name val="Times New Roman"/>
      <family val="1"/>
      <charset val="163"/>
    </font>
    <font>
      <i/>
      <sz val="12"/>
      <color rgb="FFFF0000"/>
      <name val="Times New Roman"/>
      <family val="1"/>
      <charset val="163"/>
    </font>
    <font>
      <i/>
      <sz val="10"/>
      <color rgb="FF000000"/>
      <name val="Times New Roman"/>
      <family val="1"/>
    </font>
    <font>
      <sz val="8"/>
      <color theme="1"/>
      <name val="Arial"/>
      <family val="2"/>
    </font>
    <font>
      <sz val="11"/>
      <color rgb="FF00B050"/>
      <name val="Times New Roman"/>
      <family val="1"/>
    </font>
    <font>
      <sz val="10"/>
      <color theme="0"/>
      <name val="Times New Roman"/>
      <family val="2"/>
      <charset val="163"/>
    </font>
    <font>
      <b/>
      <sz val="10"/>
      <color theme="0"/>
      <name val="Times New Roman"/>
      <family val="2"/>
      <charset val="163"/>
    </font>
    <font>
      <b/>
      <i/>
      <sz val="10"/>
      <color theme="0"/>
      <name val="Times New Roman"/>
      <family val="2"/>
      <charset val="163"/>
    </font>
    <font>
      <b/>
      <sz val="12"/>
      <color theme="0"/>
      <name val="Times New Roman"/>
      <family val="1"/>
    </font>
    <font>
      <b/>
      <sz val="11"/>
      <color theme="0"/>
      <name val="Times New Roman"/>
      <family val="1"/>
    </font>
    <font>
      <sz val="14"/>
      <color theme="0"/>
      <name val="Times New Roman"/>
      <family val="1"/>
    </font>
    <font>
      <i/>
      <sz val="14"/>
      <color theme="0"/>
      <name val="Times New Roman"/>
      <family val="1"/>
    </font>
    <font>
      <b/>
      <sz val="14"/>
      <color theme="0"/>
      <name val="Times New Roman"/>
      <family val="1"/>
    </font>
    <font>
      <sz val="11"/>
      <color theme="0"/>
      <name val="Times New Roman"/>
      <family val="1"/>
    </font>
    <font>
      <b/>
      <sz val="13"/>
      <color rgb="FF000000"/>
      <name val="Times New Roman"/>
      <family val="1"/>
    </font>
    <font>
      <i/>
      <sz val="11"/>
      <color rgb="FF000000"/>
      <name val="Times New Roman"/>
      <family val="1"/>
    </font>
    <font>
      <b/>
      <sz val="14"/>
      <color rgb="FF000000"/>
      <name val="Arial"/>
      <family val="2"/>
    </font>
    <font>
      <i/>
      <sz val="14"/>
      <color rgb="FF000000"/>
      <name val="Arial"/>
      <family val="2"/>
    </font>
    <font>
      <sz val="10"/>
      <color theme="0"/>
      <name val="Times New Roman"/>
      <family val="1"/>
    </font>
    <font>
      <b/>
      <sz val="10"/>
      <color theme="0"/>
      <name val="Times New Roman"/>
      <family val="1"/>
    </font>
    <font>
      <b/>
      <sz val="12"/>
      <color indexed="12"/>
      <name val="Times New Roman"/>
      <family val="1"/>
    </font>
  </fonts>
  <fills count="56">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43"/>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FF"/>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top style="double">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style="double">
        <color indexed="64"/>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hair">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style="thin">
        <color theme="1"/>
      </top>
      <bottom style="hair">
        <color theme="1"/>
      </bottom>
      <diagonal/>
    </border>
    <border>
      <left style="thin">
        <color theme="1"/>
      </left>
      <right style="thin">
        <color theme="1"/>
      </right>
      <top style="hair">
        <color theme="1"/>
      </top>
      <bottom style="thin">
        <color theme="1"/>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theme="1"/>
      </left>
      <right style="thin">
        <color rgb="FF000000"/>
      </right>
      <top style="thin">
        <color theme="1"/>
      </top>
      <bottom style="hair">
        <color theme="1"/>
      </bottom>
      <diagonal/>
    </border>
    <border>
      <left style="thin">
        <color theme="1"/>
      </left>
      <right style="thin">
        <color rgb="FF000000"/>
      </right>
      <top style="hair">
        <color theme="1"/>
      </top>
      <bottom/>
      <diagonal/>
    </border>
    <border>
      <left/>
      <right/>
      <top/>
      <bottom style="thin">
        <color theme="1"/>
      </bottom>
      <diagonal/>
    </border>
  </borders>
  <cellStyleXfs count="1941">
    <xf numFmtId="0" fontId="0" fillId="0" borderId="0"/>
    <xf numFmtId="175" fontId="59" fillId="0" borderId="0" applyFont="0" applyFill="0" applyBorder="0" applyAlignment="0" applyProtection="0"/>
    <xf numFmtId="0" fontId="13" fillId="0" borderId="0" applyNumberFormat="0" applyFill="0" applyBorder="0" applyAlignment="0" applyProtection="0"/>
    <xf numFmtId="3" fontId="109" fillId="0" borderId="1"/>
    <xf numFmtId="177" fontId="25" fillId="0" borderId="2" applyFont="0" applyBorder="0"/>
    <xf numFmtId="218" fontId="110" fillId="0" borderId="0" applyBorder="0"/>
    <xf numFmtId="177" fontId="25" fillId="0" borderId="2" applyFont="0" applyBorder="0"/>
    <xf numFmtId="0" fontId="10" fillId="0" borderId="0"/>
    <xf numFmtId="178" fontId="26" fillId="0" borderId="0" applyFont="0" applyFill="0" applyBorder="0" applyAlignment="0" applyProtection="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219" fontId="39" fillId="0" borderId="0" applyFont="0" applyFill="0" applyBorder="0" applyAlignment="0" applyProtection="0"/>
    <xf numFmtId="179" fontId="26" fillId="0" borderId="0" applyFont="0" applyFill="0" applyBorder="0" applyAlignment="0" applyProtection="0"/>
    <xf numFmtId="0" fontId="7" fillId="0" borderId="0" applyNumberFormat="0" applyFill="0" applyBorder="0" applyAlignment="0" applyProtection="0"/>
    <xf numFmtId="0" fontId="111" fillId="0" borderId="0" applyFont="0" applyFill="0" applyBorder="0" applyAlignment="0" applyProtection="0"/>
    <xf numFmtId="0" fontId="112" fillId="0" borderId="3"/>
    <xf numFmtId="166" fontId="67" fillId="0" borderId="0" applyFont="0" applyFill="0" applyBorder="0" applyAlignment="0" applyProtection="0"/>
    <xf numFmtId="168" fontId="67" fillId="0" borderId="0" applyFont="0" applyFill="0" applyBorder="0" applyAlignment="0" applyProtection="0"/>
    <xf numFmtId="220" fontId="10" fillId="0" borderId="0" applyFont="0" applyFill="0" applyBorder="0" applyAlignment="0" applyProtection="0"/>
    <xf numFmtId="167" fontId="113" fillId="0" borderId="0" applyFont="0" applyFill="0" applyBorder="0" applyAlignment="0" applyProtection="0"/>
    <xf numFmtId="169" fontId="113" fillId="0" borderId="0" applyFont="0" applyFill="0" applyBorder="0" applyAlignment="0" applyProtection="0"/>
    <xf numFmtId="195" fontId="6" fillId="0" borderId="0" applyFont="0" applyFill="0" applyBorder="0" applyAlignment="0" applyProtection="0"/>
    <xf numFmtId="0" fontId="114"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15" fillId="0" borderId="0"/>
    <xf numFmtId="0" fontId="7" fillId="0" borderId="0" applyNumberFormat="0" applyFill="0" applyBorder="0" applyAlignment="0" applyProtection="0"/>
    <xf numFmtId="167" fontId="13" fillId="0" borderId="0" applyFont="0" applyFill="0" applyBorder="0" applyAlignment="0" applyProtection="0"/>
    <xf numFmtId="175" fontId="116" fillId="0" borderId="0" applyFont="0" applyFill="0" applyBorder="0" applyAlignment="0" applyProtection="0"/>
    <xf numFmtId="183" fontId="13" fillId="0" borderId="0" applyFont="0" applyFill="0" applyBorder="0" applyAlignment="0" applyProtection="0"/>
    <xf numFmtId="175" fontId="116" fillId="0" borderId="0" applyFont="0" applyFill="0" applyBorder="0" applyAlignment="0" applyProtection="0"/>
    <xf numFmtId="0" fontId="46" fillId="0" borderId="0"/>
    <xf numFmtId="0" fontId="68" fillId="0" borderId="0"/>
    <xf numFmtId="0" fontId="40" fillId="0" borderId="0">
      <alignment vertical="top"/>
    </xf>
    <xf numFmtId="0" fontId="40" fillId="0" borderId="0">
      <alignment vertical="top"/>
    </xf>
    <xf numFmtId="166" fontId="116" fillId="0" borderId="0" applyFont="0" applyFill="0" applyBorder="0" applyAlignment="0" applyProtection="0"/>
    <xf numFmtId="175" fontId="116" fillId="0" borderId="0" applyFont="0" applyFill="0" applyBorder="0" applyAlignment="0" applyProtection="0"/>
    <xf numFmtId="192" fontId="59" fillId="0" borderId="0" applyFont="0" applyFill="0" applyBorder="0" applyAlignment="0" applyProtection="0"/>
    <xf numFmtId="221" fontId="116" fillId="0" borderId="0" applyFont="0" applyFill="0" applyBorder="0" applyAlignment="0" applyProtection="0"/>
    <xf numFmtId="222" fontId="116" fillId="0" borderId="0" applyFont="0" applyFill="0" applyBorder="0" applyAlignment="0" applyProtection="0"/>
    <xf numFmtId="221" fontId="116" fillId="0" borderId="0" applyFont="0" applyFill="0" applyBorder="0" applyAlignment="0" applyProtection="0"/>
    <xf numFmtId="192" fontId="59" fillId="0" borderId="0" applyFont="0" applyFill="0" applyBorder="0" applyAlignment="0" applyProtection="0"/>
    <xf numFmtId="0" fontId="68" fillId="0" borderId="0"/>
    <xf numFmtId="0" fontId="10" fillId="0" borderId="0" applyNumberFormat="0" applyFill="0" applyBorder="0" applyAlignment="0" applyProtection="0"/>
    <xf numFmtId="0" fontId="10" fillId="0" borderId="0" applyNumberFormat="0" applyFill="0" applyBorder="0" applyAlignment="0" applyProtection="0"/>
    <xf numFmtId="192" fontId="59" fillId="0" borderId="0" applyFont="0" applyFill="0" applyBorder="0" applyAlignment="0" applyProtection="0"/>
    <xf numFmtId="0" fontId="68" fillId="0" borderId="0"/>
    <xf numFmtId="175" fontId="116" fillId="0" borderId="0" applyFont="0" applyFill="0" applyBorder="0" applyAlignment="0" applyProtection="0"/>
    <xf numFmtId="175" fontId="116" fillId="0" borderId="0" applyFont="0" applyFill="0" applyBorder="0" applyAlignment="0" applyProtection="0"/>
    <xf numFmtId="175" fontId="18"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68" fillId="0" borderId="0"/>
    <xf numFmtId="0" fontId="68" fillId="0" borderId="0"/>
    <xf numFmtId="0" fontId="68"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68" fillId="0" borderId="0"/>
    <xf numFmtId="175" fontId="116" fillId="0" borderId="0" applyFont="0" applyFill="0" applyBorder="0" applyAlignment="0" applyProtection="0"/>
    <xf numFmtId="211" fontId="59" fillId="0" borderId="0" applyFont="0" applyFill="0" applyBorder="0" applyAlignment="0" applyProtection="0"/>
    <xf numFmtId="166" fontId="116" fillId="0" borderId="0" applyFont="0" applyFill="0" applyBorder="0" applyAlignment="0" applyProtection="0"/>
    <xf numFmtId="166"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76" fontId="117"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4" fontId="7" fillId="0" borderId="0" applyFont="0" applyFill="0" applyBorder="0" applyAlignment="0" applyProtection="0"/>
    <xf numFmtId="224" fontId="117" fillId="0" borderId="0" applyFont="0" applyFill="0" applyBorder="0" applyAlignment="0" applyProtection="0"/>
    <xf numFmtId="223" fontId="59" fillId="0" borderId="0" applyFont="0" applyFill="0" applyBorder="0" applyAlignment="0" applyProtection="0"/>
    <xf numFmtId="176" fontId="117" fillId="0" borderId="0" applyFont="0" applyFill="0" applyBorder="0" applyAlignment="0" applyProtection="0"/>
    <xf numFmtId="225" fontId="59" fillId="0" borderId="0" applyFont="0" applyFill="0" applyBorder="0" applyAlignment="0" applyProtection="0"/>
    <xf numFmtId="175" fontId="59"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226" fontId="59" fillId="0" borderId="0" applyFont="0" applyFill="0" applyBorder="0" applyAlignment="0" applyProtection="0"/>
    <xf numFmtId="226" fontId="59" fillId="0" borderId="0" applyFont="0" applyFill="0" applyBorder="0" applyAlignment="0" applyProtection="0"/>
    <xf numFmtId="227" fontId="116" fillId="0" borderId="0" applyFont="0" applyFill="0" applyBorder="0" applyAlignment="0" applyProtection="0"/>
    <xf numFmtId="174" fontId="116" fillId="0" borderId="0" applyFont="0" applyFill="0" applyBorder="0" applyAlignment="0" applyProtection="0"/>
    <xf numFmtId="203"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174" fontId="116" fillId="0" borderId="0" applyFont="0" applyFill="0" applyBorder="0" applyAlignment="0" applyProtection="0"/>
    <xf numFmtId="227" fontId="116" fillId="0" borderId="0" applyFont="0" applyFill="0" applyBorder="0" applyAlignment="0" applyProtection="0"/>
    <xf numFmtId="203" fontId="116" fillId="0" borderId="0" applyFont="0" applyFill="0" applyBorder="0" applyAlignment="0" applyProtection="0"/>
    <xf numFmtId="229" fontId="116" fillId="0" borderId="0" applyFont="0" applyFill="0" applyBorder="0" applyAlignment="0" applyProtection="0"/>
    <xf numFmtId="0" fontId="116" fillId="0" borderId="0" applyFont="0" applyFill="0" applyBorder="0" applyAlignment="0" applyProtection="0"/>
    <xf numFmtId="174" fontId="116" fillId="0" borderId="0" applyFont="0" applyFill="0" applyBorder="0" applyAlignment="0" applyProtection="0"/>
    <xf numFmtId="0"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03" fontId="116" fillId="0" borderId="0" applyFont="0" applyFill="0" applyBorder="0" applyAlignment="0" applyProtection="0"/>
    <xf numFmtId="230" fontId="116" fillId="0" borderId="0" applyFont="0" applyFill="0" applyBorder="0" applyAlignment="0" applyProtection="0"/>
    <xf numFmtId="228" fontId="116" fillId="0" borderId="0" applyFont="0" applyFill="0" applyBorder="0" applyAlignment="0" applyProtection="0"/>
    <xf numFmtId="231" fontId="116" fillId="0" borderId="0" applyFont="0" applyFill="0" applyBorder="0" applyAlignment="0" applyProtection="0"/>
    <xf numFmtId="231" fontId="116" fillId="0" borderId="0" applyFont="0" applyFill="0" applyBorder="0" applyAlignment="0" applyProtection="0"/>
    <xf numFmtId="203" fontId="116" fillId="0" borderId="0" applyFont="0" applyFill="0" applyBorder="0" applyAlignment="0" applyProtection="0"/>
    <xf numFmtId="227" fontId="116" fillId="0" borderId="0" applyFont="0" applyFill="0" applyBorder="0" applyAlignment="0" applyProtection="0"/>
    <xf numFmtId="227"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30" fontId="116" fillId="0" borderId="0" applyFont="0" applyFill="0" applyBorder="0" applyAlignment="0" applyProtection="0"/>
    <xf numFmtId="230" fontId="116" fillId="0" borderId="0" applyFont="0" applyFill="0" applyBorder="0" applyAlignment="0" applyProtection="0"/>
    <xf numFmtId="227" fontId="116" fillId="0" borderId="0" applyFont="0" applyFill="0" applyBorder="0" applyAlignment="0" applyProtection="0"/>
    <xf numFmtId="232"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65" fontId="59"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167" fontId="117" fillId="0" borderId="0" applyFont="0" applyFill="0" applyBorder="0" applyAlignment="0" applyProtection="0"/>
    <xf numFmtId="233" fontId="116" fillId="0" borderId="0" applyFont="0" applyFill="0" applyBorder="0" applyAlignment="0" applyProtection="0"/>
    <xf numFmtId="233" fontId="116" fillId="0" borderId="0" applyFont="0" applyFill="0" applyBorder="0" applyAlignment="0" applyProtection="0"/>
    <xf numFmtId="234" fontId="7" fillId="0" borderId="0" applyFont="0" applyFill="0" applyBorder="0" applyAlignment="0" applyProtection="0"/>
    <xf numFmtId="169" fontId="117" fillId="0" borderId="0" applyFont="0" applyFill="0" applyBorder="0" applyAlignment="0" applyProtection="0"/>
    <xf numFmtId="233" fontId="116" fillId="0" borderId="0" applyFont="0" applyFill="0" applyBorder="0" applyAlignment="0" applyProtection="0"/>
    <xf numFmtId="167" fontId="117" fillId="0" borderId="0" applyFont="0" applyFill="0" applyBorder="0" applyAlignment="0" applyProtection="0"/>
    <xf numFmtId="190" fontId="38" fillId="0" borderId="0" applyFont="0" applyFill="0" applyBorder="0" applyAlignment="0" applyProtection="0"/>
    <xf numFmtId="232" fontId="116" fillId="0" borderId="0" applyFont="0" applyFill="0" applyBorder="0" applyAlignment="0" applyProtection="0"/>
    <xf numFmtId="228" fontId="116" fillId="0" borderId="0" applyFont="0" applyFill="0" applyBorder="0" applyAlignment="0" applyProtection="0"/>
    <xf numFmtId="169" fontId="116" fillId="0" borderId="0" applyFont="0" applyFill="0" applyBorder="0" applyAlignment="0" applyProtection="0"/>
    <xf numFmtId="169"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67" fontId="59" fillId="0" borderId="0" applyFont="0" applyFill="0" applyBorder="0" applyAlignment="0" applyProtection="0"/>
    <xf numFmtId="166" fontId="116" fillId="0" borderId="0" applyFont="0" applyFill="0" applyBorder="0" applyAlignment="0" applyProtection="0"/>
    <xf numFmtId="192" fontId="59" fillId="0" borderId="0" applyFont="0" applyFill="0" applyBorder="0" applyAlignment="0" applyProtection="0"/>
    <xf numFmtId="221" fontId="116" fillId="0" borderId="0" applyFont="0" applyFill="0" applyBorder="0" applyAlignment="0" applyProtection="0"/>
    <xf numFmtId="222" fontId="116" fillId="0" borderId="0" applyFont="0" applyFill="0" applyBorder="0" applyAlignment="0" applyProtection="0"/>
    <xf numFmtId="221" fontId="116" fillId="0" borderId="0" applyFont="0" applyFill="0" applyBorder="0" applyAlignment="0" applyProtection="0"/>
    <xf numFmtId="175" fontId="18" fillId="0" borderId="0" applyFont="0" applyFill="0" applyBorder="0" applyAlignment="0" applyProtection="0"/>
    <xf numFmtId="175" fontId="116" fillId="0" borderId="0" applyFont="0" applyFill="0" applyBorder="0" applyAlignment="0" applyProtection="0"/>
    <xf numFmtId="211" fontId="59" fillId="0" borderId="0" applyFont="0" applyFill="0" applyBorder="0" applyAlignment="0" applyProtection="0"/>
    <xf numFmtId="175" fontId="116" fillId="0" borderId="0" applyFont="0" applyFill="0" applyBorder="0" applyAlignment="0" applyProtection="0"/>
    <xf numFmtId="221" fontId="116" fillId="0" borderId="0" applyFont="0" applyFill="0" applyBorder="0" applyAlignment="0" applyProtection="0"/>
    <xf numFmtId="175" fontId="18" fillId="0" borderId="0" applyFont="0" applyFill="0" applyBorder="0" applyAlignment="0" applyProtection="0"/>
    <xf numFmtId="235" fontId="116" fillId="0" borderId="0" applyFont="0" applyFill="0" applyBorder="0" applyAlignment="0" applyProtection="0"/>
    <xf numFmtId="192" fontId="59" fillId="0" borderId="0" applyFont="0" applyFill="0" applyBorder="0" applyAlignment="0" applyProtection="0"/>
    <xf numFmtId="236" fontId="117" fillId="0" borderId="0" applyFont="0" applyFill="0" applyBorder="0" applyAlignment="0" applyProtection="0"/>
    <xf numFmtId="237" fontId="116" fillId="0" borderId="0" applyFont="0" applyFill="0" applyBorder="0" applyAlignment="0" applyProtection="0"/>
    <xf numFmtId="237" fontId="116" fillId="0" borderId="0" applyFont="0" applyFill="0" applyBorder="0" applyAlignment="0" applyProtection="0"/>
    <xf numFmtId="238" fontId="117" fillId="0" borderId="0" applyFont="0" applyFill="0" applyBorder="0" applyAlignment="0" applyProtection="0"/>
    <xf numFmtId="237" fontId="116" fillId="0" borderId="0" applyFont="0" applyFill="0" applyBorder="0" applyAlignment="0" applyProtection="0"/>
    <xf numFmtId="236" fontId="117" fillId="0" borderId="0" applyFont="0" applyFill="0" applyBorder="0" applyAlignment="0" applyProtection="0"/>
    <xf numFmtId="237" fontId="116" fillId="0" borderId="0" applyFont="0" applyFill="0" applyBorder="0" applyAlignment="0" applyProtection="0"/>
    <xf numFmtId="192" fontId="116" fillId="0" borderId="0" applyFont="0" applyFill="0" applyBorder="0" applyAlignment="0" applyProtection="0"/>
    <xf numFmtId="192" fontId="116" fillId="0" borderId="0" applyFont="0" applyFill="0" applyBorder="0" applyAlignment="0" applyProtection="0"/>
    <xf numFmtId="238" fontId="117" fillId="0" borderId="0" applyFont="0" applyFill="0" applyBorder="0" applyAlignment="0" applyProtection="0"/>
    <xf numFmtId="239" fontId="116" fillId="0" borderId="0" applyFont="0" applyFill="0" applyBorder="0" applyAlignment="0" applyProtection="0"/>
    <xf numFmtId="239" fontId="116" fillId="0" borderId="0" applyFont="0" applyFill="0" applyBorder="0" applyAlignment="0" applyProtection="0"/>
    <xf numFmtId="240" fontId="7" fillId="0" borderId="0" applyFont="0" applyFill="0" applyBorder="0" applyAlignment="0" applyProtection="0"/>
    <xf numFmtId="167" fontId="117" fillId="0" borderId="0" applyFont="0" applyFill="0" applyBorder="0" applyAlignment="0" applyProtection="0"/>
    <xf numFmtId="239" fontId="116" fillId="0" borderId="0" applyFont="0" applyFill="0" applyBorder="0" applyAlignment="0" applyProtection="0"/>
    <xf numFmtId="238" fontId="117" fillId="0" borderId="0" applyFont="0" applyFill="0" applyBorder="0" applyAlignment="0" applyProtection="0"/>
    <xf numFmtId="209" fontId="38" fillId="0" borderId="0" applyFont="0" applyFill="0" applyBorder="0" applyAlignment="0" applyProtection="0"/>
    <xf numFmtId="241" fontId="116" fillId="0" borderId="0" applyFont="0" applyFill="0" applyBorder="0" applyAlignment="0" applyProtection="0"/>
    <xf numFmtId="175" fontId="116" fillId="0" borderId="0" applyFont="0" applyFill="0" applyBorder="0" applyAlignment="0" applyProtection="0"/>
    <xf numFmtId="227" fontId="116" fillId="0" borderId="0" applyFont="0" applyFill="0" applyBorder="0" applyAlignment="0" applyProtection="0"/>
    <xf numFmtId="174" fontId="116" fillId="0" borderId="0" applyFont="0" applyFill="0" applyBorder="0" applyAlignment="0" applyProtection="0"/>
    <xf numFmtId="203"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174" fontId="116" fillId="0" borderId="0" applyFont="0" applyFill="0" applyBorder="0" applyAlignment="0" applyProtection="0"/>
    <xf numFmtId="227" fontId="116" fillId="0" borderId="0" applyFont="0" applyFill="0" applyBorder="0" applyAlignment="0" applyProtection="0"/>
    <xf numFmtId="203" fontId="116" fillId="0" borderId="0" applyFont="0" applyFill="0" applyBorder="0" applyAlignment="0" applyProtection="0"/>
    <xf numFmtId="229" fontId="116" fillId="0" borderId="0" applyFont="0" applyFill="0" applyBorder="0" applyAlignment="0" applyProtection="0"/>
    <xf numFmtId="0" fontId="116" fillId="0" borderId="0" applyFont="0" applyFill="0" applyBorder="0" applyAlignment="0" applyProtection="0"/>
    <xf numFmtId="174" fontId="116" fillId="0" borderId="0" applyFont="0" applyFill="0" applyBorder="0" applyAlignment="0" applyProtection="0"/>
    <xf numFmtId="0"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03" fontId="116" fillId="0" borderId="0" applyFont="0" applyFill="0" applyBorder="0" applyAlignment="0" applyProtection="0"/>
    <xf numFmtId="230" fontId="116" fillId="0" borderId="0" applyFont="0" applyFill="0" applyBorder="0" applyAlignment="0" applyProtection="0"/>
    <xf numFmtId="228" fontId="116" fillId="0" borderId="0" applyFont="0" applyFill="0" applyBorder="0" applyAlignment="0" applyProtection="0"/>
    <xf numFmtId="231" fontId="116" fillId="0" borderId="0" applyFont="0" applyFill="0" applyBorder="0" applyAlignment="0" applyProtection="0"/>
    <xf numFmtId="231" fontId="116" fillId="0" borderId="0" applyFont="0" applyFill="0" applyBorder="0" applyAlignment="0" applyProtection="0"/>
    <xf numFmtId="203" fontId="116" fillId="0" borderId="0" applyFont="0" applyFill="0" applyBorder="0" applyAlignment="0" applyProtection="0"/>
    <xf numFmtId="227" fontId="116" fillId="0" borderId="0" applyFont="0" applyFill="0" applyBorder="0" applyAlignment="0" applyProtection="0"/>
    <xf numFmtId="227"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30" fontId="116" fillId="0" borderId="0" applyFont="0" applyFill="0" applyBorder="0" applyAlignment="0" applyProtection="0"/>
    <xf numFmtId="230" fontId="116" fillId="0" borderId="0" applyFont="0" applyFill="0" applyBorder="0" applyAlignment="0" applyProtection="0"/>
    <xf numFmtId="227" fontId="116" fillId="0" borderId="0" applyFont="0" applyFill="0" applyBorder="0" applyAlignment="0" applyProtection="0"/>
    <xf numFmtId="232"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65" fontId="59"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167" fontId="117" fillId="0" borderId="0" applyFont="0" applyFill="0" applyBorder="0" applyAlignment="0" applyProtection="0"/>
    <xf numFmtId="233" fontId="116" fillId="0" borderId="0" applyFont="0" applyFill="0" applyBorder="0" applyAlignment="0" applyProtection="0"/>
    <xf numFmtId="233" fontId="116" fillId="0" borderId="0" applyFont="0" applyFill="0" applyBorder="0" applyAlignment="0" applyProtection="0"/>
    <xf numFmtId="234" fontId="7" fillId="0" borderId="0" applyFont="0" applyFill="0" applyBorder="0" applyAlignment="0" applyProtection="0"/>
    <xf numFmtId="169" fontId="117" fillId="0" borderId="0" applyFont="0" applyFill="0" applyBorder="0" applyAlignment="0" applyProtection="0"/>
    <xf numFmtId="233" fontId="116" fillId="0" borderId="0" applyFont="0" applyFill="0" applyBorder="0" applyAlignment="0" applyProtection="0"/>
    <xf numFmtId="167" fontId="117" fillId="0" borderId="0" applyFont="0" applyFill="0" applyBorder="0" applyAlignment="0" applyProtection="0"/>
    <xf numFmtId="190" fontId="38" fillId="0" borderId="0" applyFont="0" applyFill="0" applyBorder="0" applyAlignment="0" applyProtection="0"/>
    <xf numFmtId="232" fontId="116" fillId="0" borderId="0" applyFont="0" applyFill="0" applyBorder="0" applyAlignment="0" applyProtection="0"/>
    <xf numFmtId="228" fontId="116" fillId="0" borderId="0" applyFont="0" applyFill="0" applyBorder="0" applyAlignment="0" applyProtection="0"/>
    <xf numFmtId="169" fontId="116"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226" fontId="59" fillId="0" borderId="0" applyFont="0" applyFill="0" applyBorder="0" applyAlignment="0" applyProtection="0"/>
    <xf numFmtId="226" fontId="59" fillId="0" borderId="0" applyFont="0" applyFill="0" applyBorder="0" applyAlignment="0" applyProtection="0"/>
    <xf numFmtId="169"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83" fontId="116" fillId="0" borderId="0" applyFont="0" applyFill="0" applyBorder="0" applyAlignment="0" applyProtection="0"/>
    <xf numFmtId="172" fontId="116" fillId="0" borderId="0" applyFont="0" applyFill="0" applyBorder="0" applyAlignment="0" applyProtection="0"/>
    <xf numFmtId="182"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172" fontId="116" fillId="0" borderId="0" applyFont="0" applyFill="0" applyBorder="0" applyAlignment="0" applyProtection="0"/>
    <xf numFmtId="183" fontId="116" fillId="0" borderId="0" applyFont="0" applyFill="0" applyBorder="0" applyAlignment="0" applyProtection="0"/>
    <xf numFmtId="182" fontId="116" fillId="0" borderId="0" applyFont="0" applyFill="0" applyBorder="0" applyAlignment="0" applyProtection="0"/>
    <xf numFmtId="243" fontId="116" fillId="0" borderId="0" applyFont="0" applyFill="0" applyBorder="0" applyAlignment="0" applyProtection="0"/>
    <xf numFmtId="183" fontId="59" fillId="0" borderId="0" applyFont="0" applyFill="0" applyBorder="0" applyAlignment="0" applyProtection="0"/>
    <xf numFmtId="172" fontId="116" fillId="0" borderId="0" applyFont="0" applyFill="0" applyBorder="0" applyAlignment="0" applyProtection="0"/>
    <xf numFmtId="183" fontId="59"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82" fontId="116" fillId="0" borderId="0" applyFont="0" applyFill="0" applyBorder="0" applyAlignment="0" applyProtection="0"/>
    <xf numFmtId="244" fontId="116" fillId="0" borderId="0" applyFont="0" applyFill="0" applyBorder="0" applyAlignment="0" applyProtection="0"/>
    <xf numFmtId="242" fontId="116" fillId="0" borderId="0" applyFont="0" applyFill="0" applyBorder="0" applyAlignment="0" applyProtection="0"/>
    <xf numFmtId="245" fontId="116" fillId="0" borderId="0" applyFont="0" applyFill="0" applyBorder="0" applyAlignment="0" applyProtection="0"/>
    <xf numFmtId="246" fontId="116" fillId="0" borderId="0" applyFont="0" applyFill="0" applyBorder="0" applyAlignment="0" applyProtection="0"/>
    <xf numFmtId="245" fontId="116" fillId="0" borderId="0" applyFont="0" applyFill="0" applyBorder="0" applyAlignment="0" applyProtection="0"/>
    <xf numFmtId="182" fontId="116" fillId="0" borderId="0" applyFont="0" applyFill="0" applyBorder="0" applyAlignment="0" applyProtection="0"/>
    <xf numFmtId="183" fontId="116" fillId="0" borderId="0" applyFont="0" applyFill="0" applyBorder="0" applyAlignment="0" applyProtection="0"/>
    <xf numFmtId="183"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4" fontId="116" fillId="0" borderId="0" applyFont="0" applyFill="0" applyBorder="0" applyAlignment="0" applyProtection="0"/>
    <xf numFmtId="244" fontId="116" fillId="0" borderId="0" applyFont="0" applyFill="0" applyBorder="0" applyAlignment="0" applyProtection="0"/>
    <xf numFmtId="183" fontId="116" fillId="0" borderId="0" applyFont="0" applyFill="0" applyBorder="0" applyAlignment="0" applyProtection="0"/>
    <xf numFmtId="247"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64" fontId="59"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175" fontId="117" fillId="0" borderId="0" applyFont="0" applyFill="0" applyBorder="0" applyAlignment="0" applyProtection="0"/>
    <xf numFmtId="248" fontId="116" fillId="0" borderId="0" applyFont="0" applyFill="0" applyBorder="0" applyAlignment="0" applyProtection="0"/>
    <xf numFmtId="248" fontId="116" fillId="0" borderId="0" applyFont="0" applyFill="0" applyBorder="0" applyAlignment="0" applyProtection="0"/>
    <xf numFmtId="249" fontId="7" fillId="0" borderId="0" applyFont="0" applyFill="0" applyBorder="0" applyAlignment="0" applyProtection="0"/>
    <xf numFmtId="176" fontId="117" fillId="0" borderId="0" applyFont="0" applyFill="0" applyBorder="0" applyAlignment="0" applyProtection="0"/>
    <xf numFmtId="248" fontId="116" fillId="0" borderId="0" applyFont="0" applyFill="0" applyBorder="0" applyAlignment="0" applyProtection="0"/>
    <xf numFmtId="175" fontId="117" fillId="0" borderId="0" applyFont="0" applyFill="0" applyBorder="0" applyAlignment="0" applyProtection="0"/>
    <xf numFmtId="250" fontId="38" fillId="0" borderId="0" applyFont="0" applyFill="0" applyBorder="0" applyAlignment="0" applyProtection="0"/>
    <xf numFmtId="242" fontId="116" fillId="0" borderId="0" applyFont="0" applyFill="0" applyBorder="0" applyAlignment="0" applyProtection="0"/>
    <xf numFmtId="167" fontId="116" fillId="0" borderId="0" applyFont="0" applyFill="0" applyBorder="0" applyAlignment="0" applyProtection="0"/>
    <xf numFmtId="167"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92" fontId="59" fillId="0" borderId="0" applyFont="0" applyFill="0" applyBorder="0" applyAlignment="0" applyProtection="0"/>
    <xf numFmtId="221" fontId="116" fillId="0" borderId="0" applyFont="0" applyFill="0" applyBorder="0" applyAlignment="0" applyProtection="0"/>
    <xf numFmtId="222" fontId="116" fillId="0" borderId="0" applyFont="0" applyFill="0" applyBorder="0" applyAlignment="0" applyProtection="0"/>
    <xf numFmtId="221" fontId="116" fillId="0" borderId="0" applyFont="0" applyFill="0" applyBorder="0" applyAlignment="0" applyProtection="0"/>
    <xf numFmtId="175" fontId="18" fillId="0" borderId="0" applyFont="0" applyFill="0" applyBorder="0" applyAlignment="0" applyProtection="0"/>
    <xf numFmtId="175" fontId="116" fillId="0" borderId="0" applyFont="0" applyFill="0" applyBorder="0" applyAlignment="0" applyProtection="0"/>
    <xf numFmtId="211" fontId="59" fillId="0" borderId="0" applyFont="0" applyFill="0" applyBorder="0" applyAlignment="0" applyProtection="0"/>
    <xf numFmtId="175" fontId="116" fillId="0" borderId="0" applyFont="0" applyFill="0" applyBorder="0" applyAlignment="0" applyProtection="0"/>
    <xf numFmtId="221" fontId="116" fillId="0" borderId="0" applyFont="0" applyFill="0" applyBorder="0" applyAlignment="0" applyProtection="0"/>
    <xf numFmtId="175" fontId="18" fillId="0" borderId="0" applyFont="0" applyFill="0" applyBorder="0" applyAlignment="0" applyProtection="0"/>
    <xf numFmtId="235" fontId="116" fillId="0" borderId="0" applyFont="0" applyFill="0" applyBorder="0" applyAlignment="0" applyProtection="0"/>
    <xf numFmtId="192" fontId="59" fillId="0" borderId="0" applyFont="0" applyFill="0" applyBorder="0" applyAlignment="0" applyProtection="0"/>
    <xf numFmtId="236" fontId="117" fillId="0" borderId="0" applyFont="0" applyFill="0" applyBorder="0" applyAlignment="0" applyProtection="0"/>
    <xf numFmtId="237" fontId="116" fillId="0" borderId="0" applyFont="0" applyFill="0" applyBorder="0" applyAlignment="0" applyProtection="0"/>
    <xf numFmtId="237" fontId="116" fillId="0" borderId="0" applyFont="0" applyFill="0" applyBorder="0" applyAlignment="0" applyProtection="0"/>
    <xf numFmtId="238" fontId="117" fillId="0" borderId="0" applyFont="0" applyFill="0" applyBorder="0" applyAlignment="0" applyProtection="0"/>
    <xf numFmtId="237" fontId="116" fillId="0" borderId="0" applyFont="0" applyFill="0" applyBorder="0" applyAlignment="0" applyProtection="0"/>
    <xf numFmtId="236" fontId="117" fillId="0" borderId="0" applyFont="0" applyFill="0" applyBorder="0" applyAlignment="0" applyProtection="0"/>
    <xf numFmtId="237" fontId="116" fillId="0" borderId="0" applyFont="0" applyFill="0" applyBorder="0" applyAlignment="0" applyProtection="0"/>
    <xf numFmtId="192" fontId="116" fillId="0" borderId="0" applyFont="0" applyFill="0" applyBorder="0" applyAlignment="0" applyProtection="0"/>
    <xf numFmtId="192" fontId="116" fillId="0" borderId="0" applyFont="0" applyFill="0" applyBorder="0" applyAlignment="0" applyProtection="0"/>
    <xf numFmtId="238" fontId="117" fillId="0" borderId="0" applyFont="0" applyFill="0" applyBorder="0" applyAlignment="0" applyProtection="0"/>
    <xf numFmtId="239" fontId="116" fillId="0" borderId="0" applyFont="0" applyFill="0" applyBorder="0" applyAlignment="0" applyProtection="0"/>
    <xf numFmtId="239" fontId="116" fillId="0" borderId="0" applyFont="0" applyFill="0" applyBorder="0" applyAlignment="0" applyProtection="0"/>
    <xf numFmtId="240" fontId="7" fillId="0" borderId="0" applyFont="0" applyFill="0" applyBorder="0" applyAlignment="0" applyProtection="0"/>
    <xf numFmtId="167" fontId="117" fillId="0" borderId="0" applyFont="0" applyFill="0" applyBorder="0" applyAlignment="0" applyProtection="0"/>
    <xf numFmtId="239" fontId="116" fillId="0" borderId="0" applyFont="0" applyFill="0" applyBorder="0" applyAlignment="0" applyProtection="0"/>
    <xf numFmtId="238" fontId="117" fillId="0" borderId="0" applyFont="0" applyFill="0" applyBorder="0" applyAlignment="0" applyProtection="0"/>
    <xf numFmtId="209" fontId="38" fillId="0" borderId="0" applyFont="0" applyFill="0" applyBorder="0" applyAlignment="0" applyProtection="0"/>
    <xf numFmtId="241" fontId="116" fillId="0" borderId="0" applyFont="0" applyFill="0" applyBorder="0" applyAlignment="0" applyProtection="0"/>
    <xf numFmtId="167" fontId="59" fillId="0" borderId="0" applyFont="0" applyFill="0" applyBorder="0" applyAlignment="0" applyProtection="0"/>
    <xf numFmtId="175" fontId="116" fillId="0" borderId="0" applyFont="0" applyFill="0" applyBorder="0" applyAlignment="0" applyProtection="0"/>
    <xf numFmtId="169" fontId="59" fillId="0" borderId="0" applyFont="0" applyFill="0" applyBorder="0" applyAlignment="0" applyProtection="0"/>
    <xf numFmtId="183" fontId="116" fillId="0" borderId="0" applyFont="0" applyFill="0" applyBorder="0" applyAlignment="0" applyProtection="0"/>
    <xf numFmtId="172" fontId="116" fillId="0" borderId="0" applyFont="0" applyFill="0" applyBorder="0" applyAlignment="0" applyProtection="0"/>
    <xf numFmtId="182"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172" fontId="116" fillId="0" borderId="0" applyFont="0" applyFill="0" applyBorder="0" applyAlignment="0" applyProtection="0"/>
    <xf numFmtId="183" fontId="116" fillId="0" borderId="0" applyFont="0" applyFill="0" applyBorder="0" applyAlignment="0" applyProtection="0"/>
    <xf numFmtId="182" fontId="116" fillId="0" borderId="0" applyFont="0" applyFill="0" applyBorder="0" applyAlignment="0" applyProtection="0"/>
    <xf numFmtId="243" fontId="116" fillId="0" borderId="0" applyFont="0" applyFill="0" applyBorder="0" applyAlignment="0" applyProtection="0"/>
    <xf numFmtId="183" fontId="59" fillId="0" borderId="0" applyFont="0" applyFill="0" applyBorder="0" applyAlignment="0" applyProtection="0"/>
    <xf numFmtId="172" fontId="116" fillId="0" borderId="0" applyFont="0" applyFill="0" applyBorder="0" applyAlignment="0" applyProtection="0"/>
    <xf numFmtId="183" fontId="59"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82" fontId="116" fillId="0" borderId="0" applyFont="0" applyFill="0" applyBorder="0" applyAlignment="0" applyProtection="0"/>
    <xf numFmtId="244" fontId="116" fillId="0" borderId="0" applyFont="0" applyFill="0" applyBorder="0" applyAlignment="0" applyProtection="0"/>
    <xf numFmtId="242" fontId="116" fillId="0" borderId="0" applyFont="0" applyFill="0" applyBorder="0" applyAlignment="0" applyProtection="0"/>
    <xf numFmtId="245" fontId="116" fillId="0" borderId="0" applyFont="0" applyFill="0" applyBorder="0" applyAlignment="0" applyProtection="0"/>
    <xf numFmtId="246" fontId="116" fillId="0" borderId="0" applyFont="0" applyFill="0" applyBorder="0" applyAlignment="0" applyProtection="0"/>
    <xf numFmtId="245" fontId="116" fillId="0" borderId="0" applyFont="0" applyFill="0" applyBorder="0" applyAlignment="0" applyProtection="0"/>
    <xf numFmtId="182" fontId="116" fillId="0" borderId="0" applyFont="0" applyFill="0" applyBorder="0" applyAlignment="0" applyProtection="0"/>
    <xf numFmtId="183" fontId="116" fillId="0" borderId="0" applyFont="0" applyFill="0" applyBorder="0" applyAlignment="0" applyProtection="0"/>
    <xf numFmtId="183"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4" fontId="116" fillId="0" borderId="0" applyFont="0" applyFill="0" applyBorder="0" applyAlignment="0" applyProtection="0"/>
    <xf numFmtId="244" fontId="116" fillId="0" borderId="0" applyFont="0" applyFill="0" applyBorder="0" applyAlignment="0" applyProtection="0"/>
    <xf numFmtId="183" fontId="116" fillId="0" borderId="0" applyFont="0" applyFill="0" applyBorder="0" applyAlignment="0" applyProtection="0"/>
    <xf numFmtId="247"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64" fontId="59"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175" fontId="117" fillId="0" borderId="0" applyFont="0" applyFill="0" applyBorder="0" applyAlignment="0" applyProtection="0"/>
    <xf numFmtId="248" fontId="116" fillId="0" borderId="0" applyFont="0" applyFill="0" applyBorder="0" applyAlignment="0" applyProtection="0"/>
    <xf numFmtId="248" fontId="116" fillId="0" borderId="0" applyFont="0" applyFill="0" applyBorder="0" applyAlignment="0" applyProtection="0"/>
    <xf numFmtId="249" fontId="7" fillId="0" borderId="0" applyFont="0" applyFill="0" applyBorder="0" applyAlignment="0" applyProtection="0"/>
    <xf numFmtId="176" fontId="117" fillId="0" borderId="0" applyFont="0" applyFill="0" applyBorder="0" applyAlignment="0" applyProtection="0"/>
    <xf numFmtId="248" fontId="116" fillId="0" borderId="0" applyFont="0" applyFill="0" applyBorder="0" applyAlignment="0" applyProtection="0"/>
    <xf numFmtId="175" fontId="117" fillId="0" borderId="0" applyFont="0" applyFill="0" applyBorder="0" applyAlignment="0" applyProtection="0"/>
    <xf numFmtId="250" fontId="38" fillId="0" borderId="0" applyFont="0" applyFill="0" applyBorder="0" applyAlignment="0" applyProtection="0"/>
    <xf numFmtId="242" fontId="116" fillId="0" borderId="0" applyFont="0" applyFill="0" applyBorder="0" applyAlignment="0" applyProtection="0"/>
    <xf numFmtId="167" fontId="116" fillId="0" borderId="0" applyFont="0" applyFill="0" applyBorder="0" applyAlignment="0" applyProtection="0"/>
    <xf numFmtId="167"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227" fontId="116" fillId="0" borderId="0" applyFont="0" applyFill="0" applyBorder="0" applyAlignment="0" applyProtection="0"/>
    <xf numFmtId="174" fontId="116" fillId="0" borderId="0" applyFont="0" applyFill="0" applyBorder="0" applyAlignment="0" applyProtection="0"/>
    <xf numFmtId="203"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174" fontId="116" fillId="0" borderId="0" applyFont="0" applyFill="0" applyBorder="0" applyAlignment="0" applyProtection="0"/>
    <xf numFmtId="227" fontId="116" fillId="0" borderId="0" applyFont="0" applyFill="0" applyBorder="0" applyAlignment="0" applyProtection="0"/>
    <xf numFmtId="203" fontId="116" fillId="0" borderId="0" applyFont="0" applyFill="0" applyBorder="0" applyAlignment="0" applyProtection="0"/>
    <xf numFmtId="229" fontId="116" fillId="0" borderId="0" applyFont="0" applyFill="0" applyBorder="0" applyAlignment="0" applyProtection="0"/>
    <xf numFmtId="0" fontId="116" fillId="0" borderId="0" applyFont="0" applyFill="0" applyBorder="0" applyAlignment="0" applyProtection="0"/>
    <xf numFmtId="174" fontId="116" fillId="0" borderId="0" applyFont="0" applyFill="0" applyBorder="0" applyAlignment="0" applyProtection="0"/>
    <xf numFmtId="0"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03" fontId="116" fillId="0" borderId="0" applyFont="0" applyFill="0" applyBorder="0" applyAlignment="0" applyProtection="0"/>
    <xf numFmtId="230" fontId="116" fillId="0" borderId="0" applyFont="0" applyFill="0" applyBorder="0" applyAlignment="0" applyProtection="0"/>
    <xf numFmtId="228" fontId="116" fillId="0" borderId="0" applyFont="0" applyFill="0" applyBorder="0" applyAlignment="0" applyProtection="0"/>
    <xf numFmtId="231" fontId="116" fillId="0" borderId="0" applyFont="0" applyFill="0" applyBorder="0" applyAlignment="0" applyProtection="0"/>
    <xf numFmtId="231" fontId="116" fillId="0" borderId="0" applyFont="0" applyFill="0" applyBorder="0" applyAlignment="0" applyProtection="0"/>
    <xf numFmtId="203" fontId="116" fillId="0" borderId="0" applyFont="0" applyFill="0" applyBorder="0" applyAlignment="0" applyProtection="0"/>
    <xf numFmtId="227" fontId="116" fillId="0" borderId="0" applyFont="0" applyFill="0" applyBorder="0" applyAlignment="0" applyProtection="0"/>
    <xf numFmtId="227"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30" fontId="116" fillId="0" borderId="0" applyFont="0" applyFill="0" applyBorder="0" applyAlignment="0" applyProtection="0"/>
    <xf numFmtId="230" fontId="116" fillId="0" borderId="0" applyFont="0" applyFill="0" applyBorder="0" applyAlignment="0" applyProtection="0"/>
    <xf numFmtId="227" fontId="116" fillId="0" borderId="0" applyFont="0" applyFill="0" applyBorder="0" applyAlignment="0" applyProtection="0"/>
    <xf numFmtId="232"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65" fontId="59"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167" fontId="117" fillId="0" borderId="0" applyFont="0" applyFill="0" applyBorder="0" applyAlignment="0" applyProtection="0"/>
    <xf numFmtId="233" fontId="116" fillId="0" borderId="0" applyFont="0" applyFill="0" applyBorder="0" applyAlignment="0" applyProtection="0"/>
    <xf numFmtId="233" fontId="116" fillId="0" borderId="0" applyFont="0" applyFill="0" applyBorder="0" applyAlignment="0" applyProtection="0"/>
    <xf numFmtId="234" fontId="7" fillId="0" borderId="0" applyFont="0" applyFill="0" applyBorder="0" applyAlignment="0" applyProtection="0"/>
    <xf numFmtId="169" fontId="117" fillId="0" borderId="0" applyFont="0" applyFill="0" applyBorder="0" applyAlignment="0" applyProtection="0"/>
    <xf numFmtId="233" fontId="116" fillId="0" borderId="0" applyFont="0" applyFill="0" applyBorder="0" applyAlignment="0" applyProtection="0"/>
    <xf numFmtId="167" fontId="117" fillId="0" borderId="0" applyFont="0" applyFill="0" applyBorder="0" applyAlignment="0" applyProtection="0"/>
    <xf numFmtId="190" fontId="38" fillId="0" borderId="0" applyFont="0" applyFill="0" applyBorder="0" applyAlignment="0" applyProtection="0"/>
    <xf numFmtId="232" fontId="116" fillId="0" borderId="0" applyFont="0" applyFill="0" applyBorder="0" applyAlignment="0" applyProtection="0"/>
    <xf numFmtId="228" fontId="116" fillId="0" borderId="0" applyFont="0" applyFill="0" applyBorder="0" applyAlignment="0" applyProtection="0"/>
    <xf numFmtId="169" fontId="116" fillId="0" borderId="0" applyFont="0" applyFill="0" applyBorder="0" applyAlignment="0" applyProtection="0"/>
    <xf numFmtId="169"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67" fontId="59" fillId="0" borderId="0" applyFont="0" applyFill="0" applyBorder="0" applyAlignment="0" applyProtection="0"/>
    <xf numFmtId="166"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76" fontId="117"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4" fontId="7" fillId="0" borderId="0" applyFont="0" applyFill="0" applyBorder="0" applyAlignment="0" applyProtection="0"/>
    <xf numFmtId="224" fontId="117" fillId="0" borderId="0" applyFont="0" applyFill="0" applyBorder="0" applyAlignment="0" applyProtection="0"/>
    <xf numFmtId="223" fontId="59" fillId="0" borderId="0" applyFont="0" applyFill="0" applyBorder="0" applyAlignment="0" applyProtection="0"/>
    <xf numFmtId="176" fontId="117" fillId="0" borderId="0" applyFont="0" applyFill="0" applyBorder="0" applyAlignment="0" applyProtection="0"/>
    <xf numFmtId="225" fontId="59" fillId="0" borderId="0" applyFont="0" applyFill="0" applyBorder="0" applyAlignment="0" applyProtection="0"/>
    <xf numFmtId="175" fontId="59" fillId="0" borderId="0" applyFont="0" applyFill="0" applyBorder="0" applyAlignment="0" applyProtection="0"/>
    <xf numFmtId="169" fontId="59" fillId="0" borderId="0" applyFont="0" applyFill="0" applyBorder="0" applyAlignment="0" applyProtection="0"/>
    <xf numFmtId="226" fontId="59" fillId="0" borderId="0" applyFont="0" applyFill="0" applyBorder="0" applyAlignment="0" applyProtection="0"/>
    <xf numFmtId="226" fontId="59" fillId="0" borderId="0" applyFont="0" applyFill="0" applyBorder="0" applyAlignment="0" applyProtection="0"/>
    <xf numFmtId="175" fontId="116" fillId="0" borderId="0" applyFont="0" applyFill="0" applyBorder="0" applyAlignment="0" applyProtection="0"/>
    <xf numFmtId="221" fontId="116" fillId="0" borderId="0" applyFont="0" applyFill="0" applyBorder="0" applyAlignment="0" applyProtection="0"/>
    <xf numFmtId="175" fontId="18"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235" fontId="116" fillId="0" borderId="0" applyFont="0" applyFill="0" applyBorder="0" applyAlignment="0" applyProtection="0"/>
    <xf numFmtId="192" fontId="59" fillId="0" borderId="0" applyFont="0" applyFill="0" applyBorder="0" applyAlignment="0" applyProtection="0"/>
    <xf numFmtId="236" fontId="117" fillId="0" borderId="0" applyFont="0" applyFill="0" applyBorder="0" applyAlignment="0" applyProtection="0"/>
    <xf numFmtId="237" fontId="116" fillId="0" borderId="0" applyFont="0" applyFill="0" applyBorder="0" applyAlignment="0" applyProtection="0"/>
    <xf numFmtId="237" fontId="116" fillId="0" borderId="0" applyFont="0" applyFill="0" applyBorder="0" applyAlignment="0" applyProtection="0"/>
    <xf numFmtId="238" fontId="117" fillId="0" borderId="0" applyFont="0" applyFill="0" applyBorder="0" applyAlignment="0" applyProtection="0"/>
    <xf numFmtId="237" fontId="116" fillId="0" borderId="0" applyFont="0" applyFill="0" applyBorder="0" applyAlignment="0" applyProtection="0"/>
    <xf numFmtId="236" fontId="117" fillId="0" borderId="0" applyFont="0" applyFill="0" applyBorder="0" applyAlignment="0" applyProtection="0"/>
    <xf numFmtId="237" fontId="116" fillId="0" borderId="0" applyFont="0" applyFill="0" applyBorder="0" applyAlignment="0" applyProtection="0"/>
    <xf numFmtId="192" fontId="116" fillId="0" borderId="0" applyFont="0" applyFill="0" applyBorder="0" applyAlignment="0" applyProtection="0"/>
    <xf numFmtId="192" fontId="116" fillId="0" borderId="0" applyFont="0" applyFill="0" applyBorder="0" applyAlignment="0" applyProtection="0"/>
    <xf numFmtId="175" fontId="116" fillId="0" borderId="0" applyFont="0" applyFill="0" applyBorder="0" applyAlignment="0" applyProtection="0"/>
    <xf numFmtId="175" fontId="116" fillId="0" borderId="0" applyFont="0" applyFill="0" applyBorder="0" applyAlignment="0" applyProtection="0"/>
    <xf numFmtId="0" fontId="68" fillId="0" borderId="0"/>
    <xf numFmtId="238" fontId="117" fillId="0" borderId="0" applyFont="0" applyFill="0" applyBorder="0" applyAlignment="0" applyProtection="0"/>
    <xf numFmtId="239" fontId="116" fillId="0" borderId="0" applyFont="0" applyFill="0" applyBorder="0" applyAlignment="0" applyProtection="0"/>
    <xf numFmtId="239" fontId="116" fillId="0" borderId="0" applyFont="0" applyFill="0" applyBorder="0" applyAlignment="0" applyProtection="0"/>
    <xf numFmtId="240" fontId="7" fillId="0" borderId="0" applyFont="0" applyFill="0" applyBorder="0" applyAlignment="0" applyProtection="0"/>
    <xf numFmtId="167" fontId="117" fillId="0" borderId="0" applyFont="0" applyFill="0" applyBorder="0" applyAlignment="0" applyProtection="0"/>
    <xf numFmtId="239" fontId="116" fillId="0" borderId="0" applyFont="0" applyFill="0" applyBorder="0" applyAlignment="0" applyProtection="0"/>
    <xf numFmtId="238" fontId="117" fillId="0" borderId="0" applyFont="0" applyFill="0" applyBorder="0" applyAlignment="0" applyProtection="0"/>
    <xf numFmtId="209" fontId="38" fillId="0" borderId="0" applyFont="0" applyFill="0" applyBorder="0" applyAlignment="0" applyProtection="0"/>
    <xf numFmtId="241" fontId="116" fillId="0" borderId="0" applyFont="0" applyFill="0" applyBorder="0" applyAlignment="0" applyProtection="0"/>
    <xf numFmtId="175" fontId="116" fillId="0" borderId="0" applyFont="0" applyFill="0" applyBorder="0" applyAlignment="0" applyProtection="0"/>
    <xf numFmtId="175" fontId="116" fillId="0" borderId="0" applyFont="0" applyFill="0" applyBorder="0" applyAlignment="0" applyProtection="0"/>
    <xf numFmtId="167" fontId="59" fillId="0" borderId="0" applyFont="0" applyFill="0" applyBorder="0" applyAlignment="0" applyProtection="0"/>
    <xf numFmtId="183" fontId="116" fillId="0" borderId="0" applyFont="0" applyFill="0" applyBorder="0" applyAlignment="0" applyProtection="0"/>
    <xf numFmtId="172" fontId="116" fillId="0" borderId="0" applyFont="0" applyFill="0" applyBorder="0" applyAlignment="0" applyProtection="0"/>
    <xf numFmtId="182"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172" fontId="116" fillId="0" borderId="0" applyFont="0" applyFill="0" applyBorder="0" applyAlignment="0" applyProtection="0"/>
    <xf numFmtId="183" fontId="116" fillId="0" borderId="0" applyFont="0" applyFill="0" applyBorder="0" applyAlignment="0" applyProtection="0"/>
    <xf numFmtId="182" fontId="116" fillId="0" borderId="0" applyFont="0" applyFill="0" applyBorder="0" applyAlignment="0" applyProtection="0"/>
    <xf numFmtId="243" fontId="116" fillId="0" borderId="0" applyFont="0" applyFill="0" applyBorder="0" applyAlignment="0" applyProtection="0"/>
    <xf numFmtId="183" fontId="59" fillId="0" borderId="0" applyFont="0" applyFill="0" applyBorder="0" applyAlignment="0" applyProtection="0"/>
    <xf numFmtId="172" fontId="116" fillId="0" borderId="0" applyFont="0" applyFill="0" applyBorder="0" applyAlignment="0" applyProtection="0"/>
    <xf numFmtId="183" fontId="59"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82" fontId="116" fillId="0" borderId="0" applyFont="0" applyFill="0" applyBorder="0" applyAlignment="0" applyProtection="0"/>
    <xf numFmtId="244" fontId="116" fillId="0" borderId="0" applyFont="0" applyFill="0" applyBorder="0" applyAlignment="0" applyProtection="0"/>
    <xf numFmtId="242" fontId="116" fillId="0" borderId="0" applyFont="0" applyFill="0" applyBorder="0" applyAlignment="0" applyProtection="0"/>
    <xf numFmtId="245" fontId="116" fillId="0" borderId="0" applyFont="0" applyFill="0" applyBorder="0" applyAlignment="0" applyProtection="0"/>
    <xf numFmtId="246" fontId="116" fillId="0" borderId="0" applyFont="0" applyFill="0" applyBorder="0" applyAlignment="0" applyProtection="0"/>
    <xf numFmtId="245" fontId="116" fillId="0" borderId="0" applyFont="0" applyFill="0" applyBorder="0" applyAlignment="0" applyProtection="0"/>
    <xf numFmtId="182" fontId="116" fillId="0" borderId="0" applyFont="0" applyFill="0" applyBorder="0" applyAlignment="0" applyProtection="0"/>
    <xf numFmtId="183" fontId="116" fillId="0" borderId="0" applyFont="0" applyFill="0" applyBorder="0" applyAlignment="0" applyProtection="0"/>
    <xf numFmtId="183"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4" fontId="116" fillId="0" borderId="0" applyFont="0" applyFill="0" applyBorder="0" applyAlignment="0" applyProtection="0"/>
    <xf numFmtId="244" fontId="116" fillId="0" borderId="0" applyFont="0" applyFill="0" applyBorder="0" applyAlignment="0" applyProtection="0"/>
    <xf numFmtId="183" fontId="116" fillId="0" borderId="0" applyFont="0" applyFill="0" applyBorder="0" applyAlignment="0" applyProtection="0"/>
    <xf numFmtId="247"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64" fontId="59"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175" fontId="117" fillId="0" borderId="0" applyFont="0" applyFill="0" applyBorder="0" applyAlignment="0" applyProtection="0"/>
    <xf numFmtId="248" fontId="116" fillId="0" borderId="0" applyFont="0" applyFill="0" applyBorder="0" applyAlignment="0" applyProtection="0"/>
    <xf numFmtId="248" fontId="116" fillId="0" borderId="0" applyFont="0" applyFill="0" applyBorder="0" applyAlignment="0" applyProtection="0"/>
    <xf numFmtId="249" fontId="7" fillId="0" borderId="0" applyFont="0" applyFill="0" applyBorder="0" applyAlignment="0" applyProtection="0"/>
    <xf numFmtId="176" fontId="117" fillId="0" borderId="0" applyFont="0" applyFill="0" applyBorder="0" applyAlignment="0" applyProtection="0"/>
    <xf numFmtId="248" fontId="116" fillId="0" borderId="0" applyFont="0" applyFill="0" applyBorder="0" applyAlignment="0" applyProtection="0"/>
    <xf numFmtId="175" fontId="117" fillId="0" borderId="0" applyFont="0" applyFill="0" applyBorder="0" applyAlignment="0" applyProtection="0"/>
    <xf numFmtId="250" fontId="38" fillId="0" borderId="0" applyFont="0" applyFill="0" applyBorder="0" applyAlignment="0" applyProtection="0"/>
    <xf numFmtId="242" fontId="116" fillId="0" borderId="0" applyFont="0" applyFill="0" applyBorder="0" applyAlignment="0" applyProtection="0"/>
    <xf numFmtId="167" fontId="116" fillId="0" borderId="0" applyFont="0" applyFill="0" applyBorder="0" applyAlignment="0" applyProtection="0"/>
    <xf numFmtId="167"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227" fontId="116" fillId="0" borderId="0" applyFont="0" applyFill="0" applyBorder="0" applyAlignment="0" applyProtection="0"/>
    <xf numFmtId="174" fontId="116" fillId="0" borderId="0" applyFont="0" applyFill="0" applyBorder="0" applyAlignment="0" applyProtection="0"/>
    <xf numFmtId="203"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174" fontId="116" fillId="0" borderId="0" applyFont="0" applyFill="0" applyBorder="0" applyAlignment="0" applyProtection="0"/>
    <xf numFmtId="227" fontId="116" fillId="0" borderId="0" applyFont="0" applyFill="0" applyBorder="0" applyAlignment="0" applyProtection="0"/>
    <xf numFmtId="203" fontId="116" fillId="0" borderId="0" applyFont="0" applyFill="0" applyBorder="0" applyAlignment="0" applyProtection="0"/>
    <xf numFmtId="229" fontId="116" fillId="0" borderId="0" applyFont="0" applyFill="0" applyBorder="0" applyAlignment="0" applyProtection="0"/>
    <xf numFmtId="0" fontId="116" fillId="0" borderId="0" applyFont="0" applyFill="0" applyBorder="0" applyAlignment="0" applyProtection="0"/>
    <xf numFmtId="174" fontId="116" fillId="0" borderId="0" applyFont="0" applyFill="0" applyBorder="0" applyAlignment="0" applyProtection="0"/>
    <xf numFmtId="0"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03" fontId="116" fillId="0" borderId="0" applyFont="0" applyFill="0" applyBorder="0" applyAlignment="0" applyProtection="0"/>
    <xf numFmtId="230" fontId="116" fillId="0" borderId="0" applyFont="0" applyFill="0" applyBorder="0" applyAlignment="0" applyProtection="0"/>
    <xf numFmtId="228" fontId="116" fillId="0" borderId="0" applyFont="0" applyFill="0" applyBorder="0" applyAlignment="0" applyProtection="0"/>
    <xf numFmtId="231" fontId="116" fillId="0" borderId="0" applyFont="0" applyFill="0" applyBorder="0" applyAlignment="0" applyProtection="0"/>
    <xf numFmtId="231" fontId="116" fillId="0" borderId="0" applyFont="0" applyFill="0" applyBorder="0" applyAlignment="0" applyProtection="0"/>
    <xf numFmtId="203" fontId="116" fillId="0" borderId="0" applyFont="0" applyFill="0" applyBorder="0" applyAlignment="0" applyProtection="0"/>
    <xf numFmtId="227" fontId="116" fillId="0" borderId="0" applyFont="0" applyFill="0" applyBorder="0" applyAlignment="0" applyProtection="0"/>
    <xf numFmtId="227"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30" fontId="116" fillId="0" borderId="0" applyFont="0" applyFill="0" applyBorder="0" applyAlignment="0" applyProtection="0"/>
    <xf numFmtId="230" fontId="116" fillId="0" borderId="0" applyFont="0" applyFill="0" applyBorder="0" applyAlignment="0" applyProtection="0"/>
    <xf numFmtId="227" fontId="116" fillId="0" borderId="0" applyFont="0" applyFill="0" applyBorder="0" applyAlignment="0" applyProtection="0"/>
    <xf numFmtId="232"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65" fontId="59"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228" fontId="116" fillId="0" borderId="0" applyFont="0" applyFill="0" applyBorder="0" applyAlignment="0" applyProtection="0"/>
    <xf numFmtId="227" fontId="116" fillId="0" borderId="0" applyFont="0" applyFill="0" applyBorder="0" applyAlignment="0" applyProtection="0"/>
    <xf numFmtId="167" fontId="117" fillId="0" borderId="0" applyFont="0" applyFill="0" applyBorder="0" applyAlignment="0" applyProtection="0"/>
    <xf numFmtId="233" fontId="116" fillId="0" borderId="0" applyFont="0" applyFill="0" applyBorder="0" applyAlignment="0" applyProtection="0"/>
    <xf numFmtId="233" fontId="116" fillId="0" borderId="0" applyFont="0" applyFill="0" applyBorder="0" applyAlignment="0" applyProtection="0"/>
    <xf numFmtId="234" fontId="7" fillId="0" borderId="0" applyFont="0" applyFill="0" applyBorder="0" applyAlignment="0" applyProtection="0"/>
    <xf numFmtId="169" fontId="117" fillId="0" borderId="0" applyFont="0" applyFill="0" applyBorder="0" applyAlignment="0" applyProtection="0"/>
    <xf numFmtId="233" fontId="116" fillId="0" borderId="0" applyFont="0" applyFill="0" applyBorder="0" applyAlignment="0" applyProtection="0"/>
    <xf numFmtId="167" fontId="117" fillId="0" borderId="0" applyFont="0" applyFill="0" applyBorder="0" applyAlignment="0" applyProtection="0"/>
    <xf numFmtId="190" fontId="38" fillId="0" borderId="0" applyFont="0" applyFill="0" applyBorder="0" applyAlignment="0" applyProtection="0"/>
    <xf numFmtId="232" fontId="116" fillId="0" borderId="0" applyFont="0" applyFill="0" applyBorder="0" applyAlignment="0" applyProtection="0"/>
    <xf numFmtId="228" fontId="116" fillId="0" borderId="0" applyFont="0" applyFill="0" applyBorder="0" applyAlignment="0" applyProtection="0"/>
    <xf numFmtId="169" fontId="116" fillId="0" borderId="0" applyFont="0" applyFill="0" applyBorder="0" applyAlignment="0" applyProtection="0"/>
    <xf numFmtId="169" fontId="116" fillId="0" borderId="0" applyFont="0" applyFill="0" applyBorder="0" applyAlignment="0" applyProtection="0"/>
    <xf numFmtId="228" fontId="116" fillId="0" borderId="0" applyFont="0" applyFill="0" applyBorder="0" applyAlignment="0" applyProtection="0"/>
    <xf numFmtId="228" fontId="116" fillId="0" borderId="0" applyFont="0" applyFill="0" applyBorder="0" applyAlignment="0" applyProtection="0"/>
    <xf numFmtId="174" fontId="116" fillId="0" borderId="0" applyFont="0" applyFill="0" applyBorder="0" applyAlignment="0" applyProtection="0"/>
    <xf numFmtId="228" fontId="116" fillId="0" borderId="0" applyFont="0" applyFill="0" applyBorder="0" applyAlignment="0" applyProtection="0"/>
    <xf numFmtId="166"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76" fontId="117"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4" fontId="7" fillId="0" borderId="0" applyFont="0" applyFill="0" applyBorder="0" applyAlignment="0" applyProtection="0"/>
    <xf numFmtId="224" fontId="117" fillId="0" borderId="0" applyFont="0" applyFill="0" applyBorder="0" applyAlignment="0" applyProtection="0"/>
    <xf numFmtId="223" fontId="59" fillId="0" borderId="0" applyFont="0" applyFill="0" applyBorder="0" applyAlignment="0" applyProtection="0"/>
    <xf numFmtId="176" fontId="117" fillId="0" borderId="0" applyFont="0" applyFill="0" applyBorder="0" applyAlignment="0" applyProtection="0"/>
    <xf numFmtId="225" fontId="59" fillId="0" borderId="0" applyFont="0" applyFill="0" applyBorder="0" applyAlignment="0" applyProtection="0"/>
    <xf numFmtId="175" fontId="59"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226" fontId="59" fillId="0" borderId="0" applyFont="0" applyFill="0" applyBorder="0" applyAlignment="0" applyProtection="0"/>
    <xf numFmtId="226" fontId="59" fillId="0" borderId="0" applyFont="0" applyFill="0" applyBorder="0" applyAlignment="0" applyProtection="0"/>
    <xf numFmtId="175" fontId="116" fillId="0" borderId="0" applyFont="0" applyFill="0" applyBorder="0" applyAlignment="0" applyProtection="0"/>
    <xf numFmtId="0" fontId="10" fillId="0" borderId="0" applyNumberFormat="0" applyFill="0" applyBorder="0" applyAlignment="0" applyProtection="0"/>
    <xf numFmtId="175" fontId="116" fillId="0" borderId="0" applyFont="0" applyFill="0" applyBorder="0" applyAlignment="0" applyProtection="0"/>
    <xf numFmtId="175" fontId="116" fillId="0" borderId="0" applyFont="0" applyFill="0" applyBorder="0" applyAlignment="0" applyProtection="0"/>
    <xf numFmtId="0" fontId="68" fillId="0" borderId="0"/>
    <xf numFmtId="0" fontId="10" fillId="0" borderId="0" applyNumberFormat="0" applyFill="0" applyBorder="0" applyAlignment="0" applyProtection="0"/>
    <xf numFmtId="0" fontId="10" fillId="0" borderId="0" applyNumberFormat="0" applyFill="0" applyBorder="0" applyAlignment="0" applyProtection="0"/>
    <xf numFmtId="175" fontId="116" fillId="0" borderId="0" applyFont="0" applyFill="0" applyBorder="0" applyAlignment="0" applyProtection="0"/>
    <xf numFmtId="0" fontId="40" fillId="0" borderId="0">
      <alignment vertical="top"/>
    </xf>
    <xf numFmtId="0" fontId="40" fillId="0" borderId="0">
      <alignment vertical="top"/>
    </xf>
    <xf numFmtId="0" fontId="40" fillId="0" borderId="0">
      <alignment vertical="top"/>
    </xf>
    <xf numFmtId="0" fontId="10" fillId="0" borderId="0" applyNumberFormat="0" applyFill="0" applyBorder="0" applyAlignment="0" applyProtection="0"/>
    <xf numFmtId="0" fontId="68" fillId="0" borderId="0"/>
    <xf numFmtId="0" fontId="46" fillId="0" borderId="0"/>
    <xf numFmtId="0" fontId="46" fillId="0" borderId="0"/>
    <xf numFmtId="166" fontId="116" fillId="0" borderId="0" applyFont="0" applyFill="0" applyBorder="0" applyAlignment="0" applyProtection="0"/>
    <xf numFmtId="202" fontId="118" fillId="0" borderId="0" applyFont="0" applyFill="0" applyBorder="0" applyAlignment="0" applyProtection="0"/>
    <xf numFmtId="179" fontId="119" fillId="0" borderId="0" applyFont="0" applyFill="0" applyBorder="0" applyAlignment="0" applyProtection="0"/>
    <xf numFmtId="178" fontId="119" fillId="0" borderId="0" applyFont="0" applyFill="0" applyBorder="0" applyAlignment="0" applyProtection="0"/>
    <xf numFmtId="0" fontId="120" fillId="0" borderId="0"/>
    <xf numFmtId="0" fontId="121" fillId="0" borderId="0"/>
    <xf numFmtId="0" fontId="121" fillId="0" borderId="0"/>
    <xf numFmtId="0" fontId="39" fillId="0" borderId="0"/>
    <xf numFmtId="1" fontId="122" fillId="0" borderId="1" applyBorder="0" applyAlignment="0">
      <alignment horizontal="center"/>
    </xf>
    <xf numFmtId="3" fontId="109" fillId="0" borderId="1"/>
    <xf numFmtId="3" fontId="109" fillId="0" borderId="1"/>
    <xf numFmtId="0" fontId="28" fillId="0" borderId="4" applyFont="0" applyAlignment="0">
      <alignment horizontal="left"/>
    </xf>
    <xf numFmtId="0" fontId="28" fillId="0" borderId="4" applyFont="0" applyAlignment="0">
      <alignment horizontal="left"/>
    </xf>
    <xf numFmtId="0" fontId="106" fillId="2" borderId="0"/>
    <xf numFmtId="0" fontId="29" fillId="2" borderId="0"/>
    <xf numFmtId="0" fontId="110" fillId="0" borderId="5" applyAlignment="0"/>
    <xf numFmtId="0" fontId="110" fillId="0" borderId="5" applyAlignment="0"/>
    <xf numFmtId="0" fontId="110" fillId="0" borderId="5" applyAlignment="0"/>
    <xf numFmtId="0" fontId="110" fillId="0" borderId="5" applyAlignment="0"/>
    <xf numFmtId="0" fontId="29" fillId="3" borderId="0"/>
    <xf numFmtId="0" fontId="29" fillId="2" borderId="0"/>
    <xf numFmtId="0" fontId="28" fillId="0" borderId="4" applyFont="0" applyAlignment="0">
      <alignment horizontal="left"/>
    </xf>
    <xf numFmtId="0" fontId="110" fillId="0" borderId="5" applyAlignment="0"/>
    <xf numFmtId="0" fontId="110" fillId="0" borderId="5" applyAlignment="0"/>
    <xf numFmtId="0" fontId="110" fillId="0" borderId="5" applyAlignment="0"/>
    <xf numFmtId="0" fontId="110" fillId="0" borderId="5" applyAlignment="0"/>
    <xf numFmtId="0" fontId="110" fillId="0" borderId="5" applyAlignment="0"/>
    <xf numFmtId="0" fontId="110" fillId="0" borderId="5" applyAlignment="0"/>
    <xf numFmtId="0" fontId="29" fillId="2" borderId="0"/>
    <xf numFmtId="0" fontId="29" fillId="2" borderId="0"/>
    <xf numFmtId="0" fontId="29" fillId="2" borderId="0"/>
    <xf numFmtId="0" fontId="28" fillId="0" borderId="4" applyFont="0" applyAlignment="0">
      <alignment horizontal="left"/>
    </xf>
    <xf numFmtId="0" fontId="106" fillId="2" borderId="0"/>
    <xf numFmtId="0" fontId="110" fillId="0" borderId="6" applyFill="0" applyAlignment="0"/>
    <xf numFmtId="0" fontId="29" fillId="3" borderId="0"/>
    <xf numFmtId="0" fontId="110" fillId="0" borderId="6" applyFill="0" applyAlignment="0"/>
    <xf numFmtId="0" fontId="29" fillId="2" borderId="0"/>
    <xf numFmtId="0" fontId="29" fillId="2" borderId="0"/>
    <xf numFmtId="0" fontId="110" fillId="0" borderId="5" applyAlignment="0"/>
    <xf numFmtId="0" fontId="110" fillId="0" borderId="5" applyAlignment="0"/>
    <xf numFmtId="0" fontId="106" fillId="2" borderId="0"/>
    <xf numFmtId="202" fontId="118" fillId="0" borderId="0" applyFont="0" applyFill="0" applyBorder="0" applyAlignment="0" applyProtection="0"/>
    <xf numFmtId="0" fontId="110" fillId="0" borderId="5" applyAlignment="0"/>
    <xf numFmtId="0" fontId="110" fillId="0" borderId="5" applyAlignment="0"/>
    <xf numFmtId="0" fontId="110" fillId="0" borderId="5" applyAlignment="0"/>
    <xf numFmtId="0" fontId="28" fillId="0" borderId="4" applyFont="0" applyAlignment="0">
      <alignment horizontal="left"/>
    </xf>
    <xf numFmtId="202" fontId="118" fillId="0" borderId="0" applyFont="0" applyFill="0" applyBorder="0" applyAlignment="0" applyProtection="0"/>
    <xf numFmtId="202" fontId="118" fillId="0" borderId="0" applyFont="0" applyFill="0" applyBorder="0" applyAlignment="0" applyProtection="0"/>
    <xf numFmtId="0" fontId="13" fillId="2" borderId="0"/>
    <xf numFmtId="0" fontId="29" fillId="2" borderId="0"/>
    <xf numFmtId="0" fontId="106" fillId="2" borderId="0"/>
    <xf numFmtId="0" fontId="29" fillId="2" borderId="0"/>
    <xf numFmtId="0" fontId="28" fillId="0" borderId="4" applyFont="0" applyAlignment="0">
      <alignment horizontal="left"/>
    </xf>
    <xf numFmtId="0" fontId="106" fillId="2" borderId="0"/>
    <xf numFmtId="0" fontId="28" fillId="0" borderId="4" applyFont="0" applyAlignment="0">
      <alignment horizontal="left"/>
    </xf>
    <xf numFmtId="0" fontId="110" fillId="0" borderId="5" applyAlignment="0"/>
    <xf numFmtId="0" fontId="110" fillId="0" borderId="5" applyAlignment="0"/>
    <xf numFmtId="0" fontId="123" fillId="0" borderId="0" applyFont="0" applyFill="0" applyBorder="0" applyAlignment="0">
      <alignment horizontal="left"/>
    </xf>
    <xf numFmtId="0" fontId="29" fillId="2" borderId="0"/>
    <xf numFmtId="0" fontId="28" fillId="0" borderId="4" applyFont="0" applyAlignment="0">
      <alignment horizontal="left"/>
    </xf>
    <xf numFmtId="0" fontId="29" fillId="2" borderId="0"/>
    <xf numFmtId="0" fontId="106" fillId="2" borderId="0"/>
    <xf numFmtId="0" fontId="29" fillId="2" borderId="0"/>
    <xf numFmtId="0" fontId="13" fillId="0" borderId="6" applyAlignment="0"/>
    <xf numFmtId="0" fontId="13" fillId="0" borderId="6" applyAlignment="0"/>
    <xf numFmtId="0" fontId="13" fillId="0" borderId="6" applyAlignment="0"/>
    <xf numFmtId="0" fontId="13" fillId="0" borderId="6" applyAlignment="0"/>
    <xf numFmtId="0" fontId="13" fillId="0" borderId="6" applyAlignment="0"/>
    <xf numFmtId="0" fontId="13" fillId="0" borderId="6" applyAlignment="0"/>
    <xf numFmtId="0" fontId="28" fillId="0" borderId="4" applyFont="0" applyAlignment="0">
      <alignment horizontal="left"/>
    </xf>
    <xf numFmtId="0" fontId="110" fillId="0" borderId="5" applyAlignment="0"/>
    <xf numFmtId="0" fontId="110" fillId="0" borderId="5" applyAlignment="0"/>
    <xf numFmtId="0" fontId="106" fillId="2" borderId="0"/>
    <xf numFmtId="0" fontId="106" fillId="2" borderId="0"/>
    <xf numFmtId="0" fontId="29" fillId="2" borderId="0"/>
    <xf numFmtId="0" fontId="29" fillId="2" borderId="0"/>
    <xf numFmtId="0" fontId="28" fillId="0" borderId="4" applyFont="0" applyAlignment="0">
      <alignment horizontal="left"/>
    </xf>
    <xf numFmtId="0" fontId="110" fillId="0" borderId="5" applyAlignment="0"/>
    <xf numFmtId="0" fontId="124" fillId="0" borderId="1" applyNumberFormat="0" applyFont="0" applyBorder="0">
      <alignment horizontal="left" indent="2"/>
    </xf>
    <xf numFmtId="0" fontId="123" fillId="0" borderId="0" applyFont="0" applyFill="0" applyBorder="0" applyAlignment="0">
      <alignment horizontal="left"/>
    </xf>
    <xf numFmtId="0" fontId="124" fillId="0" borderId="1" applyNumberFormat="0" applyFont="0" applyBorder="0">
      <alignment horizontal="left" indent="2"/>
    </xf>
    <xf numFmtId="0" fontId="29" fillId="2" borderId="0"/>
    <xf numFmtId="0" fontId="29" fillId="2" borderId="0"/>
    <xf numFmtId="0" fontId="30" fillId="0" borderId="0"/>
    <xf numFmtId="0" fontId="125" fillId="4" borderId="7" applyFont="0" applyFill="0" applyAlignment="0">
      <alignment vertical="center" wrapText="1"/>
    </xf>
    <xf numFmtId="9" fontId="126" fillId="0" borderId="0" applyBorder="0" applyAlignment="0" applyProtection="0"/>
    <xf numFmtId="0" fontId="31" fillId="2" borderId="0"/>
    <xf numFmtId="0" fontId="106" fillId="2" borderId="0"/>
    <xf numFmtId="0" fontId="31" fillId="3" borderId="0"/>
    <xf numFmtId="0" fontId="13" fillId="0" borderId="5" applyNumberFormat="0" applyFill="0"/>
    <xf numFmtId="0" fontId="106" fillId="2" borderId="0"/>
    <xf numFmtId="0" fontId="13" fillId="0" borderId="5" applyNumberFormat="0" applyFill="0"/>
    <xf numFmtId="0" fontId="13" fillId="0" borderId="5" applyNumberFormat="0" applyFill="0"/>
    <xf numFmtId="0" fontId="13" fillId="0" borderId="5" applyNumberFormat="0" applyFill="0"/>
    <xf numFmtId="0" fontId="31" fillId="2" borderId="0"/>
    <xf numFmtId="0" fontId="13" fillId="0" borderId="5" applyNumberFormat="0" applyFill="0"/>
    <xf numFmtId="0" fontId="106" fillId="2" borderId="0"/>
    <xf numFmtId="0" fontId="13" fillId="2" borderId="0"/>
    <xf numFmtId="0" fontId="106" fillId="2" borderId="0"/>
    <xf numFmtId="0" fontId="106" fillId="2" borderId="0"/>
    <xf numFmtId="0" fontId="31" fillId="2" borderId="0"/>
    <xf numFmtId="0" fontId="106" fillId="2" borderId="0"/>
    <xf numFmtId="0" fontId="13" fillId="0" borderId="5" applyNumberFormat="0" applyAlignment="0"/>
    <xf numFmtId="0" fontId="13" fillId="0" borderId="5" applyNumberFormat="0" applyAlignment="0"/>
    <xf numFmtId="0" fontId="13" fillId="0" borderId="5" applyNumberFormat="0" applyAlignment="0"/>
    <xf numFmtId="0" fontId="13" fillId="0" borderId="5" applyNumberFormat="0" applyAlignment="0"/>
    <xf numFmtId="0" fontId="13" fillId="0" borderId="5" applyNumberFormat="0" applyAlignment="0"/>
    <xf numFmtId="0" fontId="13" fillId="0" borderId="5" applyNumberFormat="0" applyAlignment="0"/>
    <xf numFmtId="0" fontId="106" fillId="2" borderId="0"/>
    <xf numFmtId="0" fontId="106" fillId="2" borderId="0"/>
    <xf numFmtId="0" fontId="13" fillId="0" borderId="5" applyNumberFormat="0" applyFill="0"/>
    <xf numFmtId="0" fontId="13" fillId="0" borderId="5" applyNumberFormat="0" applyFill="0"/>
    <xf numFmtId="0" fontId="13" fillId="0" borderId="5" applyNumberFormat="0" applyFill="0"/>
    <xf numFmtId="0" fontId="13" fillId="0" borderId="5" applyNumberFormat="0" applyFill="0"/>
    <xf numFmtId="0" fontId="13" fillId="0" borderId="5" applyNumberFormat="0" applyFill="0"/>
    <xf numFmtId="0" fontId="31" fillId="2" borderId="0"/>
    <xf numFmtId="0" fontId="31" fillId="2" borderId="0"/>
    <xf numFmtId="0" fontId="31" fillId="2" borderId="0"/>
    <xf numFmtId="0" fontId="124" fillId="0" borderId="1" applyNumberFormat="0" applyFont="0" applyBorder="0" applyAlignment="0">
      <alignment horizontal="center"/>
    </xf>
    <xf numFmtId="0" fontId="124" fillId="0" borderId="1" applyNumberFormat="0" applyFont="0" applyBorder="0" applyAlignment="0">
      <alignment horizontal="center"/>
    </xf>
    <xf numFmtId="0" fontId="13" fillId="0" borderId="0"/>
    <xf numFmtId="0" fontId="127" fillId="5" borderId="0" applyNumberFormat="0" applyBorder="0" applyAlignment="0" applyProtection="0"/>
    <xf numFmtId="0" fontId="127" fillId="6" borderId="0" applyNumberFormat="0" applyBorder="0" applyAlignment="0" applyProtection="0"/>
    <xf numFmtId="0" fontId="127" fillId="7" borderId="0" applyNumberFormat="0" applyBorder="0" applyAlignment="0" applyProtection="0"/>
    <xf numFmtId="0" fontId="127" fillId="8" borderId="0" applyNumberFormat="0" applyBorder="0" applyAlignment="0" applyProtection="0"/>
    <xf numFmtId="0" fontId="127" fillId="9" borderId="0" applyNumberFormat="0" applyBorder="0" applyAlignment="0" applyProtection="0"/>
    <xf numFmtId="0" fontId="127" fillId="10" borderId="0" applyNumberFormat="0" applyBorder="0" applyAlignment="0" applyProtection="0"/>
    <xf numFmtId="0" fontId="86" fillId="5" borderId="0" applyNumberFormat="0" applyBorder="0" applyAlignment="0" applyProtection="0"/>
    <xf numFmtId="0" fontId="86" fillId="6" borderId="0" applyNumberFormat="0" applyBorder="0" applyAlignment="0" applyProtection="0"/>
    <xf numFmtId="0" fontId="86" fillId="7" borderId="0" applyNumberFormat="0" applyBorder="0" applyAlignment="0" applyProtection="0"/>
    <xf numFmtId="0" fontId="86" fillId="8" borderId="0" applyNumberFormat="0" applyBorder="0" applyAlignment="0" applyProtection="0"/>
    <xf numFmtId="0" fontId="86" fillId="9" borderId="0" applyNumberFormat="0" applyBorder="0" applyAlignment="0" applyProtection="0"/>
    <xf numFmtId="0" fontId="86" fillId="10" borderId="0" applyNumberFormat="0" applyBorder="0" applyAlignment="0" applyProtection="0"/>
    <xf numFmtId="0" fontId="7" fillId="0" borderId="0"/>
    <xf numFmtId="0" fontId="32" fillId="2" borderId="0"/>
    <xf numFmtId="0" fontId="106" fillId="2" borderId="0"/>
    <xf numFmtId="0" fontId="32" fillId="3" borderId="0"/>
    <xf numFmtId="0" fontId="106" fillId="2" borderId="0"/>
    <xf numFmtId="0" fontId="106" fillId="2" borderId="0"/>
    <xf numFmtId="0" fontId="13" fillId="2" borderId="0"/>
    <xf numFmtId="0" fontId="106" fillId="2" borderId="0"/>
    <xf numFmtId="0" fontId="106" fillId="2" borderId="0"/>
    <xf numFmtId="0" fontId="32" fillId="2" borderId="0"/>
    <xf numFmtId="0" fontId="106" fillId="2" borderId="0"/>
    <xf numFmtId="0" fontId="106" fillId="2" borderId="0"/>
    <xf numFmtId="0" fontId="106" fillId="2" borderId="0"/>
    <xf numFmtId="0" fontId="32" fillId="2" borderId="0"/>
    <xf numFmtId="0" fontId="32" fillId="2" borderId="0"/>
    <xf numFmtId="0" fontId="33" fillId="0" borderId="0">
      <alignment wrapText="1"/>
    </xf>
    <xf numFmtId="0" fontId="106" fillId="0" borderId="0">
      <alignment wrapText="1"/>
    </xf>
    <xf numFmtId="0" fontId="33" fillId="0" borderId="0">
      <alignment wrapText="1"/>
    </xf>
    <xf numFmtId="0" fontId="106" fillId="0" borderId="0">
      <alignment wrapText="1"/>
    </xf>
    <xf numFmtId="0" fontId="106" fillId="0" borderId="0">
      <alignment wrapText="1"/>
    </xf>
    <xf numFmtId="0" fontId="13" fillId="0" borderId="0">
      <alignment wrapText="1"/>
    </xf>
    <xf numFmtId="0" fontId="106" fillId="0" borderId="0">
      <alignment wrapText="1"/>
    </xf>
    <xf numFmtId="0" fontId="106" fillId="0" borderId="0">
      <alignment wrapText="1"/>
    </xf>
    <xf numFmtId="0" fontId="33" fillId="0" borderId="0">
      <alignment wrapText="1"/>
    </xf>
    <xf numFmtId="0" fontId="106" fillId="0" borderId="0">
      <alignment wrapText="1"/>
    </xf>
    <xf numFmtId="0" fontId="106" fillId="0" borderId="0">
      <alignment wrapText="1"/>
    </xf>
    <xf numFmtId="0" fontId="106" fillId="0" borderId="0">
      <alignment wrapText="1"/>
    </xf>
    <xf numFmtId="0" fontId="33" fillId="0" borderId="0">
      <alignment wrapText="1"/>
    </xf>
    <xf numFmtId="0" fontId="127" fillId="11" borderId="0" applyNumberFormat="0" applyBorder="0" applyAlignment="0" applyProtection="0"/>
    <xf numFmtId="0" fontId="127" fillId="12" borderId="0" applyNumberFormat="0" applyBorder="0" applyAlignment="0" applyProtection="0"/>
    <xf numFmtId="0" fontId="127" fillId="13" borderId="0" applyNumberFormat="0" applyBorder="0" applyAlignment="0" applyProtection="0"/>
    <xf numFmtId="0" fontId="127" fillId="8" borderId="0" applyNumberFormat="0" applyBorder="0" applyAlignment="0" applyProtection="0"/>
    <xf numFmtId="0" fontId="127" fillId="11" borderId="0" applyNumberFormat="0" applyBorder="0" applyAlignment="0" applyProtection="0"/>
    <xf numFmtId="0" fontId="127" fillId="14" borderId="0" applyNumberFormat="0" applyBorder="0" applyAlignment="0" applyProtection="0"/>
    <xf numFmtId="0" fontId="86" fillId="11" borderId="0" applyNumberFormat="0" applyBorder="0" applyAlignment="0" applyProtection="0"/>
    <xf numFmtId="0" fontId="86" fillId="12" borderId="0" applyNumberFormat="0" applyBorder="0" applyAlignment="0" applyProtection="0"/>
    <xf numFmtId="0" fontId="86" fillId="13" borderId="0" applyNumberFormat="0" applyBorder="0" applyAlignment="0" applyProtection="0"/>
    <xf numFmtId="0" fontId="86" fillId="8" borderId="0" applyNumberFormat="0" applyBorder="0" applyAlignment="0" applyProtection="0"/>
    <xf numFmtId="0" fontId="86" fillId="11" borderId="0" applyNumberFormat="0" applyBorder="0" applyAlignment="0" applyProtection="0"/>
    <xf numFmtId="0" fontId="86" fillId="14" borderId="0" applyNumberFormat="0" applyBorder="0" applyAlignment="0" applyProtection="0"/>
    <xf numFmtId="177" fontId="128" fillId="0" borderId="8" applyNumberFormat="0" applyFont="0" applyBorder="0" applyAlignment="0">
      <alignment horizontal="center" vertical="center"/>
    </xf>
    <xf numFmtId="0" fontId="10" fillId="0" borderId="0"/>
    <xf numFmtId="0" fontId="10" fillId="0" borderId="0"/>
    <xf numFmtId="0" fontId="10" fillId="0" borderId="0"/>
    <xf numFmtId="0" fontId="13" fillId="0" borderId="0"/>
    <xf numFmtId="0" fontId="10" fillId="0" borderId="0"/>
    <xf numFmtId="0" fontId="129" fillId="15" borderId="0" applyNumberFormat="0" applyBorder="0" applyAlignment="0" applyProtection="0"/>
    <xf numFmtId="0" fontId="129" fillId="12" borderId="0" applyNumberFormat="0" applyBorder="0" applyAlignment="0" applyProtection="0"/>
    <xf numFmtId="0" fontId="129" fillId="13" borderId="0" applyNumberFormat="0" applyBorder="0" applyAlignment="0" applyProtection="0"/>
    <xf numFmtId="0" fontId="129" fillId="16" borderId="0" applyNumberFormat="0" applyBorder="0" applyAlignment="0" applyProtection="0"/>
    <xf numFmtId="0" fontId="129" fillId="17" borderId="0" applyNumberFormat="0" applyBorder="0" applyAlignment="0" applyProtection="0"/>
    <xf numFmtId="0" fontId="129" fillId="18" borderId="0" applyNumberFormat="0" applyBorder="0" applyAlignment="0" applyProtection="0"/>
    <xf numFmtId="0" fontId="92" fillId="15" borderId="0" applyNumberFormat="0" applyBorder="0" applyAlignment="0" applyProtection="0"/>
    <xf numFmtId="0" fontId="92" fillId="12" borderId="0" applyNumberFormat="0" applyBorder="0" applyAlignment="0" applyProtection="0"/>
    <xf numFmtId="0" fontId="92" fillId="13" borderId="0" applyNumberFormat="0" applyBorder="0" applyAlignment="0" applyProtection="0"/>
    <xf numFmtId="0" fontId="92" fillId="16" borderId="0" applyNumberFormat="0" applyBorder="0" applyAlignment="0" applyProtection="0"/>
    <xf numFmtId="0" fontId="92" fillId="17" borderId="0" applyNumberFormat="0" applyBorder="0" applyAlignment="0" applyProtection="0"/>
    <xf numFmtId="0" fontId="92" fillId="18" borderId="0" applyNumberFormat="0" applyBorder="0" applyAlignment="0" applyProtection="0"/>
    <xf numFmtId="0" fontId="108" fillId="0" borderId="0"/>
    <xf numFmtId="0" fontId="129" fillId="19" borderId="0" applyNumberFormat="0" applyBorder="0" applyAlignment="0" applyProtection="0"/>
    <xf numFmtId="0" fontId="129" fillId="20" borderId="0" applyNumberFormat="0" applyBorder="0" applyAlignment="0" applyProtection="0"/>
    <xf numFmtId="0" fontId="129" fillId="21" borderId="0" applyNumberFormat="0" applyBorder="0" applyAlignment="0" applyProtection="0"/>
    <xf numFmtId="0" fontId="129" fillId="16" borderId="0" applyNumberFormat="0" applyBorder="0" applyAlignment="0" applyProtection="0"/>
    <xf numFmtId="0" fontId="129" fillId="17" borderId="0" applyNumberFormat="0" applyBorder="0" applyAlignment="0" applyProtection="0"/>
    <xf numFmtId="0" fontId="129" fillId="22" borderId="0" applyNumberFormat="0" applyBorder="0" applyAlignment="0" applyProtection="0"/>
    <xf numFmtId="251" fontId="7" fillId="0" borderId="0" applyFont="0" applyFill="0" applyBorder="0" applyAlignment="0" applyProtection="0"/>
    <xf numFmtId="0" fontId="16" fillId="0" borderId="0" applyFont="0" applyFill="0" applyBorder="0" applyAlignment="0" applyProtection="0"/>
    <xf numFmtId="252" fontId="59" fillId="0" borderId="0" applyFont="0" applyFill="0" applyBorder="0" applyAlignment="0" applyProtection="0"/>
    <xf numFmtId="253" fontId="7" fillId="0" borderId="0" applyFont="0" applyFill="0" applyBorder="0" applyAlignment="0" applyProtection="0"/>
    <xf numFmtId="0" fontId="16" fillId="0" borderId="0" applyFont="0" applyFill="0" applyBorder="0" applyAlignment="0" applyProtection="0"/>
    <xf numFmtId="251" fontId="59" fillId="0" borderId="0" applyFont="0" applyFill="0" applyBorder="0" applyAlignment="0" applyProtection="0"/>
    <xf numFmtId="0" fontId="130" fillId="0" borderId="0">
      <alignment horizontal="center" wrapText="1"/>
      <protection locked="0"/>
    </xf>
    <xf numFmtId="0" fontId="131" fillId="0" borderId="0" applyNumberFormat="0" applyBorder="0" applyAlignment="0">
      <alignment horizontal="center"/>
    </xf>
    <xf numFmtId="182" fontId="132" fillId="0" borderId="0" applyFont="0" applyFill="0" applyBorder="0" applyAlignment="0" applyProtection="0"/>
    <xf numFmtId="0" fontId="16" fillId="0" borderId="0" applyFont="0" applyFill="0" applyBorder="0" applyAlignment="0" applyProtection="0"/>
    <xf numFmtId="182" fontId="132" fillId="0" borderId="0" applyFont="0" applyFill="0" applyBorder="0" applyAlignment="0" applyProtection="0"/>
    <xf numFmtId="203" fontId="132" fillId="0" borderId="0" applyFont="0" applyFill="0" applyBorder="0" applyAlignment="0" applyProtection="0"/>
    <xf numFmtId="0" fontId="16" fillId="0" borderId="0" applyFont="0" applyFill="0" applyBorder="0" applyAlignment="0" applyProtection="0"/>
    <xf numFmtId="203" fontId="132" fillId="0" borderId="0" applyFont="0" applyFill="0" applyBorder="0" applyAlignment="0" applyProtection="0"/>
    <xf numFmtId="166" fontId="59" fillId="0" borderId="0" applyFont="0" applyFill="0" applyBorder="0" applyAlignment="0" applyProtection="0"/>
    <xf numFmtId="0" fontId="105" fillId="0" borderId="0"/>
    <xf numFmtId="0" fontId="7" fillId="0" borderId="0"/>
    <xf numFmtId="0" fontId="7" fillId="0" borderId="0"/>
    <xf numFmtId="0" fontId="7" fillId="0" borderId="0"/>
    <xf numFmtId="0" fontId="7" fillId="0" borderId="0"/>
    <xf numFmtId="0" fontId="105" fillId="0" borderId="0"/>
    <xf numFmtId="0" fontId="133" fillId="6" borderId="0" applyNumberFormat="0" applyBorder="0" applyAlignment="0" applyProtection="0"/>
    <xf numFmtId="0" fontId="134" fillId="0" borderId="0" applyNumberFormat="0" applyFill="0" applyBorder="0" applyAlignment="0" applyProtection="0"/>
    <xf numFmtId="0" fontId="16" fillId="0" borderId="0"/>
    <xf numFmtId="0" fontId="38" fillId="0" borderId="0"/>
    <xf numFmtId="0" fontId="39" fillId="0" borderId="0"/>
    <xf numFmtId="0" fontId="16" fillId="0" borderId="0"/>
    <xf numFmtId="0" fontId="135" fillId="0" borderId="0"/>
    <xf numFmtId="0" fontId="136" fillId="0" borderId="0"/>
    <xf numFmtId="0" fontId="137" fillId="0" borderId="0"/>
    <xf numFmtId="0" fontId="1" fillId="0" borderId="0" applyFill="0" applyBorder="0" applyAlignment="0"/>
    <xf numFmtId="197" fontId="35" fillId="0" borderId="0" applyFill="0" applyBorder="0" applyAlignment="0"/>
    <xf numFmtId="184" fontId="35" fillId="0" borderId="0" applyFill="0" applyBorder="0" applyAlignment="0"/>
    <xf numFmtId="198" fontId="35" fillId="0" borderId="0" applyFill="0" applyBorder="0" applyAlignment="0"/>
    <xf numFmtId="199" fontId="1" fillId="0" borderId="0" applyFill="0" applyBorder="0" applyAlignment="0"/>
    <xf numFmtId="176" fontId="35" fillId="0" borderId="0" applyFill="0" applyBorder="0" applyAlignment="0"/>
    <xf numFmtId="200" fontId="35" fillId="0" borderId="0" applyFill="0" applyBorder="0" applyAlignment="0"/>
    <xf numFmtId="197" fontId="35" fillId="0" borderId="0" applyFill="0" applyBorder="0" applyAlignment="0"/>
    <xf numFmtId="0" fontId="138" fillId="23" borderId="9" applyNumberFormat="0" applyAlignment="0" applyProtection="0"/>
    <xf numFmtId="0" fontId="36" fillId="0" borderId="0"/>
    <xf numFmtId="254" fontId="116" fillId="0" borderId="0" applyFont="0" applyFill="0" applyBorder="0" applyAlignment="0" applyProtection="0"/>
    <xf numFmtId="0" fontId="139" fillId="24" borderId="10" applyNumberFormat="0" applyAlignment="0" applyProtection="0"/>
    <xf numFmtId="177" fontId="140" fillId="0" borderId="0" applyFont="0" applyFill="0" applyBorder="0" applyAlignment="0" applyProtection="0"/>
    <xf numFmtId="4" fontId="141" fillId="0" borderId="0" applyAlignment="0"/>
    <xf numFmtId="0" fontId="142" fillId="0" borderId="0"/>
    <xf numFmtId="1" fontId="37" fillId="0" borderId="11" applyBorder="0"/>
    <xf numFmtId="227" fontId="143" fillId="0" borderId="0" applyFont="0" applyFill="0" applyBorder="0" applyAlignment="0" applyProtection="0"/>
    <xf numFmtId="43" fontId="1" fillId="0" borderId="0" applyFont="0" applyFill="0" applyBorder="0" applyAlignment="0" applyProtection="0"/>
    <xf numFmtId="255" fontId="144" fillId="0" borderId="0"/>
    <xf numFmtId="255" fontId="144" fillId="0" borderId="0"/>
    <xf numFmtId="255" fontId="144" fillId="0" borderId="0"/>
    <xf numFmtId="255" fontId="144" fillId="0" borderId="0"/>
    <xf numFmtId="255" fontId="144" fillId="0" borderId="0"/>
    <xf numFmtId="255" fontId="144" fillId="0" borderId="0"/>
    <xf numFmtId="255" fontId="144" fillId="0" borderId="0"/>
    <xf numFmtId="255" fontId="144" fillId="0" borderId="0"/>
    <xf numFmtId="256" fontId="110" fillId="0" borderId="0" applyFill="0" applyBorder="0" applyAlignment="0" applyProtection="0"/>
    <xf numFmtId="41" fontId="86" fillId="0" borderId="0" applyFont="0" applyFill="0" applyBorder="0" applyAlignment="0" applyProtection="0"/>
    <xf numFmtId="172" fontId="235" fillId="0" borderId="0" applyFont="0" applyFill="0" applyBorder="0" applyAlignment="0" applyProtection="0"/>
    <xf numFmtId="256" fontId="110" fillId="0" borderId="0" applyFill="0" applyBorder="0" applyAlignment="0" applyProtection="0"/>
    <xf numFmtId="256" fontId="110" fillId="0" borderId="0" applyFill="0" applyBorder="0" applyAlignment="0" applyProtection="0"/>
    <xf numFmtId="172" fontId="140" fillId="0" borderId="0" applyFont="0" applyFill="0" applyBorder="0" applyAlignment="0" applyProtection="0"/>
    <xf numFmtId="257" fontId="86" fillId="0" borderId="0" applyFont="0" applyFill="0" applyBorder="0" applyAlignment="0" applyProtection="0"/>
    <xf numFmtId="176"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261" fontId="7" fillId="0" borderId="0" applyFill="0" applyBorder="0" applyAlignment="0" applyProtection="0"/>
    <xf numFmtId="43" fontId="7" fillId="0" borderId="0" applyFont="0" applyFill="0" applyBorder="0" applyAlignment="0" applyProtection="0"/>
    <xf numFmtId="178" fontId="74" fillId="0" borderId="0" applyFont="0" applyFill="0" applyBorder="0" applyAlignment="0" applyProtection="0"/>
    <xf numFmtId="208" fontId="86" fillId="0" borderId="0" applyFont="0" applyFill="0" applyBorder="0" applyAlignment="0" applyProtection="0"/>
    <xf numFmtId="178" fontId="74" fillId="0" borderId="0" applyFont="0" applyFill="0" applyBorder="0" applyAlignment="0" applyProtection="0"/>
    <xf numFmtId="43" fontId="86" fillId="0" borderId="0" applyFont="0" applyFill="0" applyBorder="0" applyAlignment="0" applyProtection="0"/>
    <xf numFmtId="175" fontId="86" fillId="0" borderId="0" applyFont="0" applyFill="0" applyBorder="0" applyAlignment="0" applyProtection="0"/>
    <xf numFmtId="175" fontId="86" fillId="0" borderId="0" applyFont="0" applyFill="0" applyBorder="0" applyAlignment="0" applyProtection="0"/>
    <xf numFmtId="175" fontId="86" fillId="0" borderId="0" applyFont="0" applyFill="0" applyBorder="0" applyAlignment="0" applyProtection="0"/>
    <xf numFmtId="43" fontId="7" fillId="0" borderId="0" applyFont="0" applyFill="0" applyBorder="0" applyAlignment="0" applyProtection="0"/>
    <xf numFmtId="43" fontId="86" fillId="0" borderId="0" applyFont="0" applyFill="0" applyBorder="0" applyAlignment="0" applyProtection="0"/>
    <xf numFmtId="43" fontId="7" fillId="0" borderId="0" applyFont="0" applyFill="0" applyBorder="0" applyAlignment="0" applyProtection="0"/>
    <xf numFmtId="41" fontId="2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1" fontId="248" fillId="0" borderId="0" applyFont="0" applyFill="0" applyBorder="0" applyAlignment="0" applyProtection="0"/>
    <xf numFmtId="258" fontId="86" fillId="0" borderId="0" applyFont="0" applyFill="0" applyBorder="0" applyAlignment="0" applyProtection="0"/>
    <xf numFmtId="169" fontId="247" fillId="0" borderId="0" applyFont="0" applyFill="0" applyBorder="0" applyAlignment="0" applyProtection="0"/>
    <xf numFmtId="43" fontId="142" fillId="0" borderId="0" applyFont="0" applyFill="0" applyBorder="0" applyAlignment="0" applyProtection="0"/>
    <xf numFmtId="259" fontId="7" fillId="0" borderId="0" applyFont="0" applyFill="0" applyBorder="0" applyAlignment="0" applyProtection="0"/>
    <xf numFmtId="170" fontId="108" fillId="0" borderId="0" applyFont="0" applyFill="0" applyBorder="0" applyAlignment="0" applyProtection="0"/>
    <xf numFmtId="305" fontId="7" fillId="0" borderId="0" applyFont="0" applyFill="0" applyBorder="0" applyAlignment="0" applyProtection="0"/>
    <xf numFmtId="260" fontId="7" fillId="0" borderId="0" applyFont="0" applyFill="0" applyBorder="0" applyAlignment="0" applyProtection="0"/>
    <xf numFmtId="211" fontId="7" fillId="0" borderId="0" applyFont="0" applyFill="0" applyBorder="0" applyAlignment="0" applyProtection="0"/>
    <xf numFmtId="174" fontId="247" fillId="0" borderId="0" applyFont="0" applyFill="0" applyBorder="0" applyAlignment="0" applyProtection="0"/>
    <xf numFmtId="261" fontId="7" fillId="0" borderId="0" applyFill="0" applyBorder="0" applyAlignment="0" applyProtection="0"/>
    <xf numFmtId="208" fontId="7"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258" fontId="7" fillId="0" borderId="0" applyFont="0" applyFill="0" applyBorder="0" applyAlignment="0" applyProtection="0"/>
    <xf numFmtId="175" fontId="7" fillId="0" borderId="0" applyFont="0" applyFill="0" applyBorder="0" applyAlignment="0" applyProtection="0"/>
    <xf numFmtId="212" fontId="7" fillId="0" borderId="0" applyFont="0" applyFill="0" applyBorder="0" applyAlignment="0" applyProtection="0"/>
    <xf numFmtId="258" fontId="7" fillId="0" borderId="0" applyFont="0" applyFill="0" applyBorder="0" applyAlignment="0" applyProtection="0"/>
    <xf numFmtId="211" fontId="7" fillId="0" borderId="0" applyFont="0" applyFill="0" applyBorder="0" applyAlignment="0" applyProtection="0"/>
    <xf numFmtId="43" fontId="7"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0" fontId="7" fillId="0" borderId="0" applyFont="0" applyFill="0" applyBorder="0" applyAlignment="0" applyProtection="0"/>
    <xf numFmtId="165" fontId="10" fillId="0" borderId="0" applyFont="0" applyFill="0" applyBorder="0" applyAlignment="0" applyProtection="0"/>
    <xf numFmtId="177" fontId="7" fillId="0" borderId="0" applyFont="0" applyFill="0" applyBorder="0" applyAlignment="0" applyProtection="0"/>
    <xf numFmtId="43" fontId="9" fillId="0" borderId="0" applyFont="0" applyFill="0" applyBorder="0" applyAlignment="0" applyProtection="0"/>
    <xf numFmtId="261" fontId="110" fillId="0" borderId="0" applyFill="0" applyBorder="0" applyAlignment="0" applyProtection="0"/>
    <xf numFmtId="209" fontId="74" fillId="0" borderId="0" applyFont="0" applyFill="0" applyBorder="0" applyAlignment="0" applyProtection="0"/>
    <xf numFmtId="43" fontId="247" fillId="0" borderId="0" applyFont="0" applyFill="0" applyBorder="0" applyAlignment="0" applyProtection="0"/>
    <xf numFmtId="209" fontId="74" fillId="0" borderId="0" applyFont="0" applyFill="0" applyBorder="0" applyAlignment="0" applyProtection="0"/>
    <xf numFmtId="43" fontId="249" fillId="0" borderId="0" applyFont="0" applyFill="0" applyBorder="0" applyAlignment="0" applyProtection="0"/>
    <xf numFmtId="43" fontId="249" fillId="0" borderId="0" applyFont="0" applyFill="0" applyBorder="0" applyAlignment="0" applyProtection="0"/>
    <xf numFmtId="43" fontId="249" fillId="0" borderId="0" applyFont="0" applyFill="0" applyBorder="0" applyAlignment="0" applyProtection="0"/>
    <xf numFmtId="43" fontId="249" fillId="0" borderId="0" applyFont="0" applyFill="0" applyBorder="0" applyAlignment="0" applyProtection="0"/>
    <xf numFmtId="43" fontId="247" fillId="0" borderId="0" applyFont="0" applyFill="0" applyBorder="0" applyAlignment="0" applyProtection="0"/>
    <xf numFmtId="209" fontId="74" fillId="0" borderId="0" applyFont="0" applyFill="0" applyBorder="0" applyAlignment="0" applyProtection="0"/>
    <xf numFmtId="174" fontId="250" fillId="0" borderId="0" applyFont="0" applyFill="0" applyBorder="0" applyAlignment="0" applyProtection="0"/>
    <xf numFmtId="43" fontId="247" fillId="0" borderId="0" applyFont="0" applyFill="0" applyBorder="0" applyAlignment="0" applyProtection="0"/>
    <xf numFmtId="43" fontId="7" fillId="0" borderId="0" applyFont="0" applyFill="0" applyBorder="0" applyAlignment="0" applyProtection="0"/>
    <xf numFmtId="261"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7" fontId="7" fillId="0" borderId="0" applyFont="0" applyFill="0" applyBorder="0" applyAlignment="0" applyProtection="0"/>
    <xf numFmtId="43" fontId="86" fillId="0" borderId="0" applyFont="0" applyFill="0" applyBorder="0" applyAlignment="0" applyProtection="0"/>
    <xf numFmtId="169" fontId="86" fillId="0" borderId="0" applyFont="0" applyFill="0" applyBorder="0" applyAlignment="0" applyProtection="0"/>
    <xf numFmtId="216" fontId="27" fillId="0" borderId="0" applyProtection="0"/>
    <xf numFmtId="177" fontId="86" fillId="0" borderId="0" applyFont="0" applyFill="0" applyBorder="0" applyAlignment="0" applyProtection="0"/>
    <xf numFmtId="177" fontId="86" fillId="0" borderId="0" applyFont="0" applyFill="0" applyBorder="0" applyAlignment="0" applyProtection="0"/>
    <xf numFmtId="259" fontId="86" fillId="0" borderId="0" applyFont="0" applyFill="0" applyBorder="0" applyAlignment="0" applyProtection="0"/>
    <xf numFmtId="41" fontId="248" fillId="0" borderId="0" applyFont="0" applyFill="0" applyBorder="0" applyAlignment="0" applyProtection="0"/>
    <xf numFmtId="43" fontId="7" fillId="0" borderId="0" applyFont="0" applyFill="0" applyBorder="0" applyAlignment="0" applyProtection="0"/>
    <xf numFmtId="8"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7" fontId="7" fillId="0" borderId="0" applyFont="0" applyFill="0" applyBorder="0" applyAlignment="0" applyProtection="0"/>
    <xf numFmtId="8" fontId="7" fillId="0" borderId="0" applyFont="0" applyFill="0" applyBorder="0" applyAlignment="0" applyProtection="0"/>
    <xf numFmtId="8" fontId="7" fillId="0" borderId="0" applyFont="0" applyFill="0" applyBorder="0" applyAlignment="0" applyProtection="0"/>
    <xf numFmtId="211" fontId="7" fillId="0" borderId="0" applyFont="0" applyFill="0" applyBorder="0" applyAlignment="0" applyProtection="0"/>
    <xf numFmtId="211" fontId="7" fillId="0" borderId="0" applyFont="0" applyFill="0" applyBorder="0" applyAlignment="0" applyProtection="0"/>
    <xf numFmtId="174" fontId="9" fillId="0" borderId="0" applyFont="0" applyFill="0" applyBorder="0" applyAlignment="0" applyProtection="0"/>
    <xf numFmtId="177" fontId="86" fillId="0" borderId="0" applyFont="0" applyFill="0" applyBorder="0" applyAlignment="0" applyProtection="0"/>
    <xf numFmtId="177" fontId="86" fillId="0" borderId="0" applyFont="0" applyFill="0" applyBorder="0" applyAlignment="0" applyProtection="0"/>
    <xf numFmtId="177" fontId="86" fillId="0" borderId="0" applyFont="0" applyFill="0" applyBorder="0" applyAlignment="0" applyProtection="0"/>
    <xf numFmtId="177" fontId="86" fillId="0" borderId="0" applyFont="0" applyFill="0" applyBorder="0" applyAlignment="0" applyProtection="0"/>
    <xf numFmtId="177" fontId="86" fillId="0" borderId="0" applyFont="0" applyFill="0" applyBorder="0" applyAlignment="0" applyProtection="0"/>
    <xf numFmtId="8" fontId="86" fillId="0" borderId="0" applyFont="0" applyFill="0" applyBorder="0" applyAlignment="0" applyProtection="0"/>
    <xf numFmtId="8" fontId="86" fillId="0" borderId="0" applyFont="0" applyFill="0" applyBorder="0" applyAlignment="0" applyProtection="0"/>
    <xf numFmtId="8" fontId="86" fillId="0" borderId="0" applyFont="0" applyFill="0" applyBorder="0" applyAlignment="0" applyProtection="0"/>
    <xf numFmtId="43" fontId="145" fillId="0" borderId="0" applyFont="0" applyFill="0" applyBorder="0" applyAlignment="0" applyProtection="0"/>
    <xf numFmtId="43" fontId="145" fillId="0" borderId="0" applyFont="0" applyFill="0" applyBorder="0" applyAlignment="0" applyProtection="0"/>
    <xf numFmtId="169" fontId="86" fillId="0" borderId="0" applyFont="0" applyFill="0" applyBorder="0" applyAlignment="0" applyProtection="0"/>
    <xf numFmtId="169" fontId="86" fillId="0" borderId="0" applyFont="0" applyFill="0" applyBorder="0" applyAlignment="0" applyProtection="0"/>
    <xf numFmtId="169" fontId="86" fillId="0" borderId="0" applyFont="0" applyFill="0" applyBorder="0" applyAlignment="0" applyProtection="0"/>
    <xf numFmtId="43" fontId="86" fillId="0" borderId="0" applyFont="0" applyFill="0" applyBorder="0" applyAlignment="0" applyProtection="0"/>
    <xf numFmtId="0" fontId="10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211" fontId="86" fillId="0" borderId="0" applyFont="0" applyFill="0" applyBorder="0" applyAlignment="0" applyProtection="0"/>
    <xf numFmtId="211" fontId="86" fillId="0" borderId="0" applyFont="0" applyFill="0" applyBorder="0" applyAlignment="0" applyProtection="0"/>
    <xf numFmtId="262" fontId="9" fillId="0" borderId="0" applyFont="0" applyFill="0" applyBorder="0" applyAlignment="0" applyProtection="0"/>
    <xf numFmtId="258" fontId="145" fillId="0" borderId="0" applyFont="0" applyFill="0" applyBorder="0" applyAlignment="0" applyProtection="0"/>
    <xf numFmtId="43" fontId="86" fillId="0" borderId="0" applyFont="0" applyFill="0" applyBorder="0" applyAlignment="0" applyProtection="0"/>
    <xf numFmtId="178" fontId="248" fillId="0" borderId="0" applyFont="0" applyFill="0" applyBorder="0" applyAlignment="0" applyProtection="0"/>
    <xf numFmtId="178" fontId="248" fillId="0" borderId="0" applyFont="0" applyFill="0" applyBorder="0" applyAlignment="0" applyProtection="0"/>
    <xf numFmtId="178" fontId="248" fillId="0" borderId="0" applyFont="0" applyFill="0" applyBorder="0" applyAlignment="0" applyProtection="0"/>
    <xf numFmtId="177" fontId="248" fillId="0" borderId="0" applyFont="0" applyFill="0" applyBorder="0" applyAlignment="0" applyProtection="0"/>
    <xf numFmtId="41" fontId="248" fillId="0" borderId="0" applyFont="0" applyFill="0" applyBorder="0" applyAlignment="0" applyProtection="0"/>
    <xf numFmtId="41" fontId="248" fillId="0" borderId="0" applyFont="0" applyFill="0" applyBorder="0" applyAlignment="0" applyProtection="0"/>
    <xf numFmtId="174" fontId="250" fillId="0" borderId="0" applyFont="0" applyFill="0" applyBorder="0" applyAlignment="0" applyProtection="0"/>
    <xf numFmtId="174" fontId="250" fillId="0" borderId="0" applyFont="0" applyFill="0" applyBorder="0" applyAlignment="0" applyProtection="0"/>
    <xf numFmtId="169" fontId="247" fillId="0" borderId="0" applyFont="0" applyFill="0" applyBorder="0" applyAlignment="0" applyProtection="0"/>
    <xf numFmtId="263" fontId="13" fillId="0" borderId="0" applyFont="0" applyFill="0" applyBorder="0" applyAlignment="0" applyProtection="0"/>
    <xf numFmtId="170" fontId="9" fillId="0" borderId="0" applyFont="0" applyFill="0" applyBorder="0" applyAlignment="0" applyProtection="0"/>
    <xf numFmtId="174" fontId="250" fillId="0" borderId="0" applyFont="0" applyFill="0" applyBorder="0" applyAlignment="0" applyProtection="0"/>
    <xf numFmtId="174" fontId="250" fillId="0" borderId="0" applyFont="0" applyFill="0" applyBorder="0" applyAlignment="0" applyProtection="0"/>
    <xf numFmtId="174" fontId="250" fillId="0" borderId="0" applyFont="0" applyFill="0" applyBorder="0" applyAlignment="0" applyProtection="0"/>
    <xf numFmtId="174" fontId="250"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171" fontId="74" fillId="0" borderId="0" applyFont="0" applyFill="0" applyBorder="0" applyAlignment="0" applyProtection="0"/>
    <xf numFmtId="171" fontId="74" fillId="0" borderId="0" applyFont="0" applyFill="0" applyBorder="0" applyAlignment="0" applyProtection="0"/>
    <xf numFmtId="207" fontId="74" fillId="0" borderId="0" applyFont="0" applyFill="0" applyBorder="0" applyAlignment="0" applyProtection="0"/>
    <xf numFmtId="210" fontId="74" fillId="0" borderId="0" applyFont="0" applyFill="0" applyBorder="0" applyAlignment="0" applyProtection="0"/>
    <xf numFmtId="210" fontId="74" fillId="0" borderId="0" applyFont="0" applyFill="0" applyBorder="0" applyAlignment="0" applyProtection="0"/>
    <xf numFmtId="43" fontId="14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7" fontId="39" fillId="0" borderId="0"/>
    <xf numFmtId="3" fontId="7" fillId="0" borderId="0" applyFont="0" applyFill="0" applyBorder="0" applyAlignment="0" applyProtection="0"/>
    <xf numFmtId="0" fontId="146" fillId="0" borderId="0"/>
    <xf numFmtId="0" fontId="35" fillId="0" borderId="0"/>
    <xf numFmtId="3" fontId="7" fillId="0" borderId="0" applyFont="0" applyFill="0" applyBorder="0" applyAlignment="0" applyProtection="0"/>
    <xf numFmtId="3" fontId="7" fillId="0" borderId="0" applyFont="0" applyFill="0" applyBorder="0" applyAlignment="0" applyProtection="0"/>
    <xf numFmtId="0" fontId="146" fillId="0" borderId="0"/>
    <xf numFmtId="0" fontId="35" fillId="0" borderId="0"/>
    <xf numFmtId="0" fontId="147" fillId="0" borderId="0">
      <alignment horizontal="center"/>
    </xf>
    <xf numFmtId="0" fontId="148" fillId="0" borderId="0" applyNumberFormat="0" applyAlignment="0">
      <alignment horizontal="left"/>
    </xf>
    <xf numFmtId="264" fontId="38" fillId="0" borderId="0" applyFont="0" applyFill="0" applyBorder="0" applyAlignment="0" applyProtection="0"/>
    <xf numFmtId="197" fontId="35" fillId="0" borderId="0" applyFont="0" applyFill="0" applyBorder="0" applyAlignment="0" applyProtection="0"/>
    <xf numFmtId="173" fontId="250" fillId="0" borderId="0" applyFont="0" applyFill="0" applyBorder="0" applyAlignment="0" applyProtection="0"/>
    <xf numFmtId="44"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65" fontId="13" fillId="0" borderId="0" applyFont="0" applyFill="0" applyBorder="0" applyAlignment="0" applyProtection="0"/>
    <xf numFmtId="185" fontId="1" fillId="0" borderId="0"/>
    <xf numFmtId="266" fontId="13" fillId="0" borderId="12"/>
    <xf numFmtId="0" fontId="7" fillId="0" borderId="0" applyFont="0" applyFill="0" applyBorder="0" applyAlignment="0" applyProtection="0"/>
    <xf numFmtId="0" fontId="7" fillId="0" borderId="0" applyFont="0" applyFill="0" applyBorder="0" applyAlignment="0" applyProtection="0"/>
    <xf numFmtId="14" fontId="40" fillId="0" borderId="0" applyFill="0" applyBorder="0" applyAlignment="0"/>
    <xf numFmtId="0" fontId="7" fillId="0" borderId="0" applyFont="0" applyFill="0" applyBorder="0" applyAlignment="0" applyProtection="0"/>
    <xf numFmtId="0" fontId="101" fillId="23" borderId="13" applyNumberFormat="0" applyAlignment="0" applyProtection="0"/>
    <xf numFmtId="0" fontId="149" fillId="10" borderId="9" applyNumberFormat="0" applyAlignment="0" applyProtection="0"/>
    <xf numFmtId="3" fontId="150" fillId="0" borderId="14">
      <alignment horizontal="left" vertical="top" wrapText="1"/>
    </xf>
    <xf numFmtId="0" fontId="151" fillId="0" borderId="15" applyNumberFormat="0" applyFill="0" applyAlignment="0" applyProtection="0"/>
    <xf numFmtId="0" fontId="152" fillId="0" borderId="16" applyNumberFormat="0" applyFill="0" applyAlignment="0" applyProtection="0"/>
    <xf numFmtId="0" fontId="98" fillId="0" borderId="17" applyNumberFormat="0" applyFill="0" applyAlignment="0" applyProtection="0"/>
    <xf numFmtId="0" fontId="98" fillId="0" borderId="0" applyNumberFormat="0" applyFill="0" applyBorder="0" applyAlignment="0" applyProtection="0"/>
    <xf numFmtId="267" fontId="110" fillId="0" borderId="0" applyFill="0" applyBorder="0" applyProtection="0">
      <alignment vertical="center"/>
    </xf>
    <xf numFmtId="268" fontId="13" fillId="0" borderId="0" applyFont="0" applyFill="0" applyBorder="0" applyProtection="0">
      <alignment vertical="center"/>
    </xf>
    <xf numFmtId="268" fontId="13" fillId="0" borderId="0" applyFont="0" applyFill="0" applyBorder="0" applyProtection="0">
      <alignment vertical="center"/>
    </xf>
    <xf numFmtId="268" fontId="13" fillId="0" borderId="0" applyFont="0" applyFill="0" applyBorder="0" applyProtection="0">
      <alignment vertical="center"/>
    </xf>
    <xf numFmtId="206" fontId="1" fillId="0" borderId="18">
      <alignment vertical="center"/>
    </xf>
    <xf numFmtId="0" fontId="7" fillId="0" borderId="0" applyFont="0" applyFill="0" applyBorder="0" applyAlignment="0" applyProtection="0"/>
    <xf numFmtId="0" fontId="7" fillId="0" borderId="0" applyFont="0" applyFill="0" applyBorder="0" applyAlignment="0" applyProtection="0"/>
    <xf numFmtId="269" fontId="13" fillId="0" borderId="0"/>
    <xf numFmtId="270" fontId="10" fillId="0" borderId="1"/>
    <xf numFmtId="0" fontId="153" fillId="0" borderId="0">
      <protection locked="0"/>
    </xf>
    <xf numFmtId="186" fontId="1" fillId="0" borderId="0"/>
    <xf numFmtId="271" fontId="10" fillId="0" borderId="0"/>
    <xf numFmtId="0" fontId="143" fillId="0" borderId="0">
      <alignment vertical="top" wrapText="1"/>
    </xf>
    <xf numFmtId="167" fontId="154" fillId="0" borderId="0" applyFont="0" applyFill="0" applyBorder="0" applyAlignment="0" applyProtection="0"/>
    <xf numFmtId="169" fontId="154" fillId="0" borderId="0" applyFont="0" applyFill="0" applyBorder="0" applyAlignment="0" applyProtection="0"/>
    <xf numFmtId="167" fontId="154" fillId="0" borderId="0" applyFont="0" applyFill="0" applyBorder="0" applyAlignment="0" applyProtection="0"/>
    <xf numFmtId="172" fontId="154" fillId="0" borderId="0" applyFont="0" applyFill="0" applyBorder="0" applyAlignment="0" applyProtection="0"/>
    <xf numFmtId="272" fontId="7" fillId="0" borderId="0" applyFont="0" applyFill="0" applyBorder="0" applyAlignment="0" applyProtection="0"/>
    <xf numFmtId="272" fontId="7" fillId="0" borderId="0" applyFont="0" applyFill="0" applyBorder="0" applyAlignment="0" applyProtection="0"/>
    <xf numFmtId="272" fontId="7" fillId="0" borderId="0" applyFont="0" applyFill="0" applyBorder="0" applyAlignment="0" applyProtection="0"/>
    <xf numFmtId="272" fontId="7" fillId="0" borderId="0" applyFont="0" applyFill="0" applyBorder="0" applyAlignment="0" applyProtection="0"/>
    <xf numFmtId="167" fontId="154" fillId="0" borderId="0" applyFont="0" applyFill="0" applyBorder="0" applyAlignment="0" applyProtection="0"/>
    <xf numFmtId="167" fontId="154" fillId="0" borderId="0" applyFont="0" applyFill="0" applyBorder="0" applyAlignment="0" applyProtection="0"/>
    <xf numFmtId="272" fontId="7" fillId="0" borderId="0" applyFont="0" applyFill="0" applyBorder="0" applyAlignment="0" applyProtection="0"/>
    <xf numFmtId="272" fontId="7" fillId="0" borderId="0" applyFont="0" applyFill="0" applyBorder="0" applyAlignment="0" applyProtection="0"/>
    <xf numFmtId="273" fontId="13" fillId="0" borderId="0" applyFont="0" applyFill="0" applyBorder="0" applyAlignment="0" applyProtection="0"/>
    <xf numFmtId="273" fontId="13" fillId="0" borderId="0" applyFont="0" applyFill="0" applyBorder="0" applyAlignment="0" applyProtection="0"/>
    <xf numFmtId="274" fontId="13" fillId="0" borderId="0" applyFont="0" applyFill="0" applyBorder="0" applyAlignment="0" applyProtection="0"/>
    <xf numFmtId="274" fontId="13"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67" fontId="154" fillId="0" borderId="0" applyFont="0" applyFill="0" applyBorder="0" applyAlignment="0" applyProtection="0"/>
    <xf numFmtId="172" fontId="154" fillId="0" borderId="0" applyFont="0" applyFill="0" applyBorder="0" applyAlignment="0" applyProtection="0"/>
    <xf numFmtId="167"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72" fontId="154" fillId="0" borderId="0" applyFont="0" applyFill="0" applyBorder="0" applyAlignment="0" applyProtection="0"/>
    <xf numFmtId="169" fontId="154" fillId="0" borderId="0" applyFont="0" applyFill="0" applyBorder="0" applyAlignment="0" applyProtection="0"/>
    <xf numFmtId="174" fontId="154" fillId="0" borderId="0" applyFont="0" applyFill="0" applyBorder="0" applyAlignment="0" applyProtection="0"/>
    <xf numFmtId="275" fontId="7" fillId="0" borderId="0" applyFont="0" applyFill="0" applyBorder="0" applyAlignment="0" applyProtection="0"/>
    <xf numFmtId="275" fontId="7" fillId="0" borderId="0" applyFont="0" applyFill="0" applyBorder="0" applyAlignment="0" applyProtection="0"/>
    <xf numFmtId="275" fontId="7" fillId="0" borderId="0" applyFont="0" applyFill="0" applyBorder="0" applyAlignment="0" applyProtection="0"/>
    <xf numFmtId="275" fontId="7" fillId="0" borderId="0" applyFont="0" applyFill="0" applyBorder="0" applyAlignment="0" applyProtection="0"/>
    <xf numFmtId="169" fontId="154" fillId="0" borderId="0" applyFont="0" applyFill="0" applyBorder="0" applyAlignment="0" applyProtection="0"/>
    <xf numFmtId="169" fontId="154" fillId="0" borderId="0" applyFont="0" applyFill="0" applyBorder="0" applyAlignment="0" applyProtection="0"/>
    <xf numFmtId="275" fontId="7" fillId="0" borderId="0" applyFont="0" applyFill="0" applyBorder="0" applyAlignment="0" applyProtection="0"/>
    <xf numFmtId="275" fontId="7"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76" fontId="13" fillId="0" borderId="0" applyFont="0" applyFill="0" applyBorder="0" applyAlignment="0" applyProtection="0"/>
    <xf numFmtId="276" fontId="13"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69" fontId="154" fillId="0" borderId="0" applyFont="0" applyFill="0" applyBorder="0" applyAlignment="0" applyProtection="0"/>
    <xf numFmtId="174" fontId="154" fillId="0" borderId="0" applyFont="0" applyFill="0" applyBorder="0" applyAlignment="0" applyProtection="0"/>
    <xf numFmtId="169"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174" fontId="154" fillId="0" borderId="0" applyFont="0" applyFill="0" applyBorder="0" applyAlignment="0" applyProtection="0"/>
    <xf numFmtId="3" fontId="13" fillId="0" borderId="0" applyFont="0" applyBorder="0" applyAlignment="0"/>
    <xf numFmtId="0" fontId="155" fillId="0" borderId="0">
      <protection locked="0"/>
    </xf>
    <xf numFmtId="0" fontId="155" fillId="0" borderId="0">
      <protection locked="0"/>
    </xf>
    <xf numFmtId="176" fontId="35" fillId="0" borderId="0" applyFill="0" applyBorder="0" applyAlignment="0"/>
    <xf numFmtId="197" fontId="35" fillId="0" borderId="0" applyFill="0" applyBorder="0" applyAlignment="0"/>
    <xf numFmtId="176" fontId="35" fillId="0" borderId="0" applyFill="0" applyBorder="0" applyAlignment="0"/>
    <xf numFmtId="200" fontId="35" fillId="0" borderId="0" applyFill="0" applyBorder="0" applyAlignment="0"/>
    <xf numFmtId="197" fontId="35" fillId="0" borderId="0" applyFill="0" applyBorder="0" applyAlignment="0"/>
    <xf numFmtId="0" fontId="156" fillId="0" borderId="0" applyNumberFormat="0" applyAlignment="0">
      <alignment horizontal="left"/>
    </xf>
    <xf numFmtId="214" fontId="157" fillId="0" borderId="0">
      <protection locked="0"/>
    </xf>
    <xf numFmtId="214" fontId="157" fillId="0" borderId="0">
      <protection locked="0"/>
    </xf>
    <xf numFmtId="205" fontId="1" fillId="0" borderId="0" applyFont="0" applyFill="0" applyBorder="0" applyAlignment="0" applyProtection="0"/>
    <xf numFmtId="0" fontId="158" fillId="0" borderId="0" applyNumberFormat="0" applyFill="0" applyBorder="0" applyAlignment="0" applyProtection="0"/>
    <xf numFmtId="3" fontId="13" fillId="0" borderId="0" applyFont="0" applyBorder="0" applyAlignment="0"/>
    <xf numFmtId="0" fontId="153" fillId="0" borderId="0">
      <protection locked="0"/>
    </xf>
    <xf numFmtId="0" fontId="153" fillId="0" borderId="0">
      <protection locked="0"/>
    </xf>
    <xf numFmtId="0" fontId="153" fillId="0" borderId="0">
      <protection locked="0"/>
    </xf>
    <xf numFmtId="0" fontId="153" fillId="0" borderId="0">
      <protection locked="0"/>
    </xf>
    <xf numFmtId="0" fontId="153" fillId="0" borderId="0">
      <protection locked="0"/>
    </xf>
    <xf numFmtId="0" fontId="153" fillId="0" borderId="0">
      <protection locked="0"/>
    </xf>
    <xf numFmtId="0" fontId="153" fillId="0" borderId="0">
      <protection locked="0"/>
    </xf>
    <xf numFmtId="0" fontId="153" fillId="0" borderId="0">
      <protection locked="0"/>
    </xf>
    <xf numFmtId="4" fontId="153" fillId="0" borderId="0">
      <protection locked="0"/>
    </xf>
    <xf numFmtId="0" fontId="153" fillId="0" borderId="0">
      <protection locked="0"/>
    </xf>
    <xf numFmtId="277" fontId="13" fillId="0" borderId="0">
      <protection locked="0"/>
    </xf>
    <xf numFmtId="2" fontId="7" fillId="0" borderId="0" applyFont="0" applyFill="0" applyBorder="0" applyAlignment="0" applyProtection="0"/>
    <xf numFmtId="2" fontId="7" fillId="0" borderId="0" applyFont="0" applyFill="0" applyBorder="0" applyAlignment="0" applyProtection="0"/>
    <xf numFmtId="0" fontId="159" fillId="0" borderId="0" applyNumberFormat="0" applyFill="0" applyBorder="0" applyAlignment="0" applyProtection="0"/>
    <xf numFmtId="0" fontId="160" fillId="0" borderId="0" applyNumberFormat="0" applyFill="0" applyBorder="0" applyProtection="0">
      <alignment vertical="center"/>
    </xf>
    <xf numFmtId="0" fontId="161" fillId="0" borderId="0" applyNumberFormat="0" applyFill="0" applyBorder="0" applyAlignment="0" applyProtection="0"/>
    <xf numFmtId="0" fontId="162" fillId="0" borderId="0" applyNumberFormat="0" applyFill="0" applyBorder="0" applyProtection="0">
      <alignment vertical="center"/>
    </xf>
    <xf numFmtId="0" fontId="163" fillId="0" borderId="0" applyNumberFormat="0" applyFill="0" applyBorder="0" applyAlignment="0" applyProtection="0"/>
    <xf numFmtId="0" fontId="164" fillId="0" borderId="0" applyNumberFormat="0" applyFill="0" applyBorder="0" applyAlignment="0" applyProtection="0"/>
    <xf numFmtId="278" fontId="25" fillId="0" borderId="19" applyNumberFormat="0" applyFill="0" applyBorder="0" applyAlignment="0" applyProtection="0"/>
    <xf numFmtId="0" fontId="165" fillId="0" borderId="0" applyNumberFormat="0" applyFill="0" applyBorder="0" applyAlignment="0" applyProtection="0"/>
    <xf numFmtId="0" fontId="166" fillId="25" borderId="20" applyNumberFormat="0" applyAlignment="0">
      <protection locked="0"/>
    </xf>
    <xf numFmtId="0" fontId="7" fillId="26" borderId="21" applyNumberFormat="0" applyFont="0" applyAlignment="0" applyProtection="0"/>
    <xf numFmtId="0" fontId="167" fillId="0" borderId="0">
      <alignment vertical="top" wrapText="1"/>
    </xf>
    <xf numFmtId="0" fontId="168" fillId="7" borderId="0" applyNumberFormat="0" applyBorder="0" applyAlignment="0" applyProtection="0"/>
    <xf numFmtId="38" fontId="24" fillId="27" borderId="0" applyNumberFormat="0" applyBorder="0" applyAlignment="0" applyProtection="0"/>
    <xf numFmtId="279" fontId="84" fillId="2" borderId="0" applyBorder="0" applyProtection="0"/>
    <xf numFmtId="0" fontId="169" fillId="0" borderId="22" applyNumberFormat="0" applyFill="0" applyBorder="0" applyAlignment="0" applyProtection="0">
      <alignment horizontal="center" vertical="center"/>
    </xf>
    <xf numFmtId="0" fontId="41" fillId="0" borderId="0" applyNumberFormat="0" applyFont="0" applyBorder="0" applyAlignment="0">
      <alignment horizontal="left" vertical="center"/>
    </xf>
    <xf numFmtId="217" fontId="38" fillId="0" borderId="0" applyFont="0" applyFill="0" applyBorder="0" applyAlignment="0" applyProtection="0"/>
    <xf numFmtId="0" fontId="170" fillId="28" borderId="0"/>
    <xf numFmtId="0" fontId="42" fillId="0" borderId="0">
      <alignment horizontal="left"/>
    </xf>
    <xf numFmtId="0" fontId="2" fillId="0" borderId="23" applyNumberFormat="0" applyAlignment="0" applyProtection="0">
      <alignment horizontal="left" vertical="center"/>
    </xf>
    <xf numFmtId="0" fontId="2" fillId="0" borderId="24">
      <alignment horizontal="left" vertical="center"/>
    </xf>
    <xf numFmtId="0" fontId="17" fillId="0" borderId="0" applyNumberFormat="0" applyFill="0" applyBorder="0" applyAlignment="0" applyProtection="0"/>
    <xf numFmtId="0" fontId="17" fillId="0" borderId="0" applyNumberFormat="0" applyFill="0" applyBorder="0" applyAlignment="0" applyProtection="0"/>
    <xf numFmtId="0" fontId="151" fillId="0" borderId="15"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52" fillId="0" borderId="16" applyNumberFormat="0" applyFill="0" applyAlignment="0" applyProtection="0"/>
    <xf numFmtId="0" fontId="171" fillId="0" borderId="17" applyNumberFormat="0" applyFill="0" applyAlignment="0" applyProtection="0"/>
    <xf numFmtId="0" fontId="171" fillId="0" borderId="0" applyNumberFormat="0" applyFill="0" applyBorder="0" applyAlignment="0" applyProtection="0"/>
    <xf numFmtId="0" fontId="43" fillId="0" borderId="0" applyProtection="0"/>
    <xf numFmtId="0" fontId="44" fillId="0" borderId="0" applyProtection="0"/>
    <xf numFmtId="0" fontId="172" fillId="0" borderId="25">
      <alignment horizontal="center"/>
    </xf>
    <xf numFmtId="0" fontId="172" fillId="0" borderId="0">
      <alignment horizontal="center"/>
    </xf>
    <xf numFmtId="5" fontId="15" fillId="29" borderId="1" applyNumberFormat="0" applyAlignment="0">
      <alignment horizontal="left" vertical="top"/>
    </xf>
    <xf numFmtId="0" fontId="173" fillId="0" borderId="0"/>
    <xf numFmtId="49" fontId="11" fillId="0" borderId="1">
      <alignment vertical="center"/>
    </xf>
    <xf numFmtId="0" fontId="39" fillId="0" borderId="0"/>
    <xf numFmtId="167" fontId="13" fillId="0" borderId="0" applyFont="0" applyFill="0" applyBorder="0" applyAlignment="0" applyProtection="0"/>
    <xf numFmtId="38" fontId="46" fillId="0" borderId="0" applyFont="0" applyFill="0" applyBorder="0" applyAlignment="0" applyProtection="0"/>
    <xf numFmtId="242" fontId="116" fillId="0" borderId="0" applyFont="0" applyFill="0" applyBorder="0" applyAlignment="0" applyProtection="0"/>
    <xf numFmtId="280" fontId="34" fillId="0" borderId="0" applyFont="0" applyFill="0" applyBorder="0" applyAlignment="0" applyProtection="0"/>
    <xf numFmtId="0" fontId="45" fillId="0" borderId="0"/>
    <xf numFmtId="10" fontId="24" fillId="27" borderId="1" applyNumberFormat="0" applyBorder="0" applyAlignment="0" applyProtection="0"/>
    <xf numFmtId="0" fontId="174" fillId="10" borderId="9" applyNumberFormat="0" applyAlignment="0" applyProtection="0"/>
    <xf numFmtId="2" fontId="117" fillId="0" borderId="26" applyBorder="0"/>
    <xf numFmtId="0" fontId="175"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5" fillId="0" borderId="0" applyNumberFormat="0" applyFill="0" applyBorder="0" applyAlignment="0" applyProtection="0">
      <alignment vertical="top"/>
      <protection locked="0"/>
    </xf>
    <xf numFmtId="167" fontId="13" fillId="0" borderId="0" applyFont="0" applyFill="0" applyBorder="0" applyAlignment="0" applyProtection="0"/>
    <xf numFmtId="0" fontId="13" fillId="0" borderId="0"/>
    <xf numFmtId="2" fontId="178" fillId="0" borderId="27" applyBorder="0"/>
    <xf numFmtId="0" fontId="130" fillId="0" borderId="28">
      <alignment horizontal="centerContinuous"/>
    </xf>
    <xf numFmtId="0" fontId="95" fillId="24" borderId="10" applyNumberFormat="0" applyAlignment="0" applyProtection="0"/>
    <xf numFmtId="0" fontId="179" fillId="0" borderId="29">
      <alignment horizontal="center" vertical="center" wrapText="1"/>
    </xf>
    <xf numFmtId="0" fontId="143" fillId="27" borderId="0" applyNumberFormat="0" applyFont="0" applyBorder="0" applyAlignment="0"/>
    <xf numFmtId="0" fontId="46" fillId="0" borderId="0"/>
    <xf numFmtId="0" fontId="39" fillId="0" borderId="0" applyNumberFormat="0" applyFont="0" applyFill="0" applyBorder="0" applyProtection="0">
      <alignment horizontal="left" vertical="center"/>
    </xf>
    <xf numFmtId="0" fontId="47" fillId="0" borderId="0"/>
    <xf numFmtId="176" fontId="35" fillId="0" borderId="0" applyFill="0" applyBorder="0" applyAlignment="0"/>
    <xf numFmtId="197" fontId="35" fillId="0" borderId="0" applyFill="0" applyBorder="0" applyAlignment="0"/>
    <xf numFmtId="176" fontId="35" fillId="0" borderId="0" applyFill="0" applyBorder="0" applyAlignment="0"/>
    <xf numFmtId="200" fontId="35" fillId="0" borderId="0" applyFill="0" applyBorder="0" applyAlignment="0"/>
    <xf numFmtId="197" fontId="35" fillId="0" borderId="0" applyFill="0" applyBorder="0" applyAlignment="0"/>
    <xf numFmtId="0" fontId="180" fillId="0" borderId="30" applyNumberFormat="0" applyFill="0" applyAlignment="0" applyProtection="0"/>
    <xf numFmtId="49" fontId="10" fillId="0" borderId="22" applyBorder="0" applyAlignment="0" applyProtection="0">
      <alignment horizontal="left" vertical="center"/>
    </xf>
    <xf numFmtId="3" fontId="181" fillId="0" borderId="14" applyNumberFormat="0" applyAlignment="0">
      <alignment horizontal="center" vertical="center"/>
    </xf>
    <xf numFmtId="3" fontId="124" fillId="0" borderId="14" applyNumberFormat="0" applyAlignment="0">
      <alignment horizontal="center" vertical="center"/>
    </xf>
    <xf numFmtId="3" fontId="15" fillId="0" borderId="14" applyNumberFormat="0" applyAlignment="0">
      <alignment horizontal="center" vertical="center"/>
    </xf>
    <xf numFmtId="266" fontId="182" fillId="0" borderId="31" applyNumberFormat="0" applyFont="0" applyFill="0" applyBorder="0">
      <alignment horizontal="center"/>
    </xf>
    <xf numFmtId="38" fontId="46" fillId="0" borderId="0" applyFont="0" applyFill="0" applyBorder="0" applyAlignment="0" applyProtection="0"/>
    <xf numFmtId="4" fontId="35" fillId="0" borderId="0" applyFont="0" applyFill="0" applyBorder="0" applyAlignment="0" applyProtection="0"/>
    <xf numFmtId="241" fontId="39" fillId="0" borderId="0" applyFont="0" applyFill="0" applyBorder="0" applyAlignment="0" applyProtection="0"/>
    <xf numFmtId="40" fontId="47" fillId="0" borderId="0" applyFont="0" applyFill="0" applyBorder="0" applyAlignment="0" applyProtection="0"/>
    <xf numFmtId="167" fontId="7" fillId="0" borderId="0" applyFont="0" applyFill="0" applyBorder="0" applyAlignment="0" applyProtection="0"/>
    <xf numFmtId="169" fontId="7" fillId="0" borderId="0" applyFont="0" applyFill="0" applyBorder="0" applyAlignment="0" applyProtection="0"/>
    <xf numFmtId="0" fontId="48" fillId="0" borderId="25"/>
    <xf numFmtId="196" fontId="49" fillId="0" borderId="31"/>
    <xf numFmtId="183" fontId="50" fillId="0" borderId="0" applyFont="0" applyFill="0" applyBorder="0" applyAlignment="0" applyProtection="0"/>
    <xf numFmtId="182" fontId="50" fillId="0" borderId="0" applyFont="0" applyFill="0" applyBorder="0" applyAlignment="0" applyProtection="0"/>
    <xf numFmtId="169" fontId="157" fillId="0" borderId="0">
      <protection locked="0"/>
    </xf>
    <xf numFmtId="204" fontId="7" fillId="0" borderId="0" applyFont="0" applyFill="0" applyBorder="0" applyAlignment="0" applyProtection="0"/>
    <xf numFmtId="281" fontId="7" fillId="0" borderId="0" applyFont="0" applyFill="0" applyBorder="0" applyAlignment="0" applyProtection="0"/>
    <xf numFmtId="0" fontId="3" fillId="0" borderId="0" applyNumberFormat="0" applyFont="0" applyFill="0" applyAlignment="0"/>
    <xf numFmtId="0" fontId="3" fillId="0" borderId="0" applyNumberFormat="0" applyFont="0" applyFill="0" applyAlignment="0"/>
    <xf numFmtId="0" fontId="110" fillId="0" borderId="0" applyNumberFormat="0" applyFill="0" applyAlignment="0"/>
    <xf numFmtId="0" fontId="86" fillId="0" borderId="0"/>
    <xf numFmtId="0" fontId="110" fillId="0" borderId="0" applyNumberFormat="0" applyFill="0" applyAlignment="0"/>
    <xf numFmtId="0" fontId="3" fillId="0" borderId="0" applyNumberFormat="0" applyFont="0" applyFill="0" applyAlignment="0"/>
    <xf numFmtId="0" fontId="183" fillId="30" borderId="0" applyNumberFormat="0" applyBorder="0" applyAlignment="0" applyProtection="0"/>
    <xf numFmtId="0" fontId="38" fillId="0" borderId="1"/>
    <xf numFmtId="0" fontId="39" fillId="0" borderId="0"/>
    <xf numFmtId="0" fontId="10" fillId="0" borderId="4" applyNumberFormat="0" applyAlignment="0">
      <alignment horizontal="center"/>
    </xf>
    <xf numFmtId="0" fontId="92" fillId="19" borderId="0" applyNumberFormat="0" applyBorder="0" applyAlignment="0" applyProtection="0"/>
    <xf numFmtId="0" fontId="92" fillId="20" borderId="0" applyNumberFormat="0" applyBorder="0" applyAlignment="0" applyProtection="0"/>
    <xf numFmtId="0" fontId="92" fillId="21" borderId="0" applyNumberFormat="0" applyBorder="0" applyAlignment="0" applyProtection="0"/>
    <xf numFmtId="0" fontId="92" fillId="16" borderId="0" applyNumberFormat="0" applyBorder="0" applyAlignment="0" applyProtection="0"/>
    <xf numFmtId="0" fontId="92" fillId="17" borderId="0" applyNumberFormat="0" applyBorder="0" applyAlignment="0" applyProtection="0"/>
    <xf numFmtId="0" fontId="92" fillId="22" borderId="0" applyNumberFormat="0" applyBorder="0" applyAlignment="0" applyProtection="0"/>
    <xf numFmtId="37" fontId="51" fillId="0" borderId="0"/>
    <xf numFmtId="0" fontId="52" fillId="0" borderId="1" applyNumberFormat="0" applyFont="0" applyFill="0" applyBorder="0" applyAlignment="0">
      <alignment horizontal="center"/>
    </xf>
    <xf numFmtId="0" fontId="26" fillId="0" borderId="0"/>
    <xf numFmtId="181" fontId="18" fillId="0" borderId="0"/>
    <xf numFmtId="0" fontId="7" fillId="0" borderId="0"/>
    <xf numFmtId="0" fontId="7" fillId="0" borderId="0"/>
    <xf numFmtId="282" fontId="13" fillId="0" borderId="0"/>
    <xf numFmtId="282" fontId="13" fillId="0" borderId="0"/>
    <xf numFmtId="282" fontId="13" fillId="0" borderId="0"/>
    <xf numFmtId="181" fontId="18" fillId="0" borderId="0"/>
    <xf numFmtId="181" fontId="18" fillId="0" borderId="0"/>
    <xf numFmtId="181" fontId="18" fillId="0" borderId="0"/>
    <xf numFmtId="283" fontId="13" fillId="0" borderId="0"/>
    <xf numFmtId="0" fontId="53" fillId="0" borderId="0"/>
    <xf numFmtId="0" fontId="9" fillId="0" borderId="0"/>
    <xf numFmtId="0" fontId="85" fillId="0" borderId="0"/>
    <xf numFmtId="0" fontId="86" fillId="0" borderId="0"/>
    <xf numFmtId="0" fontId="7" fillId="0" borderId="0"/>
    <xf numFmtId="0" fontId="250" fillId="0" borderId="0"/>
    <xf numFmtId="0" fontId="9" fillId="0" borderId="0"/>
    <xf numFmtId="0" fontId="184" fillId="0" borderId="0"/>
    <xf numFmtId="0" fontId="13" fillId="0" borderId="0"/>
    <xf numFmtId="0" fontId="247" fillId="0" borderId="0"/>
    <xf numFmtId="0" fontId="74" fillId="0" borderId="0"/>
    <xf numFmtId="0" fontId="85" fillId="0" borderId="0"/>
    <xf numFmtId="0" fontId="247" fillId="0" borderId="0"/>
    <xf numFmtId="0" fontId="86" fillId="0" borderId="0"/>
    <xf numFmtId="0" fontId="74" fillId="0" borderId="0"/>
    <xf numFmtId="0" fontId="7" fillId="0" borderId="0"/>
    <xf numFmtId="0" fontId="74" fillId="0" borderId="0"/>
    <xf numFmtId="0" fontId="27" fillId="0" borderId="0"/>
    <xf numFmtId="0" fontId="86" fillId="0" borderId="0"/>
    <xf numFmtId="0" fontId="247" fillId="0" borderId="0"/>
    <xf numFmtId="0" fontId="7" fillId="0" borderId="0"/>
    <xf numFmtId="0" fontId="250" fillId="0" borderId="0"/>
    <xf numFmtId="0" fontId="107" fillId="0" borderId="0"/>
    <xf numFmtId="0" fontId="13" fillId="0" borderId="0"/>
    <xf numFmtId="0" fontId="250" fillId="0" borderId="0"/>
    <xf numFmtId="0" fontId="7" fillId="0" borderId="0"/>
    <xf numFmtId="0" fontId="140" fillId="0" borderId="0"/>
    <xf numFmtId="0" fontId="13" fillId="0" borderId="0"/>
    <xf numFmtId="0" fontId="85" fillId="0" borderId="0"/>
    <xf numFmtId="0" fontId="7" fillId="0" borderId="0"/>
    <xf numFmtId="0" fontId="13" fillId="0" borderId="0"/>
    <xf numFmtId="0" fontId="7" fillId="0" borderId="0"/>
    <xf numFmtId="0" fontId="86" fillId="0" borderId="0"/>
    <xf numFmtId="0" fontId="7" fillId="0" borderId="0"/>
    <xf numFmtId="0" fontId="142" fillId="0" borderId="0"/>
    <xf numFmtId="0" fontId="7" fillId="0" borderId="0"/>
    <xf numFmtId="0" fontId="247" fillId="0" borderId="0"/>
    <xf numFmtId="0" fontId="74" fillId="0" borderId="0"/>
    <xf numFmtId="0" fontId="250" fillId="0" borderId="0"/>
    <xf numFmtId="0" fontId="7" fillId="0" borderId="0"/>
    <xf numFmtId="0" fontId="86" fillId="0" borderId="0"/>
    <xf numFmtId="0" fontId="250" fillId="0" borderId="0"/>
    <xf numFmtId="0" fontId="250" fillId="0" borderId="0"/>
    <xf numFmtId="0" fontId="250" fillId="0" borderId="0"/>
    <xf numFmtId="0" fontId="250" fillId="0" borderId="0"/>
    <xf numFmtId="0" fontId="7" fillId="0" borderId="0"/>
    <xf numFmtId="0" fontId="142" fillId="0" borderId="0"/>
    <xf numFmtId="0" fontId="247" fillId="0" borderId="0"/>
    <xf numFmtId="0" fontId="251" fillId="0" borderId="0"/>
    <xf numFmtId="0" fontId="250" fillId="0" borderId="0"/>
    <xf numFmtId="0" fontId="250" fillId="0" borderId="0"/>
    <xf numFmtId="0" fontId="250" fillId="0" borderId="0"/>
    <xf numFmtId="0" fontId="250" fillId="0" borderId="0"/>
    <xf numFmtId="0" fontId="250" fillId="0" borderId="0"/>
    <xf numFmtId="0" fontId="1" fillId="0" borderId="0"/>
    <xf numFmtId="0" fontId="86" fillId="0" borderId="0"/>
    <xf numFmtId="0" fontId="7" fillId="0" borderId="0"/>
    <xf numFmtId="0" fontId="13" fillId="0" borderId="0"/>
    <xf numFmtId="0" fontId="86" fillId="0" borderId="0"/>
    <xf numFmtId="0" fontId="13" fillId="0" borderId="0"/>
    <xf numFmtId="0" fontId="108" fillId="0" borderId="0" applyProtection="0"/>
    <xf numFmtId="0" fontId="252" fillId="0" borderId="0"/>
    <xf numFmtId="0" fontId="9" fillId="0" borderId="0"/>
    <xf numFmtId="0" fontId="250" fillId="0" borderId="0"/>
    <xf numFmtId="0" fontId="74" fillId="0" borderId="0"/>
    <xf numFmtId="0" fontId="104" fillId="0" borderId="0"/>
    <xf numFmtId="0" fontId="7" fillId="0" borderId="0"/>
    <xf numFmtId="0" fontId="9" fillId="0" borderId="0"/>
    <xf numFmtId="0" fontId="247" fillId="0" borderId="0"/>
    <xf numFmtId="0" fontId="7" fillId="0" borderId="0"/>
    <xf numFmtId="0" fontId="253" fillId="0" borderId="0"/>
    <xf numFmtId="0" fontId="7" fillId="0" borderId="0"/>
    <xf numFmtId="0" fontId="74" fillId="0" borderId="0">
      <alignment vertical="top"/>
    </xf>
    <xf numFmtId="0" fontId="74" fillId="0" borderId="0">
      <alignment vertical="top"/>
    </xf>
    <xf numFmtId="0" fontId="250" fillId="0" borderId="0"/>
    <xf numFmtId="0" fontId="7" fillId="0" borderId="0"/>
    <xf numFmtId="0" fontId="250" fillId="0" borderId="0"/>
    <xf numFmtId="0" fontId="248" fillId="0" borderId="0"/>
    <xf numFmtId="0" fontId="7" fillId="0" borderId="0"/>
    <xf numFmtId="0" fontId="249" fillId="0" borderId="0"/>
    <xf numFmtId="0" fontId="247" fillId="0" borderId="0"/>
    <xf numFmtId="0" fontId="249" fillId="0" borderId="0"/>
    <xf numFmtId="0" fontId="249" fillId="0" borderId="0"/>
    <xf numFmtId="0" fontId="247" fillId="0" borderId="0"/>
    <xf numFmtId="0" fontId="252" fillId="0" borderId="0"/>
    <xf numFmtId="0" fontId="185" fillId="0" borderId="0" applyNumberFormat="0" applyFill="0" applyBorder="0" applyProtection="0">
      <alignment vertical="top"/>
    </xf>
    <xf numFmtId="0" fontId="247" fillId="0" borderId="0"/>
    <xf numFmtId="0" fontId="13" fillId="0" borderId="0"/>
    <xf numFmtId="0" fontId="74" fillId="0" borderId="0"/>
    <xf numFmtId="0" fontId="86" fillId="0" borderId="0"/>
    <xf numFmtId="0" fontId="7" fillId="0" borderId="0"/>
    <xf numFmtId="0" fontId="7" fillId="0" borderId="0"/>
    <xf numFmtId="0" fontId="86" fillId="0" borderId="0"/>
    <xf numFmtId="0" fontId="7" fillId="0" borderId="0"/>
    <xf numFmtId="0" fontId="72" fillId="0" borderId="0"/>
    <xf numFmtId="0" fontId="13" fillId="0" borderId="0"/>
    <xf numFmtId="0" fontId="122" fillId="0" borderId="0" applyFont="0"/>
    <xf numFmtId="0" fontId="186" fillId="0" borderId="0">
      <alignment horizontal="left" vertical="top"/>
    </xf>
    <xf numFmtId="0" fontId="35" fillId="27" borderId="0"/>
    <xf numFmtId="0" fontId="154" fillId="0" borderId="0"/>
    <xf numFmtId="0" fontId="7" fillId="26" borderId="21" applyNumberFormat="0" applyFont="0" applyAlignment="0" applyProtection="0"/>
    <xf numFmtId="284" fontId="187" fillId="0" borderId="0" applyFont="0" applyFill="0" applyBorder="0" applyProtection="0">
      <alignment vertical="top" wrapText="1"/>
    </xf>
    <xf numFmtId="0" fontId="99" fillId="0" borderId="30" applyNumberFormat="0" applyFill="0" applyAlignment="0" applyProtection="0"/>
    <xf numFmtId="0" fontId="10" fillId="0" borderId="0"/>
    <xf numFmtId="169" fontId="120" fillId="0" borderId="0" applyFont="0" applyFill="0" applyBorder="0" applyAlignment="0" applyProtection="0"/>
    <xf numFmtId="167" fontId="120"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8" fillId="0" borderId="0" applyNumberFormat="0" applyFill="0" applyBorder="0" applyAlignment="0" applyProtection="0"/>
    <xf numFmtId="0" fontId="13" fillId="0" borderId="0" applyNumberFormat="0" applyFill="0" applyBorder="0" applyAlignment="0" applyProtection="0"/>
    <xf numFmtId="0" fontId="7" fillId="0" borderId="0" applyFont="0" applyFill="0" applyBorder="0" applyAlignment="0" applyProtection="0"/>
    <xf numFmtId="0" fontId="55" fillId="0" borderId="0"/>
    <xf numFmtId="0" fontId="188" fillId="23" borderId="13" applyNumberFormat="0" applyAlignment="0" applyProtection="0"/>
    <xf numFmtId="177" fontId="189" fillId="0" borderId="4" applyFont="0" applyBorder="0" applyAlignment="0"/>
    <xf numFmtId="0" fontId="56" fillId="27" borderId="0"/>
    <xf numFmtId="172" fontId="7" fillId="0" borderId="0" applyFont="0" applyFill="0" applyBorder="0" applyAlignment="0" applyProtection="0"/>
    <xf numFmtId="14" fontId="130" fillId="0" borderId="0">
      <alignment horizontal="center" wrapText="1"/>
      <protection locked="0"/>
    </xf>
    <xf numFmtId="199" fontId="1" fillId="0" borderId="0" applyFont="0" applyFill="0" applyBorder="0" applyAlignment="0" applyProtection="0"/>
    <xf numFmtId="201" fontId="1" fillId="0" borderId="0" applyFont="0" applyFill="0" applyBorder="0" applyAlignment="0" applyProtection="0"/>
    <xf numFmtId="10"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4" fillId="0" borderId="0" applyFont="0" applyFill="0" applyBorder="0" applyAlignment="0" applyProtection="0"/>
    <xf numFmtId="9" fontId="46" fillId="0" borderId="32" applyNumberFormat="0" applyBorder="0"/>
    <xf numFmtId="0" fontId="7" fillId="0" borderId="0"/>
    <xf numFmtId="177" fontId="157" fillId="0" borderId="0">
      <protection locked="0"/>
    </xf>
    <xf numFmtId="176" fontId="35" fillId="0" borderId="0" applyFill="0" applyBorder="0" applyAlignment="0"/>
    <xf numFmtId="197" fontId="35" fillId="0" borderId="0" applyFill="0" applyBorder="0" applyAlignment="0"/>
    <xf numFmtId="176" fontId="35" fillId="0" borderId="0" applyFill="0" applyBorder="0" applyAlignment="0"/>
    <xf numFmtId="200" fontId="35" fillId="0" borderId="0" applyFill="0" applyBorder="0" applyAlignment="0"/>
    <xf numFmtId="197" fontId="35" fillId="0" borderId="0" applyFill="0" applyBorder="0" applyAlignment="0"/>
    <xf numFmtId="0" fontId="57" fillId="0" borderId="0"/>
    <xf numFmtId="0" fontId="46" fillId="0" borderId="0" applyNumberFormat="0" applyFont="0" applyFill="0" applyBorder="0" applyAlignment="0" applyProtection="0">
      <alignment horizontal="left"/>
    </xf>
    <xf numFmtId="0" fontId="58" fillId="0" borderId="25">
      <alignment horizontal="center"/>
    </xf>
    <xf numFmtId="0" fontId="190" fillId="31" borderId="0" applyNumberFormat="0" applyFont="0" applyBorder="0" applyAlignment="0">
      <alignment horizontal="center"/>
    </xf>
    <xf numFmtId="14" fontId="191" fillId="0" borderId="0" applyNumberFormat="0" applyFill="0" applyBorder="0" applyAlignment="0" applyProtection="0">
      <alignment horizontal="left"/>
    </xf>
    <xf numFmtId="0" fontId="176" fillId="0" borderId="0" applyNumberFormat="0" applyFill="0" applyBorder="0" applyAlignment="0" applyProtection="0">
      <alignment vertical="top"/>
      <protection locked="0"/>
    </xf>
    <xf numFmtId="0" fontId="10" fillId="0" borderId="0"/>
    <xf numFmtId="242" fontId="116" fillId="0" borderId="0" applyFont="0" applyFill="0" applyBorder="0" applyAlignment="0" applyProtection="0"/>
    <xf numFmtId="0" fontId="13" fillId="0" borderId="0" applyNumberFormat="0" applyFill="0" applyBorder="0" applyAlignment="0" applyProtection="0"/>
    <xf numFmtId="4" fontId="192" fillId="32" borderId="33" applyNumberFormat="0" applyProtection="0">
      <alignment vertical="center"/>
    </xf>
    <xf numFmtId="4" fontId="193" fillId="32" borderId="33" applyNumberFormat="0" applyProtection="0">
      <alignment vertical="center"/>
    </xf>
    <xf numFmtId="4" fontId="194" fillId="32" borderId="33" applyNumberFormat="0" applyProtection="0">
      <alignment horizontal="left" vertical="center" indent="1"/>
    </xf>
    <xf numFmtId="4" fontId="194" fillId="33" borderId="0" applyNumberFormat="0" applyProtection="0">
      <alignment horizontal="left" vertical="center" indent="1"/>
    </xf>
    <xf numFmtId="4" fontId="194" fillId="34" borderId="33" applyNumberFormat="0" applyProtection="0">
      <alignment horizontal="right" vertical="center"/>
    </xf>
    <xf numFmtId="4" fontId="194" fillId="35" borderId="33" applyNumberFormat="0" applyProtection="0">
      <alignment horizontal="right" vertical="center"/>
    </xf>
    <xf numFmtId="4" fontId="194" fillId="36" borderId="33" applyNumberFormat="0" applyProtection="0">
      <alignment horizontal="right" vertical="center"/>
    </xf>
    <xf numFmtId="4" fontId="194" fillId="37" borderId="33" applyNumberFormat="0" applyProtection="0">
      <alignment horizontal="right" vertical="center"/>
    </xf>
    <xf numFmtId="4" fontId="194" fillId="38" borderId="33" applyNumberFormat="0" applyProtection="0">
      <alignment horizontal="right" vertical="center"/>
    </xf>
    <xf numFmtId="4" fontId="194" fillId="39" borderId="33" applyNumberFormat="0" applyProtection="0">
      <alignment horizontal="right" vertical="center"/>
    </xf>
    <xf numFmtId="4" fontId="194" fillId="40" borderId="33" applyNumberFormat="0" applyProtection="0">
      <alignment horizontal="right" vertical="center"/>
    </xf>
    <xf numFmtId="4" fontId="194" fillId="41" borderId="33" applyNumberFormat="0" applyProtection="0">
      <alignment horizontal="right" vertical="center"/>
    </xf>
    <xf numFmtId="4" fontId="194" fillId="42" borderId="33" applyNumberFormat="0" applyProtection="0">
      <alignment horizontal="right" vertical="center"/>
    </xf>
    <xf numFmtId="4" fontId="192" fillId="43" borderId="34" applyNumberFormat="0" applyProtection="0">
      <alignment horizontal="left" vertical="center" indent="1"/>
    </xf>
    <xf numFmtId="4" fontId="192" fillId="44" borderId="0" applyNumberFormat="0" applyProtection="0">
      <alignment horizontal="left" vertical="center" indent="1"/>
    </xf>
    <xf numFmtId="4" fontId="192" fillId="33" borderId="0" applyNumberFormat="0" applyProtection="0">
      <alignment horizontal="left" vertical="center" indent="1"/>
    </xf>
    <xf numFmtId="4" fontId="194" fillId="44" borderId="33" applyNumberFormat="0" applyProtection="0">
      <alignment horizontal="right" vertical="center"/>
    </xf>
    <xf numFmtId="4" fontId="40" fillId="44" borderId="0" applyNumberFormat="0" applyProtection="0">
      <alignment horizontal="left" vertical="center" indent="1"/>
    </xf>
    <xf numFmtId="4" fontId="40" fillId="33" borderId="0" applyNumberFormat="0" applyProtection="0">
      <alignment horizontal="left" vertical="center" indent="1"/>
    </xf>
    <xf numFmtId="4" fontId="194" fillId="45" borderId="33" applyNumberFormat="0" applyProtection="0">
      <alignment vertical="center"/>
    </xf>
    <xf numFmtId="4" fontId="195" fillId="45" borderId="33" applyNumberFormat="0" applyProtection="0">
      <alignment vertical="center"/>
    </xf>
    <xf numFmtId="4" fontId="192" fillId="44" borderId="35" applyNumberFormat="0" applyProtection="0">
      <alignment horizontal="left" vertical="center" indent="1"/>
    </xf>
    <xf numFmtId="4" fontId="194" fillId="45" borderId="33" applyNumberFormat="0" applyProtection="0">
      <alignment horizontal="right" vertical="center"/>
    </xf>
    <xf numFmtId="4" fontId="195" fillId="45" borderId="33" applyNumberFormat="0" applyProtection="0">
      <alignment horizontal="right" vertical="center"/>
    </xf>
    <xf numFmtId="4" fontId="192" fillId="44" borderId="33" applyNumberFormat="0" applyProtection="0">
      <alignment horizontal="left" vertical="center" indent="1"/>
    </xf>
    <xf numFmtId="4" fontId="196" fillId="29" borderId="35" applyNumberFormat="0" applyProtection="0">
      <alignment horizontal="left" vertical="center" indent="1"/>
    </xf>
    <xf numFmtId="4" fontId="197" fillId="45" borderId="33" applyNumberFormat="0" applyProtection="0">
      <alignment horizontal="right" vertical="center"/>
    </xf>
    <xf numFmtId="285" fontId="198" fillId="0" borderId="0" applyFont="0" applyFill="0" applyBorder="0" applyAlignment="0" applyProtection="0"/>
    <xf numFmtId="0" fontId="190" fillId="1" borderId="24" applyNumberFormat="0" applyFont="0" applyAlignment="0">
      <alignment horizontal="center"/>
    </xf>
    <xf numFmtId="4" fontId="7" fillId="0" borderId="14" applyBorder="0"/>
    <xf numFmtId="2" fontId="7" fillId="0" borderId="14"/>
    <xf numFmtId="213" fontId="7" fillId="0" borderId="0"/>
    <xf numFmtId="3" fontId="59" fillId="0" borderId="0"/>
    <xf numFmtId="0" fontId="199" fillId="0" borderId="0" applyNumberFormat="0" applyFill="0" applyBorder="0" applyAlignment="0">
      <alignment horizontal="center"/>
    </xf>
    <xf numFmtId="0" fontId="7" fillId="0" borderId="0"/>
    <xf numFmtId="1" fontId="7" fillId="0" borderId="0"/>
    <xf numFmtId="177" fontId="200" fillId="0" borderId="0" applyNumberFormat="0" applyBorder="0" applyAlignment="0">
      <alignment horizontal="centerContinuous"/>
    </xf>
    <xf numFmtId="0" fontId="47" fillId="0" borderId="0"/>
    <xf numFmtId="177" fontId="140" fillId="0" borderId="0" applyFont="0" applyFill="0" applyBorder="0" applyAlignment="0" applyProtection="0"/>
    <xf numFmtId="242" fontId="116" fillId="0" borderId="0" applyFont="0" applyFill="0" applyBorder="0" applyAlignment="0" applyProtection="0"/>
    <xf numFmtId="244" fontId="116" fillId="0" borderId="0" applyFont="0" applyFill="0" applyBorder="0" applyAlignment="0" applyProtection="0"/>
    <xf numFmtId="244" fontId="116" fillId="0" borderId="0" applyFont="0" applyFill="0" applyBorder="0" applyAlignment="0" applyProtection="0"/>
    <xf numFmtId="183" fontId="116" fillId="0" borderId="0" applyFont="0" applyFill="0" applyBorder="0" applyAlignment="0" applyProtection="0"/>
    <xf numFmtId="247"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64" fontId="59"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167" fontId="13"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175" fontId="117" fillId="0" borderId="0" applyFont="0" applyFill="0" applyBorder="0" applyAlignment="0" applyProtection="0"/>
    <xf numFmtId="248" fontId="116" fillId="0" borderId="0" applyFont="0" applyFill="0" applyBorder="0" applyAlignment="0" applyProtection="0"/>
    <xf numFmtId="248" fontId="116" fillId="0" borderId="0" applyFont="0" applyFill="0" applyBorder="0" applyAlignment="0" applyProtection="0"/>
    <xf numFmtId="249" fontId="7" fillId="0" borderId="0" applyFont="0" applyFill="0" applyBorder="0" applyAlignment="0" applyProtection="0"/>
    <xf numFmtId="176" fontId="117" fillId="0" borderId="0" applyFont="0" applyFill="0" applyBorder="0" applyAlignment="0" applyProtection="0"/>
    <xf numFmtId="167" fontId="13" fillId="0" borderId="0" applyFont="0" applyFill="0" applyBorder="0" applyAlignment="0" applyProtection="0"/>
    <xf numFmtId="248" fontId="116" fillId="0" borderId="0" applyFont="0" applyFill="0" applyBorder="0" applyAlignment="0" applyProtection="0"/>
    <xf numFmtId="175" fontId="117" fillId="0" borderId="0" applyFont="0" applyFill="0" applyBorder="0" applyAlignment="0" applyProtection="0"/>
    <xf numFmtId="250" fontId="38" fillId="0" borderId="0" applyFont="0" applyFill="0" applyBorder="0" applyAlignment="0" applyProtection="0"/>
    <xf numFmtId="242" fontId="116" fillId="0" borderId="0" applyFont="0" applyFill="0" applyBorder="0" applyAlignment="0" applyProtection="0"/>
    <xf numFmtId="167" fontId="116" fillId="0" borderId="0" applyFont="0" applyFill="0" applyBorder="0" applyAlignment="0" applyProtection="0"/>
    <xf numFmtId="167"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67" fontId="13" fillId="0" borderId="0" applyFont="0" applyFill="0" applyBorder="0" applyAlignment="0" applyProtection="0"/>
    <xf numFmtId="166" fontId="116" fillId="0" borderId="0" applyFont="0" applyFill="0" applyBorder="0" applyAlignment="0" applyProtection="0"/>
    <xf numFmtId="192" fontId="59" fillId="0" borderId="0" applyFont="0" applyFill="0" applyBorder="0" applyAlignment="0" applyProtection="0"/>
    <xf numFmtId="221" fontId="116" fillId="0" borderId="0" applyFont="0" applyFill="0" applyBorder="0" applyAlignment="0" applyProtection="0"/>
    <xf numFmtId="222" fontId="116" fillId="0" borderId="0" applyFont="0" applyFill="0" applyBorder="0" applyAlignment="0" applyProtection="0"/>
    <xf numFmtId="221" fontId="116" fillId="0" borderId="0" applyFont="0" applyFill="0" applyBorder="0" applyAlignment="0" applyProtection="0"/>
    <xf numFmtId="175" fontId="18" fillId="0" borderId="0" applyFont="0" applyFill="0" applyBorder="0" applyAlignment="0" applyProtection="0"/>
    <xf numFmtId="175" fontId="116" fillId="0" borderId="0" applyFont="0" applyFill="0" applyBorder="0" applyAlignment="0" applyProtection="0"/>
    <xf numFmtId="211" fontId="59" fillId="0" borderId="0" applyFont="0" applyFill="0" applyBorder="0" applyAlignment="0" applyProtection="0"/>
    <xf numFmtId="175" fontId="116" fillId="0" borderId="0" applyFont="0" applyFill="0" applyBorder="0" applyAlignment="0" applyProtection="0"/>
    <xf numFmtId="221" fontId="116" fillId="0" borderId="0" applyFont="0" applyFill="0" applyBorder="0" applyAlignment="0" applyProtection="0"/>
    <xf numFmtId="177" fontId="140" fillId="0" borderId="0" applyFont="0" applyFill="0" applyBorder="0" applyAlignment="0" applyProtection="0"/>
    <xf numFmtId="175" fontId="18" fillId="0" borderId="0" applyFont="0" applyFill="0" applyBorder="0" applyAlignment="0" applyProtection="0"/>
    <xf numFmtId="235" fontId="116" fillId="0" borderId="0" applyFont="0" applyFill="0" applyBorder="0" applyAlignment="0" applyProtection="0"/>
    <xf numFmtId="192" fontId="59" fillId="0" borderId="0" applyFont="0" applyFill="0" applyBorder="0" applyAlignment="0" applyProtection="0"/>
    <xf numFmtId="236" fontId="117" fillId="0" borderId="0" applyFont="0" applyFill="0" applyBorder="0" applyAlignment="0" applyProtection="0"/>
    <xf numFmtId="237" fontId="116" fillId="0" borderId="0" applyFont="0" applyFill="0" applyBorder="0" applyAlignment="0" applyProtection="0"/>
    <xf numFmtId="237" fontId="116" fillId="0" borderId="0" applyFont="0" applyFill="0" applyBorder="0" applyAlignment="0" applyProtection="0"/>
    <xf numFmtId="238" fontId="117" fillId="0" borderId="0" applyFont="0" applyFill="0" applyBorder="0" applyAlignment="0" applyProtection="0"/>
    <xf numFmtId="237" fontId="116" fillId="0" borderId="0" applyFont="0" applyFill="0" applyBorder="0" applyAlignment="0" applyProtection="0"/>
    <xf numFmtId="236" fontId="117" fillId="0" borderId="0" applyFont="0" applyFill="0" applyBorder="0" applyAlignment="0" applyProtection="0"/>
    <xf numFmtId="237" fontId="116" fillId="0" borderId="0" applyFont="0" applyFill="0" applyBorder="0" applyAlignment="0" applyProtection="0"/>
    <xf numFmtId="177" fontId="140" fillId="0" borderId="0" applyFont="0" applyFill="0" applyBorder="0" applyAlignment="0" applyProtection="0"/>
    <xf numFmtId="192" fontId="116" fillId="0" borderId="0" applyFont="0" applyFill="0" applyBorder="0" applyAlignment="0" applyProtection="0"/>
    <xf numFmtId="192" fontId="116" fillId="0" borderId="0" applyFont="0" applyFill="0" applyBorder="0" applyAlignment="0" applyProtection="0"/>
    <xf numFmtId="238" fontId="117" fillId="0" borderId="0" applyFont="0" applyFill="0" applyBorder="0" applyAlignment="0" applyProtection="0"/>
    <xf numFmtId="239" fontId="116" fillId="0" borderId="0" applyFont="0" applyFill="0" applyBorder="0" applyAlignment="0" applyProtection="0"/>
    <xf numFmtId="239" fontId="116" fillId="0" borderId="0" applyFont="0" applyFill="0" applyBorder="0" applyAlignment="0" applyProtection="0"/>
    <xf numFmtId="240" fontId="7" fillId="0" borderId="0" applyFont="0" applyFill="0" applyBorder="0" applyAlignment="0" applyProtection="0"/>
    <xf numFmtId="167" fontId="117" fillId="0" borderId="0" applyFont="0" applyFill="0" applyBorder="0" applyAlignment="0" applyProtection="0"/>
    <xf numFmtId="239" fontId="116" fillId="0" borderId="0" applyFont="0" applyFill="0" applyBorder="0" applyAlignment="0" applyProtection="0"/>
    <xf numFmtId="238" fontId="117" fillId="0" borderId="0" applyFont="0" applyFill="0" applyBorder="0" applyAlignment="0" applyProtection="0"/>
    <xf numFmtId="209" fontId="38" fillId="0" borderId="0" applyFont="0" applyFill="0" applyBorder="0" applyAlignment="0" applyProtection="0"/>
    <xf numFmtId="172" fontId="116" fillId="0" borderId="0" applyFont="0" applyFill="0" applyBorder="0" applyAlignment="0" applyProtection="0"/>
    <xf numFmtId="241" fontId="116" fillId="0" borderId="0" applyFont="0" applyFill="0" applyBorder="0" applyAlignment="0" applyProtection="0"/>
    <xf numFmtId="175" fontId="116" fillId="0" borderId="0" applyFont="0" applyFill="0" applyBorder="0" applyAlignment="0" applyProtection="0"/>
    <xf numFmtId="0" fontId="10" fillId="0" borderId="0"/>
    <xf numFmtId="286" fontId="38" fillId="0" borderId="0" applyFont="0" applyFill="0" applyBorder="0" applyAlignment="0" applyProtection="0"/>
    <xf numFmtId="172" fontId="116" fillId="0" borderId="0" applyFont="0" applyFill="0" applyBorder="0" applyAlignment="0" applyProtection="0"/>
    <xf numFmtId="172" fontId="116" fillId="0" borderId="0" applyFont="0" applyFill="0" applyBorder="0" applyAlignment="0" applyProtection="0"/>
    <xf numFmtId="183" fontId="116" fillId="0" borderId="0" applyFont="0" applyFill="0" applyBorder="0" applyAlignment="0" applyProtection="0"/>
    <xf numFmtId="177" fontId="140" fillId="0" borderId="0" applyFont="0" applyFill="0" applyBorder="0" applyAlignment="0" applyProtection="0"/>
    <xf numFmtId="172" fontId="116" fillId="0" borderId="0" applyFont="0" applyFill="0" applyBorder="0" applyAlignment="0" applyProtection="0"/>
    <xf numFmtId="172" fontId="116" fillId="0" borderId="0" applyFont="0" applyFill="0" applyBorder="0" applyAlignment="0" applyProtection="0"/>
    <xf numFmtId="172" fontId="116" fillId="0" borderId="0" applyFont="0" applyFill="0" applyBorder="0" applyAlignment="0" applyProtection="0"/>
    <xf numFmtId="172" fontId="116" fillId="0" borderId="0" applyFont="0" applyFill="0" applyBorder="0" applyAlignment="0" applyProtection="0"/>
    <xf numFmtId="175" fontId="116" fillId="0" borderId="0" applyFont="0" applyFill="0" applyBorder="0" applyAlignment="0" applyProtection="0"/>
    <xf numFmtId="237" fontId="116" fillId="0" borderId="0" applyFont="0" applyFill="0" applyBorder="0" applyAlignment="0" applyProtection="0"/>
    <xf numFmtId="192" fontId="59" fillId="0" borderId="0" applyFont="0" applyFill="0" applyBorder="0" applyAlignment="0" applyProtection="0"/>
    <xf numFmtId="192" fontId="116" fillId="0" borderId="0" applyFont="0" applyFill="0" applyBorder="0" applyAlignment="0" applyProtection="0"/>
    <xf numFmtId="0" fontId="10" fillId="0" borderId="0"/>
    <xf numFmtId="286" fontId="38" fillId="0" borderId="0" applyFont="0" applyFill="0" applyBorder="0" applyAlignment="0" applyProtection="0"/>
    <xf numFmtId="172" fontId="116" fillId="0" borderId="0" applyFont="0" applyFill="0" applyBorder="0" applyAlignment="0" applyProtection="0"/>
    <xf numFmtId="17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4" fontId="116" fillId="0" borderId="0" applyFont="0" applyFill="0" applyBorder="0" applyAlignment="0" applyProtection="0"/>
    <xf numFmtId="183" fontId="116" fillId="0" borderId="0" applyFont="0" applyFill="0" applyBorder="0" applyAlignment="0" applyProtection="0"/>
    <xf numFmtId="247"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164" fontId="59"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175" fontId="117" fillId="0" borderId="0" applyFont="0" applyFill="0" applyBorder="0" applyAlignment="0" applyProtection="0"/>
    <xf numFmtId="248" fontId="116" fillId="0" borderId="0" applyFont="0" applyFill="0" applyBorder="0" applyAlignment="0" applyProtection="0"/>
    <xf numFmtId="183" fontId="116" fillId="0" borderId="0" applyFont="0" applyFill="0" applyBorder="0" applyAlignment="0" applyProtection="0"/>
    <xf numFmtId="248" fontId="116" fillId="0" borderId="0" applyFont="0" applyFill="0" applyBorder="0" applyAlignment="0" applyProtection="0"/>
    <xf numFmtId="249" fontId="7" fillId="0" borderId="0" applyFont="0" applyFill="0" applyBorder="0" applyAlignment="0" applyProtection="0"/>
    <xf numFmtId="176" fontId="117" fillId="0" borderId="0" applyFont="0" applyFill="0" applyBorder="0" applyAlignment="0" applyProtection="0"/>
    <xf numFmtId="248" fontId="116" fillId="0" borderId="0" applyFont="0" applyFill="0" applyBorder="0" applyAlignment="0" applyProtection="0"/>
    <xf numFmtId="175" fontId="117" fillId="0" borderId="0" applyFont="0" applyFill="0" applyBorder="0" applyAlignment="0" applyProtection="0"/>
    <xf numFmtId="250" fontId="38" fillId="0" borderId="0" applyFont="0" applyFill="0" applyBorder="0" applyAlignment="0" applyProtection="0"/>
    <xf numFmtId="242" fontId="116" fillId="0" borderId="0" applyFont="0" applyFill="0" applyBorder="0" applyAlignment="0" applyProtection="0"/>
    <xf numFmtId="167" fontId="116" fillId="0" borderId="0" applyFont="0" applyFill="0" applyBorder="0" applyAlignment="0" applyProtection="0"/>
    <xf numFmtId="167"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77" fontId="140"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77" fontId="140" fillId="0" borderId="0" applyFont="0" applyFill="0" applyBorder="0" applyAlignment="0" applyProtection="0"/>
    <xf numFmtId="177" fontId="140" fillId="0" borderId="0" applyFont="0" applyFill="0" applyBorder="0" applyAlignment="0" applyProtection="0"/>
    <xf numFmtId="183" fontId="116" fillId="0" borderId="0" applyFont="0" applyFill="0" applyBorder="0" applyAlignment="0" applyProtection="0"/>
    <xf numFmtId="172" fontId="116" fillId="0" borderId="0" applyFont="0" applyFill="0" applyBorder="0" applyAlignment="0" applyProtection="0"/>
    <xf numFmtId="172" fontId="116" fillId="0" borderId="0" applyFont="0" applyFill="0" applyBorder="0" applyAlignment="0" applyProtection="0"/>
    <xf numFmtId="182" fontId="116" fillId="0" borderId="0" applyFont="0" applyFill="0" applyBorder="0" applyAlignment="0" applyProtection="0"/>
    <xf numFmtId="24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172" fontId="116" fillId="0" borderId="0" applyFont="0" applyFill="0" applyBorder="0" applyAlignment="0" applyProtection="0"/>
    <xf numFmtId="183" fontId="116" fillId="0" borderId="0" applyFont="0" applyFill="0" applyBorder="0" applyAlignment="0" applyProtection="0"/>
    <xf numFmtId="182" fontId="116" fillId="0" borderId="0" applyFont="0" applyFill="0" applyBorder="0" applyAlignment="0" applyProtection="0"/>
    <xf numFmtId="243" fontId="116" fillId="0" borderId="0" applyFont="0" applyFill="0" applyBorder="0" applyAlignment="0" applyProtection="0"/>
    <xf numFmtId="172" fontId="116" fillId="0" borderId="0" applyFont="0" applyFill="0" applyBorder="0" applyAlignment="0" applyProtection="0"/>
    <xf numFmtId="183" fontId="59" fillId="0" borderId="0" applyFont="0" applyFill="0" applyBorder="0" applyAlignment="0" applyProtection="0"/>
    <xf numFmtId="172" fontId="116" fillId="0" borderId="0" applyFont="0" applyFill="0" applyBorder="0" applyAlignment="0" applyProtection="0"/>
    <xf numFmtId="183" fontId="59"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82" fontId="116" fillId="0" borderId="0" applyFont="0" applyFill="0" applyBorder="0" applyAlignment="0" applyProtection="0"/>
    <xf numFmtId="244" fontId="116" fillId="0" borderId="0" applyFont="0" applyFill="0" applyBorder="0" applyAlignment="0" applyProtection="0"/>
    <xf numFmtId="242" fontId="116" fillId="0" borderId="0" applyFont="0" applyFill="0" applyBorder="0" applyAlignment="0" applyProtection="0"/>
    <xf numFmtId="245" fontId="116" fillId="0" borderId="0" applyFont="0" applyFill="0" applyBorder="0" applyAlignment="0" applyProtection="0"/>
    <xf numFmtId="246" fontId="116" fillId="0" borderId="0" applyFont="0" applyFill="0" applyBorder="0" applyAlignment="0" applyProtection="0"/>
    <xf numFmtId="172" fontId="116" fillId="0" borderId="0" applyFont="0" applyFill="0" applyBorder="0" applyAlignment="0" applyProtection="0"/>
    <xf numFmtId="245" fontId="116" fillId="0" borderId="0" applyFont="0" applyFill="0" applyBorder="0" applyAlignment="0" applyProtection="0"/>
    <xf numFmtId="182" fontId="116" fillId="0" borderId="0" applyFont="0" applyFill="0" applyBorder="0" applyAlignment="0" applyProtection="0"/>
    <xf numFmtId="183" fontId="116" fillId="0" borderId="0" applyFont="0" applyFill="0" applyBorder="0" applyAlignment="0" applyProtection="0"/>
    <xf numFmtId="183" fontId="116" fillId="0" borderId="0" applyFont="0" applyFill="0" applyBorder="0" applyAlignment="0" applyProtection="0"/>
    <xf numFmtId="172" fontId="116" fillId="0" borderId="0" applyFont="0" applyFill="0" applyBorder="0" applyAlignment="0" applyProtection="0"/>
    <xf numFmtId="242" fontId="116" fillId="0" borderId="0" applyFont="0" applyFill="0" applyBorder="0" applyAlignment="0" applyProtection="0"/>
    <xf numFmtId="172" fontId="116" fillId="0" borderId="0" applyFont="0" applyFill="0" applyBorder="0" applyAlignment="0" applyProtection="0"/>
    <xf numFmtId="183" fontId="116" fillId="0" borderId="0" applyFont="0" applyFill="0" applyBorder="0" applyAlignment="0" applyProtection="0"/>
    <xf numFmtId="242" fontId="116" fillId="0" borderId="0" applyFont="0" applyFill="0" applyBorder="0" applyAlignment="0" applyProtection="0"/>
    <xf numFmtId="242" fontId="116" fillId="0" borderId="0" applyFont="0" applyFill="0" applyBorder="0" applyAlignment="0" applyProtection="0"/>
    <xf numFmtId="14" fontId="201" fillId="0" borderId="0"/>
    <xf numFmtId="0" fontId="202" fillId="0" borderId="0"/>
    <xf numFmtId="0" fontId="48" fillId="0" borderId="0"/>
    <xf numFmtId="40" fontId="203" fillId="0" borderId="0" applyBorder="0">
      <alignment horizontal="right"/>
    </xf>
    <xf numFmtId="0" fontId="204" fillId="0" borderId="0"/>
    <xf numFmtId="191" fontId="38" fillId="0" borderId="26">
      <alignment horizontal="right" vertical="center"/>
    </xf>
    <xf numFmtId="191" fontId="38" fillId="0" borderId="26">
      <alignment horizontal="right" vertical="center"/>
    </xf>
    <xf numFmtId="166" fontId="205" fillId="0" borderId="26">
      <alignment horizontal="right" vertical="center"/>
    </xf>
    <xf numFmtId="165" fontId="10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60" fillId="0" borderId="26">
      <alignment horizontal="right" vertical="center"/>
    </xf>
    <xf numFmtId="287" fontId="38" fillId="0" borderId="3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91" fontId="38" fillId="0" borderId="26">
      <alignment horizontal="right" vertical="center"/>
    </xf>
    <xf numFmtId="287" fontId="38" fillId="0" borderId="36">
      <alignment horizontal="right" vertical="center"/>
    </xf>
    <xf numFmtId="168" fontId="10" fillId="0" borderId="26">
      <alignment horizontal="right" vertical="center"/>
    </xf>
    <xf numFmtId="165" fontId="108" fillId="0" borderId="26">
      <alignment horizontal="right" vertical="center"/>
    </xf>
    <xf numFmtId="165" fontId="108" fillId="0" borderId="26">
      <alignment horizontal="right" vertical="center"/>
    </xf>
    <xf numFmtId="168" fontId="10" fillId="0" borderId="26">
      <alignment horizontal="right" vertical="center"/>
    </xf>
    <xf numFmtId="234" fontId="13" fillId="0" borderId="26">
      <alignment horizontal="right" vertical="center"/>
    </xf>
    <xf numFmtId="288" fontId="13" fillId="0" borderId="26">
      <alignment horizontal="right" vertical="center"/>
    </xf>
    <xf numFmtId="289" fontId="116" fillId="0" borderId="26">
      <alignment horizontal="right" vertical="center"/>
    </xf>
    <xf numFmtId="290" fontId="13" fillId="0" borderId="26">
      <alignment horizontal="right" vertical="center"/>
    </xf>
    <xf numFmtId="290" fontId="13" fillId="0" borderId="26">
      <alignment horizontal="right" vertical="center"/>
    </xf>
    <xf numFmtId="288" fontId="13" fillId="0" borderId="26">
      <alignment horizontal="right" vertical="center"/>
    </xf>
    <xf numFmtId="168" fontId="10" fillId="0" borderId="26">
      <alignment horizontal="right" vertical="center"/>
    </xf>
    <xf numFmtId="234" fontId="13" fillId="0" borderId="26">
      <alignment horizontal="right" vertical="center"/>
    </xf>
    <xf numFmtId="168" fontId="10" fillId="0" borderId="26">
      <alignment horizontal="right" vertical="center"/>
    </xf>
    <xf numFmtId="165" fontId="108" fillId="0" borderId="26">
      <alignment horizontal="right" vertical="center"/>
    </xf>
    <xf numFmtId="165" fontId="108" fillId="0" borderId="26">
      <alignment horizontal="right" vertical="center"/>
    </xf>
    <xf numFmtId="291" fontId="59" fillId="0" borderId="26">
      <alignment horizontal="right" vertical="center"/>
    </xf>
    <xf numFmtId="168" fontId="10" fillId="0" borderId="26">
      <alignment horizontal="right" vertical="center"/>
    </xf>
    <xf numFmtId="287" fontId="38" fillId="0" borderId="3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287" fontId="38" fillId="0" borderId="36">
      <alignment horizontal="right" vertical="center"/>
    </xf>
    <xf numFmtId="288" fontId="13" fillId="0" borderId="26">
      <alignment horizontal="right" vertical="center"/>
    </xf>
    <xf numFmtId="289" fontId="116" fillId="0" borderId="26">
      <alignment horizontal="right" vertical="center"/>
    </xf>
    <xf numFmtId="288" fontId="13" fillId="0" borderId="26">
      <alignment horizontal="right" vertical="center"/>
    </xf>
    <xf numFmtId="290" fontId="13"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288" fontId="13" fillId="0" borderId="26">
      <alignment horizontal="right" vertical="center"/>
    </xf>
    <xf numFmtId="292" fontId="206" fillId="2" borderId="37" applyFont="0" applyFill="0" applyBorder="0"/>
    <xf numFmtId="288" fontId="13" fillId="0" borderId="26">
      <alignment horizontal="right" vertical="center"/>
    </xf>
    <xf numFmtId="287" fontId="38" fillId="0" borderId="36">
      <alignment horizontal="right" vertical="center"/>
    </xf>
    <xf numFmtId="191" fontId="38" fillId="0" borderId="26">
      <alignment horizontal="right" vertical="center"/>
    </xf>
    <xf numFmtId="191" fontId="38" fillId="0" borderId="26">
      <alignment horizontal="right" vertical="center"/>
    </xf>
    <xf numFmtId="164" fontId="38" fillId="0" borderId="26">
      <alignment horizontal="right" vertical="center"/>
    </xf>
    <xf numFmtId="292" fontId="206" fillId="2" borderId="37" applyFont="0" applyFill="0" applyBorder="0"/>
    <xf numFmtId="293" fontId="7"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64" fontId="38" fillId="0" borderId="26">
      <alignment horizontal="right" vertical="center"/>
    </xf>
    <xf numFmtId="234" fontId="13" fillId="0" borderId="26">
      <alignment horizontal="right" vertical="center"/>
    </xf>
    <xf numFmtId="287" fontId="38" fillId="0" borderId="36">
      <alignment horizontal="right" vertical="center"/>
    </xf>
    <xf numFmtId="288" fontId="13" fillId="0" borderId="26">
      <alignment horizontal="right" vertical="center"/>
    </xf>
    <xf numFmtId="289" fontId="116" fillId="0" borderId="26">
      <alignment horizontal="right" vertical="center"/>
    </xf>
    <xf numFmtId="288" fontId="13" fillId="0" borderId="26">
      <alignment horizontal="right" vertical="center"/>
    </xf>
    <xf numFmtId="191" fontId="38" fillId="0" borderId="26">
      <alignment horizontal="right" vertical="center"/>
    </xf>
    <xf numFmtId="234" fontId="13" fillId="0" borderId="26">
      <alignment horizontal="right" vertical="center"/>
    </xf>
    <xf numFmtId="234" fontId="13" fillId="0" borderId="26">
      <alignment horizontal="right" vertical="center"/>
    </xf>
    <xf numFmtId="294" fontId="59" fillId="0" borderId="26">
      <alignment horizontal="right" vertical="center"/>
    </xf>
    <xf numFmtId="287" fontId="38" fillId="0" borderId="36">
      <alignment horizontal="right" vertical="center"/>
    </xf>
    <xf numFmtId="295" fontId="13"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288" fontId="13" fillId="0" borderId="26">
      <alignment horizontal="right" vertical="center"/>
    </xf>
    <xf numFmtId="290" fontId="13" fillId="0" borderId="26">
      <alignment horizontal="right" vertical="center"/>
    </xf>
    <xf numFmtId="236" fontId="13"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292" fontId="206" fillId="2" borderId="37" applyFont="0" applyFill="0" applyBorder="0"/>
    <xf numFmtId="288" fontId="13"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288" fontId="13"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296" fontId="108" fillId="0" borderId="26">
      <alignment horizontal="right" vertical="center"/>
    </xf>
    <xf numFmtId="288" fontId="13" fillId="0" borderId="26">
      <alignment horizontal="right" vertical="center"/>
    </xf>
    <xf numFmtId="292" fontId="206" fillId="2" borderId="37" applyFont="0" applyFill="0" applyBorder="0"/>
    <xf numFmtId="292" fontId="206" fillId="2" borderId="37" applyFont="0" applyFill="0" applyBorder="0"/>
    <xf numFmtId="190" fontId="38" fillId="0" borderId="26">
      <alignment horizontal="right" vertical="center"/>
    </xf>
    <xf numFmtId="168" fontId="10" fillId="0" borderId="26">
      <alignment horizontal="right" vertical="center"/>
    </xf>
    <xf numFmtId="165" fontId="108" fillId="0" borderId="26">
      <alignment horizontal="right" vertical="center"/>
    </xf>
    <xf numFmtId="288" fontId="13" fillId="0" borderId="26">
      <alignment horizontal="right" vertical="center"/>
    </xf>
    <xf numFmtId="191" fontId="38" fillId="0" borderId="26">
      <alignment horizontal="right" vertical="center"/>
    </xf>
    <xf numFmtId="191" fontId="3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65" fontId="108" fillId="0" borderId="26">
      <alignment horizontal="right" vertical="center"/>
    </xf>
    <xf numFmtId="191" fontId="38" fillId="0" borderId="26">
      <alignment horizontal="right" vertical="center"/>
    </xf>
    <xf numFmtId="292" fontId="206" fillId="2" borderId="37" applyFont="0" applyFill="0" applyBorder="0"/>
    <xf numFmtId="204" fontId="13" fillId="0" borderId="26">
      <alignment horizontal="right" vertical="center"/>
    </xf>
    <xf numFmtId="204" fontId="13" fillId="0" borderId="26">
      <alignment horizontal="right" vertical="center"/>
    </xf>
    <xf numFmtId="204" fontId="13" fillId="0" borderId="26">
      <alignment horizontal="right" vertical="center"/>
    </xf>
    <xf numFmtId="204" fontId="13" fillId="0" borderId="26">
      <alignment horizontal="right" vertical="center"/>
    </xf>
    <xf numFmtId="191" fontId="38" fillId="0" borderId="26">
      <alignment horizontal="right" vertical="center"/>
    </xf>
    <xf numFmtId="204" fontId="61" fillId="0" borderId="26">
      <alignment horizontal="right" vertical="center"/>
    </xf>
    <xf numFmtId="297" fontId="13" fillId="0" borderId="36">
      <alignment horizontal="right" vertical="center"/>
    </xf>
    <xf numFmtId="297" fontId="13" fillId="0" borderId="36">
      <alignment horizontal="right" vertical="center"/>
    </xf>
    <xf numFmtId="297" fontId="13" fillId="0" borderId="36">
      <alignment horizontal="right" vertical="center"/>
    </xf>
    <xf numFmtId="297" fontId="13" fillId="0" borderId="36">
      <alignment horizontal="right" vertical="center"/>
    </xf>
    <xf numFmtId="297" fontId="13" fillId="0" borderId="36">
      <alignment horizontal="right" vertical="center"/>
    </xf>
    <xf numFmtId="166" fontId="205" fillId="0" borderId="26">
      <alignment horizontal="right" vertical="center"/>
    </xf>
    <xf numFmtId="191" fontId="38" fillId="0" borderId="26">
      <alignment horizontal="right" vertical="center"/>
    </xf>
    <xf numFmtId="236" fontId="13" fillId="0" borderId="26">
      <alignment horizontal="right" vertical="center"/>
    </xf>
    <xf numFmtId="168" fontId="10" fillId="0" borderId="26">
      <alignment horizontal="right" vertical="center"/>
    </xf>
    <xf numFmtId="191" fontId="38" fillId="0" borderId="26">
      <alignment horizontal="right" vertical="center"/>
    </xf>
    <xf numFmtId="191" fontId="38" fillId="0" borderId="26">
      <alignment horizontal="right" vertical="center"/>
    </xf>
    <xf numFmtId="191" fontId="38" fillId="0" borderId="26">
      <alignment horizontal="right" vertical="center"/>
    </xf>
    <xf numFmtId="168" fontId="10" fillId="0" borderId="26">
      <alignment horizontal="right" vertical="center"/>
    </xf>
    <xf numFmtId="191" fontId="38" fillId="0" borderId="26">
      <alignment horizontal="right" vertical="center"/>
    </xf>
    <xf numFmtId="288" fontId="13" fillId="0" borderId="26">
      <alignment horizontal="right" vertical="center"/>
    </xf>
    <xf numFmtId="191" fontId="38" fillId="0" borderId="26">
      <alignment horizontal="right" vertical="center"/>
    </xf>
    <xf numFmtId="287" fontId="38" fillId="0" borderId="36">
      <alignment horizontal="right" vertical="center"/>
    </xf>
    <xf numFmtId="287" fontId="38" fillId="0" borderId="36">
      <alignment horizontal="right" vertical="center"/>
    </xf>
    <xf numFmtId="287" fontId="38" fillId="0" borderId="36">
      <alignment horizontal="right" vertical="center"/>
    </xf>
    <xf numFmtId="287" fontId="38" fillId="0" borderId="36">
      <alignment horizontal="right" vertical="center"/>
    </xf>
    <xf numFmtId="287" fontId="38" fillId="0" borderId="36">
      <alignment horizontal="right" vertical="center"/>
    </xf>
    <xf numFmtId="191" fontId="38" fillId="0" borderId="26">
      <alignment horizontal="right" vertical="center"/>
    </xf>
    <xf numFmtId="190" fontId="38" fillId="0" borderId="26">
      <alignment horizontal="right" vertical="center"/>
    </xf>
    <xf numFmtId="298" fontId="207" fillId="0" borderId="26">
      <alignment horizontal="right" vertical="center"/>
    </xf>
    <xf numFmtId="49" fontId="110" fillId="0" borderId="0" applyFill="0" applyBorder="0" applyProtection="0">
      <alignment horizontal="center" vertical="center" wrapText="1" shrinkToFit="1"/>
    </xf>
    <xf numFmtId="49" fontId="40" fillId="0" borderId="0" applyFill="0" applyBorder="0" applyAlignment="0"/>
    <xf numFmtId="188" fontId="1" fillId="0" borderId="0" applyFill="0" applyBorder="0" applyAlignment="0"/>
    <xf numFmtId="189" fontId="1" fillId="0" borderId="0" applyFill="0" applyBorder="0" applyAlignment="0"/>
    <xf numFmtId="49" fontId="110" fillId="0" borderId="0" applyFill="0" applyBorder="0" applyProtection="0">
      <alignment horizontal="center" vertical="center" wrapText="1" shrinkToFit="1"/>
    </xf>
    <xf numFmtId="192" fontId="38" fillId="0" borderId="26">
      <alignment horizontal="center"/>
    </xf>
    <xf numFmtId="299" fontId="208" fillId="0" borderId="0" applyNumberFormat="0" applyFont="0" applyFill="0" applyBorder="0" applyAlignment="0">
      <alignment horizontal="centerContinuous"/>
    </xf>
    <xf numFmtId="196" fontId="73" fillId="0" borderId="0">
      <alignment horizontal="center"/>
      <protection locked="0"/>
    </xf>
    <xf numFmtId="0" fontId="62" fillId="0" borderId="38"/>
    <xf numFmtId="0" fontId="38" fillId="0" borderId="0" applyNumberFormat="0" applyFill="0" applyBorder="0" applyAlignment="0" applyProtection="0"/>
    <xf numFmtId="0" fontId="7" fillId="0" borderId="0" applyNumberFormat="0" applyFill="0" applyBorder="0" applyAlignment="0" applyProtection="0"/>
    <xf numFmtId="0" fontId="54" fillId="0" borderId="0" applyNumberFormat="0" applyFill="0" applyBorder="0" applyAlignment="0" applyProtection="0"/>
    <xf numFmtId="0" fontId="140" fillId="0" borderId="4" applyNumberFormat="0" applyBorder="0" applyAlignment="0"/>
    <xf numFmtId="0" fontId="209" fillId="0" borderId="31" applyNumberFormat="0" applyBorder="0" applyAlignment="0">
      <alignment horizontal="center"/>
    </xf>
    <xf numFmtId="3" fontId="210" fillId="0" borderId="22" applyNumberFormat="0" applyBorder="0" applyAlignment="0"/>
    <xf numFmtId="0" fontId="211" fillId="0" borderId="4">
      <alignment horizontal="center" vertical="center" wrapText="1"/>
    </xf>
    <xf numFmtId="0" fontId="102" fillId="0" borderId="0" applyNumberFormat="0" applyFill="0" applyBorder="0" applyAlignment="0" applyProtection="0"/>
    <xf numFmtId="40" fontId="84" fillId="0" borderId="0"/>
    <xf numFmtId="0" fontId="94" fillId="23" borderId="9" applyNumberFormat="0" applyAlignment="0" applyProtection="0"/>
    <xf numFmtId="3" fontId="212" fillId="0" borderId="0" applyNumberFormat="0" applyFill="0" applyBorder="0" applyAlignment="0" applyProtection="0">
      <alignment horizontal="center" wrapText="1"/>
    </xf>
    <xf numFmtId="0" fontId="213" fillId="0" borderId="27" applyBorder="0" applyAlignment="0">
      <alignment horizontal="center" vertical="center"/>
    </xf>
    <xf numFmtId="0" fontId="214" fillId="0" borderId="0" applyNumberFormat="0" applyFill="0" applyBorder="0" applyAlignment="0" applyProtection="0">
      <alignment horizontal="centerContinuous"/>
    </xf>
    <xf numFmtId="0" fontId="169" fillId="0" borderId="39" applyNumberFormat="0" applyFill="0" applyBorder="0" applyAlignment="0" applyProtection="0">
      <alignment horizontal="center" vertical="center" wrapText="1"/>
    </xf>
    <xf numFmtId="0" fontId="102" fillId="0" borderId="0" applyNumberFormat="0" applyFill="0" applyBorder="0" applyAlignment="0" applyProtection="0"/>
    <xf numFmtId="0" fontId="215" fillId="0" borderId="40" applyNumberFormat="0" applyFill="0" applyAlignment="0" applyProtection="0"/>
    <xf numFmtId="3" fontId="28" fillId="0" borderId="14" applyNumberFormat="0" applyAlignment="0">
      <alignment horizontal="center" vertical="center"/>
    </xf>
    <xf numFmtId="3" fontId="216" fillId="0" borderId="4" applyNumberFormat="0" applyAlignment="0">
      <alignment horizontal="left" wrapText="1"/>
    </xf>
    <xf numFmtId="0" fontId="217" fillId="0" borderId="41" applyNumberFormat="0" applyBorder="0" applyAlignment="0">
      <alignment vertical="center"/>
    </xf>
    <xf numFmtId="0" fontId="97" fillId="7" borderId="0" applyNumberFormat="0" applyBorder="0" applyAlignment="0" applyProtection="0"/>
    <xf numFmtId="0" fontId="7" fillId="0" borderId="7" applyNumberFormat="0" applyFont="0" applyFill="0" applyAlignment="0" applyProtection="0"/>
    <xf numFmtId="0" fontId="7" fillId="0" borderId="7" applyNumberFormat="0" applyFont="0" applyFill="0" applyAlignment="0" applyProtection="0"/>
    <xf numFmtId="0" fontId="215" fillId="0" borderId="40" applyNumberFormat="0" applyFill="0" applyAlignment="0" applyProtection="0"/>
    <xf numFmtId="0" fontId="49" fillId="0" borderId="42" applyNumberFormat="0" applyAlignment="0">
      <alignment horizontal="center"/>
    </xf>
    <xf numFmtId="0" fontId="100" fillId="30" borderId="0" applyNumberFormat="0" applyBorder="0" applyAlignment="0" applyProtection="0"/>
    <xf numFmtId="0" fontId="218" fillId="0" borderId="43">
      <alignment horizontal="center"/>
    </xf>
    <xf numFmtId="3" fontId="219" fillId="0" borderId="0" applyFill="0">
      <alignment vertical="center"/>
    </xf>
    <xf numFmtId="167" fontId="7" fillId="0" borderId="0" applyFont="0" applyFill="0" applyBorder="0" applyAlignment="0" applyProtection="0"/>
    <xf numFmtId="226" fontId="7" fillId="0" borderId="0" applyFont="0" applyFill="0" applyBorder="0" applyAlignment="0" applyProtection="0"/>
    <xf numFmtId="177" fontId="220" fillId="0" borderId="44" applyNumberFormat="0" applyFont="0" applyAlignment="0">
      <alignment horizontal="centerContinuous"/>
    </xf>
    <xf numFmtId="216" fontId="34" fillId="0" borderId="0" applyFont="0" applyFill="0" applyBorder="0" applyAlignment="0" applyProtection="0"/>
    <xf numFmtId="300" fontId="13" fillId="0" borderId="0" applyFont="0" applyFill="0" applyBorder="0" applyAlignment="0" applyProtection="0"/>
    <xf numFmtId="301" fontId="13" fillId="0" borderId="0" applyFont="0" applyFill="0" applyBorder="0" applyAlignment="0" applyProtection="0"/>
    <xf numFmtId="0" fontId="103" fillId="0" borderId="0" applyNumberFormat="0" applyFill="0" applyBorder="0" applyAlignment="0" applyProtection="0"/>
    <xf numFmtId="0" fontId="96" fillId="0" borderId="0" applyNumberFormat="0" applyFill="0" applyBorder="0" applyAlignment="0" applyProtection="0"/>
    <xf numFmtId="0" fontId="2" fillId="0" borderId="45">
      <alignment horizontal="center"/>
    </xf>
    <xf numFmtId="189" fontId="38" fillId="0" borderId="0"/>
    <xf numFmtId="190" fontId="38" fillId="0" borderId="1"/>
    <xf numFmtId="0" fontId="221" fillId="0" borderId="0"/>
    <xf numFmtId="0" fontId="18" fillId="0" borderId="0"/>
    <xf numFmtId="0" fontId="222" fillId="0" borderId="0"/>
    <xf numFmtId="3" fontId="38" fillId="0" borderId="0" applyNumberFormat="0" applyBorder="0" applyAlignment="0" applyProtection="0">
      <alignment horizontal="centerContinuous"/>
      <protection locked="0"/>
    </xf>
    <xf numFmtId="3" fontId="223" fillId="0" borderId="0">
      <protection locked="0"/>
    </xf>
    <xf numFmtId="0" fontId="18" fillId="0" borderId="0"/>
    <xf numFmtId="0" fontId="224" fillId="0" borderId="46" applyFill="0" applyBorder="0" applyAlignment="0">
      <alignment horizontal="center"/>
    </xf>
    <xf numFmtId="5" fontId="63" fillId="46" borderId="27">
      <alignment vertical="top"/>
    </xf>
    <xf numFmtId="0" fontId="14" fillId="47" borderId="1">
      <alignment horizontal="left" vertical="center"/>
    </xf>
    <xf numFmtId="6" fontId="64" fillId="48" borderId="27"/>
    <xf numFmtId="5" fontId="15" fillId="0" borderId="27">
      <alignment horizontal="left" vertical="top"/>
    </xf>
    <xf numFmtId="0" fontId="65" fillId="49" borderId="0">
      <alignment horizontal="left" vertical="center"/>
    </xf>
    <xf numFmtId="5" fontId="10" fillId="0" borderId="14">
      <alignment horizontal="left" vertical="top"/>
    </xf>
    <xf numFmtId="0" fontId="19" fillId="0" borderId="14">
      <alignment horizontal="left" vertical="center"/>
    </xf>
    <xf numFmtId="0" fontId="7" fillId="0" borderId="0" applyFont="0" applyFill="0" applyBorder="0" applyAlignment="0" applyProtection="0"/>
    <xf numFmtId="0" fontId="7" fillId="0" borderId="0" applyFont="0" applyFill="0" applyBorder="0" applyAlignment="0" applyProtection="0"/>
    <xf numFmtId="193" fontId="1" fillId="0" borderId="0" applyFont="0" applyFill="0" applyBorder="0" applyAlignment="0" applyProtection="0"/>
    <xf numFmtId="194" fontId="1" fillId="0" borderId="0" applyFont="0" applyFill="0" applyBorder="0" applyAlignment="0" applyProtection="0"/>
    <xf numFmtId="175" fontId="154" fillId="0" borderId="0" applyFont="0" applyFill="0" applyBorder="0" applyAlignment="0" applyProtection="0"/>
    <xf numFmtId="176" fontId="154" fillId="0" borderId="0" applyFont="0" applyFill="0" applyBorder="0" applyAlignment="0" applyProtection="0"/>
    <xf numFmtId="0" fontId="225" fillId="0" borderId="0" applyNumberFormat="0" applyFill="0" applyBorder="0" applyAlignment="0" applyProtection="0"/>
    <xf numFmtId="0" fontId="226" fillId="0" borderId="0" applyNumberFormat="0" applyFont="0" applyFill="0" applyBorder="0" applyProtection="0">
      <alignment horizontal="center" vertical="center" wrapText="1"/>
    </xf>
    <xf numFmtId="0" fontId="7" fillId="0" borderId="0" applyFont="0" applyFill="0" applyBorder="0" applyAlignment="0" applyProtection="0"/>
    <xf numFmtId="0" fontId="7" fillId="0" borderId="0" applyFont="0" applyFill="0" applyBorder="0" applyAlignment="0" applyProtection="0"/>
    <xf numFmtId="0" fontId="93" fillId="6" borderId="0" applyNumberFormat="0" applyBorder="0" applyAlignment="0" applyProtection="0"/>
    <xf numFmtId="0" fontId="66" fillId="0" borderId="0" applyNumberFormat="0" applyFill="0" applyBorder="0" applyAlignment="0" applyProtection="0"/>
    <xf numFmtId="0" fontId="108" fillId="0" borderId="47" applyFont="0" applyBorder="0" applyAlignment="0">
      <alignment horizontal="center"/>
    </xf>
    <xf numFmtId="167" fontId="13" fillId="0" borderId="0" applyFont="0" applyFill="0" applyBorder="0" applyAlignment="0" applyProtection="0"/>
    <xf numFmtId="42" fontId="67" fillId="0" borderId="0" applyFont="0" applyFill="0" applyBorder="0" applyAlignment="0" applyProtection="0"/>
    <xf numFmtId="44" fontId="67" fillId="0" borderId="0" applyFont="0" applyFill="0" applyBorder="0" applyAlignment="0" applyProtection="0"/>
    <xf numFmtId="0" fontId="67" fillId="0" borderId="0"/>
    <xf numFmtId="0" fontId="8" fillId="0" borderId="0" applyFont="0" applyFill="0" applyBorder="0" applyAlignment="0" applyProtection="0"/>
    <xf numFmtId="0" fontId="8" fillId="0" borderId="0" applyFont="0" applyFill="0" applyBorder="0" applyAlignment="0" applyProtection="0"/>
    <xf numFmtId="0" fontId="9" fillId="0" borderId="0">
      <alignment vertical="center"/>
    </xf>
    <xf numFmtId="40" fontId="4" fillId="0" borderId="0" applyFont="0" applyFill="0" applyBorder="0" applyAlignment="0" applyProtection="0"/>
    <xf numFmtId="38"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7" fillId="0" borderId="0" applyBorder="0" applyAlignment="0" applyProtection="0"/>
    <xf numFmtId="0" fontId="5" fillId="0" borderId="0"/>
    <xf numFmtId="0" fontId="228" fillId="0" borderId="3"/>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9" fillId="0" borderId="0" applyFont="0" applyFill="0" applyBorder="0" applyAlignment="0" applyProtection="0"/>
    <xf numFmtId="0" fontId="69" fillId="0" borderId="0" applyFont="0" applyFill="0" applyBorder="0" applyAlignment="0" applyProtection="0"/>
    <xf numFmtId="175" fontId="7" fillId="0" borderId="0" applyFont="0" applyFill="0" applyBorder="0" applyAlignment="0" applyProtection="0"/>
    <xf numFmtId="176" fontId="7" fillId="0" borderId="0" applyFont="0" applyFill="0" applyBorder="0" applyAlignment="0" applyProtection="0"/>
    <xf numFmtId="0" fontId="53" fillId="0" borderId="0"/>
    <xf numFmtId="0" fontId="229" fillId="0" borderId="0"/>
    <xf numFmtId="0" fontId="3" fillId="0" borderId="0"/>
    <xf numFmtId="167" fontId="27" fillId="0" borderId="0" applyFont="0" applyFill="0" applyBorder="0" applyAlignment="0" applyProtection="0"/>
    <xf numFmtId="169" fontId="27" fillId="0" borderId="0" applyFont="0" applyFill="0" applyBorder="0" applyAlignment="0" applyProtection="0"/>
    <xf numFmtId="212" fontId="18" fillId="0" borderId="0" applyFont="0" applyFill="0" applyBorder="0" applyAlignment="0" applyProtection="0"/>
    <xf numFmtId="213" fontId="18" fillId="0" borderId="0" applyFont="0" applyFill="0" applyBorder="0" applyAlignment="0" applyProtection="0"/>
    <xf numFmtId="0" fontId="7" fillId="0" borderId="0"/>
    <xf numFmtId="175" fontId="27" fillId="0" borderId="0" applyFont="0" applyFill="0" applyBorder="0" applyAlignment="0" applyProtection="0"/>
    <xf numFmtId="6" fontId="6" fillId="0" borderId="0" applyFont="0" applyFill="0" applyBorder="0" applyAlignment="0" applyProtection="0"/>
    <xf numFmtId="176" fontId="27" fillId="0" borderId="0" applyFont="0" applyFill="0" applyBorder="0" applyAlignment="0" applyProtection="0"/>
    <xf numFmtId="214" fontId="7" fillId="0" borderId="0" applyFont="0" applyFill="0" applyBorder="0" applyAlignment="0" applyProtection="0"/>
    <xf numFmtId="175" fontId="18" fillId="0" borderId="0" applyFont="0" applyFill="0" applyBorder="0" applyAlignment="0" applyProtection="0"/>
  </cellStyleXfs>
  <cellXfs count="698">
    <xf numFmtId="0" fontId="0" fillId="0" borderId="0" xfId="0"/>
    <xf numFmtId="0" fontId="20" fillId="0" borderId="0" xfId="0" applyFont="1" applyAlignment="1">
      <alignment vertical="center"/>
    </xf>
    <xf numFmtId="0" fontId="79" fillId="0" borderId="1" xfId="0" applyFont="1" applyBorder="1" applyAlignment="1">
      <alignment horizontal="center" vertical="center" wrapText="1"/>
    </xf>
    <xf numFmtId="0" fontId="79" fillId="0" borderId="31" xfId="0" applyFont="1" applyBorder="1" applyAlignment="1">
      <alignment horizontal="center" vertical="center"/>
    </xf>
    <xf numFmtId="4" fontId="21" fillId="0" borderId="31" xfId="0" applyNumberFormat="1" applyFont="1" applyBorder="1" applyAlignment="1">
      <alignment vertical="center"/>
    </xf>
    <xf numFmtId="0" fontId="20" fillId="0" borderId="4" xfId="0" applyFont="1" applyBorder="1" applyAlignment="1">
      <alignment horizontal="center" vertical="center"/>
    </xf>
    <xf numFmtId="0" fontId="80" fillId="0" borderId="4" xfId="0" applyFont="1" applyBorder="1" applyAlignment="1">
      <alignment vertical="center"/>
    </xf>
    <xf numFmtId="4" fontId="20" fillId="0" borderId="4" xfId="0" applyNumberFormat="1" applyFont="1" applyBorder="1" applyAlignment="1">
      <alignment vertical="center"/>
    </xf>
    <xf numFmtId="0" fontId="79" fillId="0" borderId="4" xfId="0" applyFont="1" applyBorder="1" applyAlignment="1">
      <alignment horizontal="center" vertical="center"/>
    </xf>
    <xf numFmtId="4" fontId="20" fillId="0" borderId="0" xfId="0" applyNumberFormat="1" applyFont="1" applyAlignment="1">
      <alignment vertical="center"/>
    </xf>
    <xf numFmtId="0" fontId="81" fillId="0" borderId="4" xfId="0" applyFont="1" applyBorder="1" applyAlignment="1">
      <alignment vertical="center"/>
    </xf>
    <xf numFmtId="0" fontId="21" fillId="0" borderId="0" xfId="0" applyFont="1" applyAlignment="1">
      <alignment vertical="center"/>
    </xf>
    <xf numFmtId="43" fontId="20" fillId="0" borderId="0" xfId="0" applyNumberFormat="1" applyFont="1" applyAlignment="1">
      <alignment vertical="center"/>
    </xf>
    <xf numFmtId="0" fontId="20" fillId="0" borderId="48" xfId="0" applyFont="1" applyBorder="1" applyAlignment="1">
      <alignment horizontal="center" vertical="center" wrapText="1"/>
    </xf>
    <xf numFmtId="0" fontId="80" fillId="0" borderId="48" xfId="0" applyFont="1" applyBorder="1" applyAlignment="1">
      <alignment horizontal="left" vertical="center" wrapText="1"/>
    </xf>
    <xf numFmtId="3" fontId="23" fillId="0" borderId="4" xfId="0" applyNumberFormat="1" applyFont="1" applyBorder="1" applyAlignment="1">
      <alignment vertical="center"/>
    </xf>
    <xf numFmtId="3" fontId="21" fillId="0" borderId="4" xfId="0" applyNumberFormat="1" applyFont="1" applyBorder="1" applyAlignment="1">
      <alignment vertical="center"/>
    </xf>
    <xf numFmtId="3" fontId="20" fillId="0" borderId="4" xfId="0" applyNumberFormat="1" applyFont="1" applyBorder="1" applyAlignment="1">
      <alignment vertical="center"/>
    </xf>
    <xf numFmtId="0" fontId="20" fillId="0" borderId="4" xfId="0" applyFont="1" applyBorder="1" applyAlignment="1">
      <alignment horizontal="center" vertical="center" wrapText="1"/>
    </xf>
    <xf numFmtId="3" fontId="20" fillId="0" borderId="48" xfId="0" applyNumberFormat="1" applyFont="1" applyBorder="1" applyAlignment="1">
      <alignment vertical="center"/>
    </xf>
    <xf numFmtId="0" fontId="20" fillId="0" borderId="48" xfId="0" applyFont="1" applyBorder="1" applyAlignment="1">
      <alignment horizontal="center" vertical="center"/>
    </xf>
    <xf numFmtId="0" fontId="80" fillId="0" borderId="48" xfId="0" applyFont="1" applyBorder="1" applyAlignment="1">
      <alignment vertical="center"/>
    </xf>
    <xf numFmtId="0" fontId="79" fillId="0" borderId="49" xfId="0" applyFont="1" applyBorder="1" applyAlignment="1">
      <alignment horizontal="center" vertical="center"/>
    </xf>
    <xf numFmtId="0" fontId="79" fillId="0" borderId="49" xfId="0" applyFont="1" applyBorder="1" applyAlignment="1">
      <alignment vertical="center"/>
    </xf>
    <xf numFmtId="3" fontId="21" fillId="0" borderId="49" xfId="0" applyNumberFormat="1" applyFont="1" applyBorder="1" applyAlignment="1">
      <alignment vertical="center"/>
    </xf>
    <xf numFmtId="4" fontId="21" fillId="0" borderId="49" xfId="0" applyNumberFormat="1" applyFont="1" applyBorder="1" applyAlignment="1">
      <alignment vertical="center"/>
    </xf>
    <xf numFmtId="0" fontId="7" fillId="0" borderId="0" xfId="0" applyFont="1"/>
    <xf numFmtId="0" fontId="76" fillId="0" borderId="0" xfId="0" applyFont="1"/>
    <xf numFmtId="0" fontId="81" fillId="0" borderId="4" xfId="0" quotePrefix="1" applyFont="1" applyBorder="1" applyAlignment="1">
      <alignment horizontal="center" vertical="center" wrapText="1"/>
    </xf>
    <xf numFmtId="0" fontId="87" fillId="0" borderId="0" xfId="0" applyFont="1" applyAlignment="1">
      <alignment horizontal="center" vertical="center"/>
    </xf>
    <xf numFmtId="0" fontId="80" fillId="0" borderId="4" xfId="0" applyFont="1" applyBorder="1" applyAlignment="1">
      <alignment horizontal="left" vertical="center" wrapText="1"/>
    </xf>
    <xf numFmtId="0" fontId="81" fillId="0" borderId="4" xfId="0" applyFont="1" applyBorder="1" applyAlignment="1">
      <alignment horizontal="left" vertical="center" wrapText="1"/>
    </xf>
    <xf numFmtId="0" fontId="77" fillId="0" borderId="0" xfId="0" applyFont="1"/>
    <xf numFmtId="0" fontId="70" fillId="0" borderId="0" xfId="0" applyFont="1"/>
    <xf numFmtId="43" fontId="7" fillId="0" borderId="0" xfId="0" applyNumberFormat="1" applyFont="1"/>
    <xf numFmtId="207" fontId="39" fillId="0" borderId="4" xfId="1407" applyNumberFormat="1" applyFont="1" applyBorder="1" applyAlignment="1">
      <alignment vertical="center"/>
    </xf>
    <xf numFmtId="0" fontId="7" fillId="0" borderId="0" xfId="0" applyFont="1" applyAlignment="1">
      <alignment horizontal="center"/>
    </xf>
    <xf numFmtId="43" fontId="7" fillId="0" borderId="0" xfId="0" applyNumberFormat="1" applyFont="1" applyAlignment="1">
      <alignment horizontal="center"/>
    </xf>
    <xf numFmtId="43" fontId="70" fillId="0" borderId="0" xfId="0" applyNumberFormat="1" applyFont="1"/>
    <xf numFmtId="0" fontId="79" fillId="0" borderId="4" xfId="0" applyFont="1" applyBorder="1" applyAlignment="1">
      <alignment vertical="center"/>
    </xf>
    <xf numFmtId="0" fontId="79" fillId="0" borderId="31" xfId="0" applyFont="1" applyBorder="1" applyAlignment="1">
      <alignment vertical="center"/>
    </xf>
    <xf numFmtId="0" fontId="254" fillId="0" borderId="0" xfId="0" applyFont="1" applyAlignment="1">
      <alignment vertical="center"/>
    </xf>
    <xf numFmtId="0" fontId="254" fillId="0" borderId="0" xfId="0" applyFont="1"/>
    <xf numFmtId="0" fontId="255" fillId="0" borderId="0" xfId="0" applyFont="1" applyAlignment="1">
      <alignment vertical="center"/>
    </xf>
    <xf numFmtId="0" fontId="254" fillId="50" borderId="0" xfId="0" applyFont="1" applyFill="1"/>
    <xf numFmtId="0" fontId="256" fillId="0" borderId="0" xfId="0" applyFont="1"/>
    <xf numFmtId="0" fontId="257" fillId="0" borderId="0" xfId="0" applyFont="1" applyAlignment="1">
      <alignment horizontal="center"/>
    </xf>
    <xf numFmtId="0" fontId="258" fillId="0" borderId="0" xfId="0" applyFont="1"/>
    <xf numFmtId="0" fontId="258" fillId="50" borderId="0" xfId="0" applyFont="1" applyFill="1"/>
    <xf numFmtId="0" fontId="256" fillId="50" borderId="0" xfId="0" applyFont="1" applyFill="1"/>
    <xf numFmtId="0" fontId="256" fillId="0" borderId="0" xfId="0" applyFont="1" applyAlignment="1">
      <alignment vertical="center"/>
    </xf>
    <xf numFmtId="0" fontId="259" fillId="0" borderId="0" xfId="0" applyFont="1" applyAlignment="1">
      <alignment vertical="center"/>
    </xf>
    <xf numFmtId="0" fontId="90" fillId="0" borderId="1" xfId="0" applyFont="1" applyBorder="1" applyAlignment="1">
      <alignment horizontal="center" vertical="center" wrapText="1"/>
    </xf>
    <xf numFmtId="0" fontId="76" fillId="0" borderId="0" xfId="1336" applyFont="1" applyAlignment="1">
      <alignment horizontal="centerContinuous"/>
    </xf>
    <xf numFmtId="0" fontId="9" fillId="0" borderId="0" xfId="1336" applyFont="1" applyAlignment="1">
      <alignment horizontal="centerContinuous"/>
    </xf>
    <xf numFmtId="0" fontId="9" fillId="0" borderId="0" xfId="1336" applyFont="1"/>
    <xf numFmtId="0" fontId="88" fillId="0" borderId="0" xfId="1336" applyFont="1" applyAlignment="1">
      <alignment horizontal="left"/>
    </xf>
    <xf numFmtId="0" fontId="76" fillId="0" borderId="1" xfId="1336" applyFont="1" applyBorder="1" applyAlignment="1">
      <alignment horizontal="center" vertical="center"/>
    </xf>
    <xf numFmtId="0" fontId="76" fillId="0" borderId="0" xfId="1336" applyFont="1" applyAlignment="1">
      <alignment vertical="center"/>
    </xf>
    <xf numFmtId="0" fontId="88" fillId="0" borderId="0" xfId="0" applyFont="1"/>
    <xf numFmtId="0" fontId="88" fillId="0" borderId="0" xfId="1336" applyFont="1"/>
    <xf numFmtId="0" fontId="9" fillId="0" borderId="4" xfId="1336" applyFont="1" applyBorder="1" applyAlignment="1">
      <alignment horizontal="center"/>
    </xf>
    <xf numFmtId="0" fontId="9" fillId="0" borderId="49" xfId="1336" applyFont="1" applyBorder="1"/>
    <xf numFmtId="0" fontId="88" fillId="0" borderId="0" xfId="1336" applyFont="1" applyAlignment="1">
      <alignment horizontal="right"/>
    </xf>
    <xf numFmtId="0" fontId="76" fillId="0" borderId="22" xfId="1336" applyFont="1" applyBorder="1" applyAlignment="1">
      <alignment horizontal="center"/>
    </xf>
    <xf numFmtId="0" fontId="77" fillId="0" borderId="22" xfId="1336" applyFont="1" applyBorder="1"/>
    <xf numFmtId="177" fontId="20" fillId="0" borderId="0" xfId="906" applyNumberFormat="1" applyFont="1" applyFill="1" applyAlignment="1">
      <alignment vertical="center"/>
    </xf>
    <xf numFmtId="177" fontId="79" fillId="0" borderId="1" xfId="906" applyNumberFormat="1" applyFont="1" applyFill="1" applyBorder="1" applyAlignment="1">
      <alignment horizontal="center" vertical="center" wrapText="1"/>
    </xf>
    <xf numFmtId="177" fontId="21" fillId="0" borderId="4" xfId="906" applyNumberFormat="1" applyFont="1" applyFill="1" applyBorder="1" applyAlignment="1">
      <alignment vertical="center"/>
    </xf>
    <xf numFmtId="177" fontId="20" fillId="0" borderId="4" xfId="906" applyNumberFormat="1" applyFont="1" applyFill="1" applyBorder="1" applyAlignment="1">
      <alignment vertical="center"/>
    </xf>
    <xf numFmtId="177" fontId="23" fillId="0" borderId="4" xfId="906" applyNumberFormat="1" applyFont="1" applyFill="1" applyBorder="1" applyAlignment="1">
      <alignment vertical="center"/>
    </xf>
    <xf numFmtId="177" fontId="21" fillId="0" borderId="31" xfId="906" applyNumberFormat="1" applyFont="1" applyFill="1" applyBorder="1" applyAlignment="1">
      <alignment vertical="center"/>
    </xf>
    <xf numFmtId="177" fontId="21" fillId="0" borderId="49" xfId="906" applyNumberFormat="1" applyFont="1" applyFill="1" applyBorder="1" applyAlignment="1">
      <alignment vertical="center"/>
    </xf>
    <xf numFmtId="177" fontId="260" fillId="0" borderId="0" xfId="0" applyNumberFormat="1" applyFont="1"/>
    <xf numFmtId="177" fontId="259" fillId="0" borderId="0" xfId="0" applyNumberFormat="1" applyFont="1" applyAlignment="1">
      <alignment vertical="center"/>
    </xf>
    <xf numFmtId="177" fontId="7" fillId="0" borderId="0" xfId="906" applyNumberFormat="1" applyFont="1" applyFill="1"/>
    <xf numFmtId="177" fontId="70" fillId="0" borderId="0" xfId="906" applyNumberFormat="1" applyFont="1" applyFill="1" applyAlignment="1">
      <alignment horizontal="left"/>
    </xf>
    <xf numFmtId="177" fontId="71" fillId="0" borderId="0" xfId="906" applyNumberFormat="1" applyFont="1" applyFill="1"/>
    <xf numFmtId="3" fontId="76" fillId="0" borderId="22" xfId="1336" applyNumberFormat="1" applyFont="1" applyBorder="1"/>
    <xf numFmtId="177" fontId="9" fillId="0" borderId="4" xfId="906" applyNumberFormat="1" applyFont="1" applyBorder="1"/>
    <xf numFmtId="177" fontId="9" fillId="0" borderId="0" xfId="906" applyNumberFormat="1" applyFont="1"/>
    <xf numFmtId="177" fontId="76" fillId="0" borderId="0" xfId="906" applyNumberFormat="1" applyFont="1" applyAlignment="1">
      <alignment vertical="center"/>
    </xf>
    <xf numFmtId="0" fontId="78" fillId="0" borderId="0" xfId="0" applyFont="1" applyAlignment="1">
      <alignment horizontal="center" vertical="center"/>
    </xf>
    <xf numFmtId="0" fontId="261" fillId="0" borderId="0" xfId="1390" applyFont="1"/>
    <xf numFmtId="0" fontId="248" fillId="0" borderId="0" xfId="1390"/>
    <xf numFmtId="0" fontId="262" fillId="0" borderId="0" xfId="1390" applyFont="1" applyAlignment="1">
      <alignment horizontal="right" vertical="center"/>
    </xf>
    <xf numFmtId="215" fontId="248" fillId="0" borderId="0" xfId="1390" applyNumberFormat="1"/>
    <xf numFmtId="0" fontId="261" fillId="51" borderId="1" xfId="1390" applyFont="1" applyFill="1" applyBorder="1" applyAlignment="1">
      <alignment horizontal="center" vertical="center" wrapText="1"/>
    </xf>
    <xf numFmtId="0" fontId="263" fillId="0" borderId="0" xfId="1390" applyFont="1"/>
    <xf numFmtId="0" fontId="261" fillId="0" borderId="22" xfId="1390" applyFont="1" applyBorder="1" applyAlignment="1">
      <alignment horizontal="center" vertical="center" wrapText="1"/>
    </xf>
    <xf numFmtId="0" fontId="261" fillId="0" borderId="4" xfId="1390" applyFont="1" applyBorder="1" applyAlignment="1">
      <alignment horizontal="center" vertical="center" wrapText="1"/>
    </xf>
    <xf numFmtId="0" fontId="261" fillId="0" borderId="4" xfId="1390" applyFont="1" applyBorder="1" applyAlignment="1">
      <alignment vertical="center" wrapText="1"/>
    </xf>
    <xf numFmtId="0" fontId="264" fillId="0" borderId="4" xfId="1390" applyFont="1" applyBorder="1" applyAlignment="1">
      <alignment horizontal="center" vertical="center" wrapText="1"/>
    </xf>
    <xf numFmtId="0" fontId="264" fillId="0" borderId="4" xfId="1390" applyFont="1" applyBorder="1" applyAlignment="1">
      <alignment vertical="center" wrapText="1"/>
    </xf>
    <xf numFmtId="0" fontId="262" fillId="0" borderId="4" xfId="1390" applyFont="1" applyBorder="1" applyAlignment="1">
      <alignment vertical="center" wrapText="1"/>
    </xf>
    <xf numFmtId="0" fontId="264" fillId="0" borderId="4" xfId="1390" quotePrefix="1" applyFont="1" applyBorder="1" applyAlignment="1">
      <alignment vertical="center" wrapText="1"/>
    </xf>
    <xf numFmtId="0" fontId="265" fillId="0" borderId="4" xfId="1390" applyFont="1" applyBorder="1" applyAlignment="1">
      <alignment horizontal="center" vertical="center" wrapText="1"/>
    </xf>
    <xf numFmtId="0" fontId="265" fillId="0" borderId="4" xfId="1390" applyFont="1" applyBorder="1" applyAlignment="1">
      <alignment vertical="center" wrapText="1"/>
    </xf>
    <xf numFmtId="0" fontId="266" fillId="0" borderId="0" xfId="1390" applyFont="1"/>
    <xf numFmtId="0" fontId="261" fillId="0" borderId="49" xfId="1390" applyFont="1" applyBorder="1" applyAlignment="1">
      <alignment horizontal="center" vertical="center" wrapText="1"/>
    </xf>
    <xf numFmtId="0" fontId="261" fillId="0" borderId="49" xfId="1390" applyFont="1" applyBorder="1" applyAlignment="1">
      <alignment vertical="center" wrapText="1"/>
    </xf>
    <xf numFmtId="0" fontId="262" fillId="0" borderId="0" xfId="1390" applyFont="1" applyAlignment="1">
      <alignment vertical="center"/>
    </xf>
    <xf numFmtId="0" fontId="265" fillId="0" borderId="0" xfId="1390" applyFont="1" applyAlignment="1">
      <alignment vertical="center"/>
    </xf>
    <xf numFmtId="0" fontId="258" fillId="0" borderId="0" xfId="1322" applyFont="1"/>
    <xf numFmtId="0" fontId="258" fillId="0" borderId="0" xfId="1322" applyFont="1" applyAlignment="1">
      <alignment vertical="center"/>
    </xf>
    <xf numFmtId="0" fontId="267" fillId="0" borderId="4" xfId="1322" applyFont="1" applyBorder="1" applyAlignment="1">
      <alignment horizontal="center" vertical="center" wrapText="1"/>
    </xf>
    <xf numFmtId="0" fontId="267" fillId="0" borderId="4" xfId="1322" applyFont="1" applyBorder="1" applyAlignment="1">
      <alignment vertical="center" wrapText="1"/>
    </xf>
    <xf numFmtId="211" fontId="268" fillId="0" borderId="4" xfId="1031" applyNumberFormat="1" applyFont="1" applyBorder="1" applyAlignment="1">
      <alignment horizontal="center" vertical="center" wrapText="1"/>
    </xf>
    <xf numFmtId="211" fontId="267" fillId="0" borderId="4" xfId="1031" applyNumberFormat="1" applyFont="1" applyBorder="1" applyAlignment="1">
      <alignment horizontal="center" vertical="center" wrapText="1"/>
    </xf>
    <xf numFmtId="0" fontId="269" fillId="0" borderId="0" xfId="1322" applyFont="1" applyAlignment="1">
      <alignment vertical="center"/>
    </xf>
    <xf numFmtId="0" fontId="268" fillId="0" borderId="4" xfId="1322" applyFont="1" applyBorder="1" applyAlignment="1">
      <alignment horizontal="center" vertical="center" wrapText="1"/>
    </xf>
    <xf numFmtId="0" fontId="268" fillId="0" borderId="4" xfId="1322" applyFont="1" applyBorder="1" applyAlignment="1">
      <alignment vertical="center" wrapText="1"/>
    </xf>
    <xf numFmtId="0" fontId="270" fillId="0" borderId="0" xfId="1322" applyFont="1" applyAlignment="1">
      <alignment horizontal="right"/>
    </xf>
    <xf numFmtId="0" fontId="267" fillId="0" borderId="50" xfId="1322" applyFont="1" applyBorder="1" applyAlignment="1">
      <alignment horizontal="center" vertical="center" wrapText="1"/>
    </xf>
    <xf numFmtId="211" fontId="268" fillId="0" borderId="50" xfId="1031" applyNumberFormat="1" applyFont="1" applyBorder="1" applyAlignment="1">
      <alignment horizontal="center" vertical="center" wrapText="1"/>
    </xf>
    <xf numFmtId="211" fontId="267" fillId="0" borderId="50" xfId="1031" applyNumberFormat="1" applyFont="1" applyBorder="1" applyAlignment="1">
      <alignment horizontal="center" vertical="center" wrapText="1"/>
    </xf>
    <xf numFmtId="0" fontId="271" fillId="0" borderId="0" xfId="0" applyFont="1" applyAlignment="1">
      <alignment horizontal="center" vertical="center"/>
    </xf>
    <xf numFmtId="0" fontId="83" fillId="0" borderId="0" xfId="0" applyFont="1" applyAlignment="1">
      <alignment horizontal="center" vertical="center" wrapText="1"/>
    </xf>
    <xf numFmtId="0" fontId="270" fillId="0" borderId="0" xfId="1322" applyFont="1" applyAlignment="1">
      <alignment horizontal="center"/>
    </xf>
    <xf numFmtId="211" fontId="258" fillId="0" borderId="0" xfId="1322" applyNumberFormat="1" applyFont="1"/>
    <xf numFmtId="211" fontId="270" fillId="0" borderId="0" xfId="1322" applyNumberFormat="1" applyFont="1" applyAlignment="1">
      <alignment horizontal="right"/>
    </xf>
    <xf numFmtId="0" fontId="272" fillId="0" borderId="0" xfId="1387" applyFont="1"/>
    <xf numFmtId="169" fontId="272" fillId="0" borderId="0" xfId="943" applyFont="1"/>
    <xf numFmtId="169" fontId="273" fillId="0" borderId="0" xfId="943" applyFont="1" applyAlignment="1">
      <alignment horizontal="right" vertical="center"/>
    </xf>
    <xf numFmtId="0" fontId="272" fillId="0" borderId="0" xfId="1387" applyFont="1" applyAlignment="1">
      <alignment vertical="center"/>
    </xf>
    <xf numFmtId="0" fontId="272" fillId="0" borderId="0" xfId="1387" applyFont="1" applyAlignment="1">
      <alignment vertical="center" wrapText="1"/>
    </xf>
    <xf numFmtId="0" fontId="274" fillId="0" borderId="0" xfId="1387" applyFont="1" applyAlignment="1">
      <alignment horizontal="center" vertical="center" wrapText="1"/>
    </xf>
    <xf numFmtId="0" fontId="275" fillId="0" borderId="0" xfId="1387" applyFont="1" applyAlignment="1">
      <alignment horizontal="center" vertical="center" wrapText="1"/>
    </xf>
    <xf numFmtId="0" fontId="272" fillId="0" borderId="27" xfId="1387" applyFont="1" applyBorder="1" applyAlignment="1">
      <alignment horizontal="center" vertical="center"/>
    </xf>
    <xf numFmtId="169" fontId="272" fillId="0" borderId="27" xfId="943" applyFont="1" applyBorder="1" applyAlignment="1">
      <alignment vertical="center"/>
    </xf>
    <xf numFmtId="0" fontId="272" fillId="0" borderId="1" xfId="1387" applyFont="1" applyBorder="1" applyAlignment="1">
      <alignment horizontal="center" vertical="center"/>
    </xf>
    <xf numFmtId="0" fontId="272" fillId="0" borderId="1" xfId="1387" applyFont="1" applyBorder="1" applyAlignment="1">
      <alignment vertical="center"/>
    </xf>
    <xf numFmtId="169" fontId="272" fillId="0" borderId="1" xfId="943" applyFont="1" applyBorder="1" applyAlignment="1">
      <alignment vertical="center"/>
    </xf>
    <xf numFmtId="0" fontId="272" fillId="0" borderId="1" xfId="1387" applyFont="1" applyBorder="1"/>
    <xf numFmtId="169" fontId="272" fillId="0" borderId="1" xfId="943" applyFont="1" applyBorder="1"/>
    <xf numFmtId="215" fontId="276" fillId="0" borderId="0" xfId="943" applyNumberFormat="1" applyFont="1"/>
    <xf numFmtId="0" fontId="108" fillId="0" borderId="0" xfId="1336" applyFont="1"/>
    <xf numFmtId="0" fontId="90" fillId="0" borderId="0" xfId="0" applyFont="1"/>
    <xf numFmtId="0" fontId="277" fillId="0" borderId="0" xfId="0" applyFont="1" applyAlignment="1">
      <alignment horizontal="center" wrapText="1"/>
    </xf>
    <xf numFmtId="0" fontId="90" fillId="0" borderId="0" xfId="0" applyFont="1" applyAlignment="1">
      <alignment vertical="center"/>
    </xf>
    <xf numFmtId="0" fontId="277" fillId="52" borderId="70" xfId="0" applyFont="1" applyFill="1" applyBorder="1" applyAlignment="1">
      <alignment horizontal="center" wrapText="1"/>
    </xf>
    <xf numFmtId="0" fontId="277" fillId="52" borderId="70" xfId="0" applyFont="1" applyFill="1" applyBorder="1" applyAlignment="1">
      <alignment wrapText="1"/>
    </xf>
    <xf numFmtId="0" fontId="278" fillId="52" borderId="70" xfId="0" applyFont="1" applyFill="1" applyBorder="1" applyAlignment="1">
      <alignment horizontal="center" wrapText="1"/>
    </xf>
    <xf numFmtId="4" fontId="90" fillId="0" borderId="0" xfId="0" applyNumberFormat="1" applyFont="1"/>
    <xf numFmtId="0" fontId="278" fillId="52" borderId="70" xfId="0" applyFont="1" applyFill="1" applyBorder="1" applyAlignment="1">
      <alignment wrapText="1"/>
    </xf>
    <xf numFmtId="177" fontId="278" fillId="52" borderId="70" xfId="906" applyNumberFormat="1" applyFont="1" applyFill="1" applyBorder="1" applyAlignment="1">
      <alignment horizontal="center" wrapText="1"/>
    </xf>
    <xf numFmtId="177" fontId="277" fillId="52" borderId="70" xfId="906" applyNumberFormat="1" applyFont="1" applyFill="1" applyBorder="1" applyAlignment="1">
      <alignment horizontal="center" wrapText="1"/>
    </xf>
    <xf numFmtId="0" fontId="233" fillId="0" borderId="0" xfId="0" applyFont="1" applyAlignment="1">
      <alignment vertical="center"/>
    </xf>
    <xf numFmtId="0" fontId="232" fillId="0" borderId="0" xfId="0" applyFont="1" applyAlignment="1">
      <alignment horizontal="center" vertical="center"/>
    </xf>
    <xf numFmtId="177" fontId="232" fillId="0" borderId="0" xfId="906" applyNumberFormat="1" applyFont="1" applyFill="1" applyAlignment="1">
      <alignment horizontal="center" vertical="center"/>
    </xf>
    <xf numFmtId="0" fontId="262" fillId="0" borderId="4" xfId="1390" applyFont="1" applyBorder="1" applyAlignment="1">
      <alignment horizontal="center" vertical="center" wrapText="1"/>
    </xf>
    <xf numFmtId="3" fontId="20" fillId="0" borderId="0" xfId="0" applyNumberFormat="1" applyFont="1" applyAlignment="1">
      <alignment vertical="center"/>
    </xf>
    <xf numFmtId="177" fontId="20" fillId="0" borderId="0" xfId="0" applyNumberFormat="1" applyFont="1" applyAlignment="1">
      <alignment vertical="center"/>
    </xf>
    <xf numFmtId="0" fontId="273" fillId="0" borderId="0" xfId="1387" applyFont="1" applyAlignment="1">
      <alignment horizontal="center" vertical="center" wrapText="1"/>
    </xf>
    <xf numFmtId="0" fontId="272" fillId="0" borderId="0" xfId="1387" applyFont="1" applyAlignment="1">
      <alignment horizontal="center" vertical="center" wrapText="1"/>
    </xf>
    <xf numFmtId="169" fontId="272" fillId="0" borderId="0" xfId="943" applyFont="1" applyAlignment="1">
      <alignment horizontal="center" vertical="center" wrapText="1"/>
    </xf>
    <xf numFmtId="169" fontId="272" fillId="0" borderId="0" xfId="943" applyFont="1" applyAlignment="1">
      <alignment vertical="center" wrapText="1"/>
    </xf>
    <xf numFmtId="169" fontId="279" fillId="0" borderId="0" xfId="943" applyFont="1" applyAlignment="1">
      <alignment horizontal="center" vertical="center" wrapText="1"/>
    </xf>
    <xf numFmtId="0" fontId="230" fillId="0" borderId="0" xfId="1340" applyFont="1"/>
    <xf numFmtId="169" fontId="20" fillId="0" borderId="0" xfId="0" applyNumberFormat="1" applyFont="1" applyAlignment="1">
      <alignment vertical="center"/>
    </xf>
    <xf numFmtId="177" fontId="21" fillId="0" borderId="0" xfId="0" applyNumberFormat="1" applyFont="1" applyAlignment="1">
      <alignment vertical="center"/>
    </xf>
    <xf numFmtId="0" fontId="71" fillId="0" borderId="0" xfId="0" applyFont="1"/>
    <xf numFmtId="0" fontId="278" fillId="52" borderId="70" xfId="0" applyFont="1" applyFill="1" applyBorder="1" applyAlignment="1">
      <alignment horizontal="center" vertical="center" wrapText="1"/>
    </xf>
    <xf numFmtId="0" fontId="278" fillId="52" borderId="70" xfId="0" applyFont="1" applyFill="1" applyBorder="1" applyAlignment="1">
      <alignment vertical="center" wrapText="1"/>
    </xf>
    <xf numFmtId="177" fontId="278" fillId="52" borderId="70" xfId="906" applyNumberFormat="1" applyFont="1" applyFill="1" applyBorder="1" applyAlignment="1">
      <alignment horizontal="center" vertical="center" wrapText="1"/>
    </xf>
    <xf numFmtId="0" fontId="261" fillId="0" borderId="0" xfId="1390" applyFont="1" applyAlignment="1">
      <alignment horizontal="center"/>
    </xf>
    <xf numFmtId="0" fontId="262" fillId="0" borderId="0" xfId="1390" applyFont="1" applyAlignment="1">
      <alignment horizontal="center" vertical="center"/>
    </xf>
    <xf numFmtId="0" fontId="261" fillId="53" borderId="1" xfId="1390" applyFont="1" applyFill="1" applyBorder="1" applyAlignment="1">
      <alignment horizontal="center" vertical="center" wrapText="1"/>
    </xf>
    <xf numFmtId="0" fontId="262" fillId="0" borderId="0" xfId="1390" applyFont="1" applyAlignment="1">
      <alignment horizontal="center"/>
    </xf>
    <xf numFmtId="215" fontId="248" fillId="0" borderId="0" xfId="1025" applyNumberFormat="1" applyFont="1"/>
    <xf numFmtId="215" fontId="261" fillId="0" borderId="0" xfId="1025" applyNumberFormat="1" applyFont="1"/>
    <xf numFmtId="215" fontId="261" fillId="53" borderId="1" xfId="1025" applyNumberFormat="1" applyFont="1" applyFill="1" applyBorder="1" applyAlignment="1">
      <alignment horizontal="center" vertical="center" wrapText="1"/>
    </xf>
    <xf numFmtId="215" fontId="261" fillId="51" borderId="1" xfId="1025" applyNumberFormat="1" applyFont="1" applyFill="1" applyBorder="1" applyAlignment="1">
      <alignment horizontal="center" vertical="center" wrapText="1"/>
    </xf>
    <xf numFmtId="0" fontId="263" fillId="0" borderId="0" xfId="1390" applyFont="1" applyAlignment="1">
      <alignment vertical="center"/>
    </xf>
    <xf numFmtId="215" fontId="261" fillId="0" borderId="22" xfId="1025" applyNumberFormat="1" applyFont="1" applyBorder="1" applyAlignment="1">
      <alignment horizontal="center" vertical="center" wrapText="1"/>
    </xf>
    <xf numFmtId="215" fontId="261" fillId="0" borderId="4" xfId="1025" applyNumberFormat="1" applyFont="1" applyBorder="1" applyAlignment="1">
      <alignment horizontal="center" vertical="center" wrapText="1"/>
    </xf>
    <xf numFmtId="215" fontId="264" fillId="0" borderId="4" xfId="1025" applyNumberFormat="1" applyFont="1" applyBorder="1" applyAlignment="1">
      <alignment horizontal="center" vertical="center" wrapText="1"/>
    </xf>
    <xf numFmtId="302" fontId="248" fillId="0" borderId="0" xfId="1390" applyNumberFormat="1"/>
    <xf numFmtId="215" fontId="265" fillId="0" borderId="4" xfId="1025" applyNumberFormat="1" applyFont="1" applyBorder="1" applyAlignment="1">
      <alignment horizontal="center" vertical="center" wrapText="1"/>
    </xf>
    <xf numFmtId="215" fontId="261" fillId="0" borderId="49" xfId="1025" applyNumberFormat="1" applyFont="1" applyBorder="1" applyAlignment="1">
      <alignment horizontal="center" vertical="center" wrapText="1"/>
    </xf>
    <xf numFmtId="215" fontId="262" fillId="0" borderId="0" xfId="1025" applyNumberFormat="1" applyFont="1"/>
    <xf numFmtId="169" fontId="230" fillId="0" borderId="0" xfId="943" applyFont="1" applyBorder="1" applyAlignment="1">
      <alignment horizontal="right"/>
    </xf>
    <xf numFmtId="0" fontId="280" fillId="0" borderId="0" xfId="0" applyFont="1"/>
    <xf numFmtId="0" fontId="281" fillId="0" borderId="0" xfId="0" applyFont="1"/>
    <xf numFmtId="0" fontId="281" fillId="0" borderId="0" xfId="0" applyFont="1" applyAlignment="1">
      <alignment vertical="center"/>
    </xf>
    <xf numFmtId="177" fontId="282" fillId="0" borderId="0" xfId="0" applyNumberFormat="1" applyFont="1" applyAlignment="1">
      <alignment horizontal="center"/>
    </xf>
    <xf numFmtId="0" fontId="282" fillId="0" borderId="0" xfId="0" applyFont="1" applyAlignment="1">
      <alignment horizontal="center"/>
    </xf>
    <xf numFmtId="177" fontId="283" fillId="0" borderId="0" xfId="0" applyNumberFormat="1" applyFont="1"/>
    <xf numFmtId="0" fontId="283" fillId="0" borderId="0" xfId="0" applyFont="1"/>
    <xf numFmtId="177" fontId="283" fillId="0" borderId="0" xfId="906" applyNumberFormat="1" applyFont="1"/>
    <xf numFmtId="43" fontId="283" fillId="0" borderId="0" xfId="906" applyFont="1"/>
    <xf numFmtId="211" fontId="283" fillId="0" borderId="0" xfId="906" applyNumberFormat="1" applyFont="1" applyAlignment="1">
      <alignment horizontal="center" vertical="center"/>
    </xf>
    <xf numFmtId="211" fontId="283" fillId="0" borderId="0" xfId="0" applyNumberFormat="1" applyFont="1"/>
    <xf numFmtId="0" fontId="236" fillId="0" borderId="1" xfId="0" applyFont="1" applyBorder="1" applyAlignment="1">
      <alignment horizontal="center" vertical="center" wrapText="1"/>
    </xf>
    <xf numFmtId="0" fontId="236" fillId="50" borderId="1" xfId="0" applyFont="1" applyFill="1" applyBorder="1" applyAlignment="1">
      <alignment horizontal="center" vertical="center" wrapText="1"/>
    </xf>
    <xf numFmtId="0" fontId="284" fillId="0" borderId="1" xfId="0" applyFont="1" applyBorder="1" applyAlignment="1">
      <alignment horizontal="center" vertical="center"/>
    </xf>
    <xf numFmtId="177" fontId="84" fillId="0" borderId="1" xfId="906" applyNumberFormat="1" applyFont="1" applyBorder="1" applyAlignment="1">
      <alignment horizontal="center" vertical="center" wrapText="1"/>
    </xf>
    <xf numFmtId="177" fontId="259" fillId="0" borderId="1" xfId="0" applyNumberFormat="1" applyFont="1" applyBorder="1" applyAlignment="1">
      <alignment vertical="center"/>
    </xf>
    <xf numFmtId="0" fontId="84" fillId="0" borderId="1" xfId="0" applyFont="1" applyBorder="1" applyAlignment="1">
      <alignment vertical="center" wrapText="1"/>
    </xf>
    <xf numFmtId="0" fontId="90" fillId="0" borderId="1" xfId="0" applyFont="1" applyBorder="1" applyAlignment="1">
      <alignment vertical="center" wrapText="1"/>
    </xf>
    <xf numFmtId="177" fontId="90" fillId="0" borderId="1" xfId="906" applyNumberFormat="1" applyFont="1" applyBorder="1" applyAlignment="1">
      <alignment horizontal="center" vertical="center" wrapText="1"/>
    </xf>
    <xf numFmtId="211" fontId="75" fillId="0" borderId="1" xfId="1022" applyNumberFormat="1" applyFont="1" applyBorder="1" applyAlignment="1">
      <alignment horizontal="center" vertical="center" wrapText="1"/>
    </xf>
    <xf numFmtId="177" fontId="285" fillId="0" borderId="1" xfId="906" applyNumberFormat="1" applyFont="1" applyBorder="1" applyAlignment="1">
      <alignment horizontal="center" vertical="center" wrapText="1"/>
    </xf>
    <xf numFmtId="0" fontId="259" fillId="0" borderId="1" xfId="0" applyFont="1" applyBorder="1" applyAlignment="1">
      <alignment vertical="center"/>
    </xf>
    <xf numFmtId="177" fontId="259" fillId="0" borderId="1" xfId="906" applyNumberFormat="1" applyFont="1" applyBorder="1" applyAlignment="1">
      <alignment vertical="center"/>
    </xf>
    <xf numFmtId="177" fontId="90" fillId="50" borderId="1" xfId="906" applyNumberFormat="1" applyFont="1" applyFill="1" applyBorder="1" applyAlignment="1">
      <alignment horizontal="center" vertical="center" wrapText="1"/>
    </xf>
    <xf numFmtId="211" fontId="259" fillId="0" borderId="1" xfId="906" applyNumberFormat="1" applyFont="1" applyBorder="1" applyAlignment="1">
      <alignment horizontal="center" vertical="center"/>
    </xf>
    <xf numFmtId="177" fontId="84" fillId="50" borderId="1" xfId="906" applyNumberFormat="1" applyFont="1" applyFill="1" applyBorder="1" applyAlignment="1">
      <alignment horizontal="center" vertical="center" wrapText="1"/>
    </xf>
    <xf numFmtId="0" fontId="259" fillId="0" borderId="1" xfId="0" applyFont="1" applyBorder="1" applyAlignment="1">
      <alignment horizontal="center" vertical="center"/>
    </xf>
    <xf numFmtId="0" fontId="255" fillId="0" borderId="1" xfId="0" applyFont="1" applyBorder="1" applyAlignment="1">
      <alignment horizontal="center" vertical="center" wrapText="1"/>
    </xf>
    <xf numFmtId="177" fontId="255" fillId="0" borderId="1" xfId="906" applyNumberFormat="1" applyFont="1" applyBorder="1" applyAlignment="1">
      <alignment horizontal="center" vertical="center" wrapText="1"/>
    </xf>
    <xf numFmtId="177" fontId="286" fillId="0" borderId="1" xfId="906" applyNumberFormat="1" applyFont="1" applyBorder="1" applyAlignment="1">
      <alignment horizontal="center" vertical="center" wrapText="1"/>
    </xf>
    <xf numFmtId="177" fontId="76" fillId="0" borderId="26" xfId="906" applyNumberFormat="1" applyFont="1" applyFill="1" applyBorder="1" applyAlignment="1">
      <alignment horizontal="center" vertical="center" wrapText="1"/>
    </xf>
    <xf numFmtId="208" fontId="2" fillId="0" borderId="1" xfId="0" applyNumberFormat="1" applyFont="1" applyBorder="1" applyAlignment="1">
      <alignment horizontal="center" vertical="center" wrapText="1"/>
    </xf>
    <xf numFmtId="177" fontId="2" fillId="0" borderId="1" xfId="906"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76" fillId="0" borderId="31" xfId="0" applyFont="1" applyBorder="1"/>
    <xf numFmtId="0" fontId="76" fillId="0" borderId="31" xfId="0" applyFont="1" applyBorder="1" applyAlignment="1">
      <alignment horizontal="center" vertical="center" wrapText="1"/>
    </xf>
    <xf numFmtId="177" fontId="76" fillId="0" borderId="31" xfId="906" applyNumberFormat="1" applyFont="1" applyFill="1" applyBorder="1" applyAlignment="1">
      <alignment horizontal="right" vertical="center" wrapText="1"/>
    </xf>
    <xf numFmtId="2" fontId="76" fillId="0" borderId="31" xfId="0" applyNumberFormat="1" applyFont="1" applyBorder="1" applyAlignment="1">
      <alignment horizontal="right" vertical="center" wrapText="1"/>
    </xf>
    <xf numFmtId="3" fontId="56" fillId="0" borderId="4" xfId="1407" applyNumberFormat="1" applyFont="1" applyBorder="1" applyAlignment="1">
      <alignment horizontal="center"/>
    </xf>
    <xf numFmtId="207" fontId="9" fillId="0" borderId="4" xfId="1407" applyNumberFormat="1" applyFont="1" applyBorder="1" applyAlignment="1">
      <alignment vertical="center"/>
    </xf>
    <xf numFmtId="177" fontId="9" fillId="0" borderId="4" xfId="906" applyNumberFormat="1" applyFont="1" applyFill="1" applyBorder="1" applyAlignment="1">
      <alignment horizontal="right" vertical="center" wrapText="1"/>
    </xf>
    <xf numFmtId="2" fontId="9" fillId="0" borderId="4" xfId="0" applyNumberFormat="1" applyFont="1" applyBorder="1" applyAlignment="1">
      <alignment horizontal="right" vertical="center" wrapText="1"/>
    </xf>
    <xf numFmtId="0" fontId="261" fillId="0" borderId="4" xfId="1025" applyNumberFormat="1" applyFont="1" applyBorder="1" applyAlignment="1">
      <alignment horizontal="center" vertical="center" wrapText="1"/>
    </xf>
    <xf numFmtId="4" fontId="277" fillId="52" borderId="71" xfId="0" applyNumberFormat="1" applyFont="1" applyFill="1" applyBorder="1" applyAlignment="1">
      <alignment horizontal="center" vertical="center" wrapText="1"/>
    </xf>
    <xf numFmtId="0" fontId="277" fillId="52" borderId="72" xfId="0" applyFont="1" applyFill="1" applyBorder="1" applyAlignment="1">
      <alignment horizontal="center" wrapText="1"/>
    </xf>
    <xf numFmtId="4" fontId="277" fillId="52" borderId="72" xfId="0" applyNumberFormat="1" applyFont="1" applyFill="1" applyBorder="1" applyAlignment="1">
      <alignment horizontal="center" wrapText="1"/>
    </xf>
    <xf numFmtId="177" fontId="9" fillId="0" borderId="70" xfId="906" applyNumberFormat="1" applyFont="1" applyBorder="1" applyAlignment="1">
      <alignment horizontal="center" vertical="center" wrapText="1"/>
    </xf>
    <xf numFmtId="0" fontId="278" fillId="0" borderId="70" xfId="0" applyFont="1" applyBorder="1" applyAlignment="1">
      <alignment horizontal="center" wrapText="1"/>
    </xf>
    <xf numFmtId="0" fontId="278" fillId="0" borderId="70" xfId="0" applyFont="1" applyBorder="1" applyAlignment="1">
      <alignment wrapText="1"/>
    </xf>
    <xf numFmtId="177" fontId="278" fillId="0" borderId="70" xfId="906" applyNumberFormat="1" applyFont="1" applyFill="1" applyBorder="1" applyAlignment="1">
      <alignment horizontal="center" wrapText="1"/>
    </xf>
    <xf numFmtId="0" fontId="278" fillId="52" borderId="73" xfId="0" applyFont="1" applyFill="1" applyBorder="1" applyAlignment="1">
      <alignment horizontal="center" wrapText="1"/>
    </xf>
    <xf numFmtId="0" fontId="278" fillId="52" borderId="73" xfId="0" applyFont="1" applyFill="1" applyBorder="1" applyAlignment="1">
      <alignment wrapText="1"/>
    </xf>
    <xf numFmtId="177" fontId="278" fillId="52" borderId="73" xfId="906" applyNumberFormat="1" applyFont="1" applyFill="1" applyBorder="1" applyAlignment="1">
      <alignment horizontal="center" wrapText="1"/>
    </xf>
    <xf numFmtId="177" fontId="90" fillId="52" borderId="73" xfId="906" applyNumberFormat="1" applyFont="1" applyFill="1" applyBorder="1"/>
    <xf numFmtId="0" fontId="268" fillId="0" borderId="0" xfId="1322" applyFont="1" applyAlignment="1">
      <alignment horizontal="right"/>
    </xf>
    <xf numFmtId="0" fontId="267" fillId="0" borderId="51" xfId="1322" applyFont="1" applyBorder="1" applyAlignment="1">
      <alignment horizontal="center" vertical="center" wrapText="1"/>
    </xf>
    <xf numFmtId="177" fontId="271" fillId="0" borderId="0" xfId="0" applyNumberFormat="1" applyFont="1" applyAlignment="1">
      <alignment horizontal="center"/>
    </xf>
    <xf numFmtId="177" fontId="259" fillId="0" borderId="1" xfId="906" applyNumberFormat="1" applyFont="1" applyBorder="1" applyAlignment="1">
      <alignment horizontal="center" vertical="center" wrapText="1"/>
    </xf>
    <xf numFmtId="177" fontId="256" fillId="0" borderId="0" xfId="0" applyNumberFormat="1" applyFont="1" applyAlignment="1">
      <alignment vertical="center"/>
    </xf>
    <xf numFmtId="0" fontId="237" fillId="50" borderId="0" xfId="1397" applyFont="1" applyFill="1" applyAlignment="1">
      <alignment vertical="center"/>
    </xf>
    <xf numFmtId="215" fontId="76" fillId="50" borderId="0" xfId="977" applyNumberFormat="1" applyFont="1" applyFill="1" applyAlignment="1">
      <alignment vertical="center"/>
    </xf>
    <xf numFmtId="215" fontId="237" fillId="50" borderId="0" xfId="977" applyNumberFormat="1" applyFont="1" applyFill="1" applyAlignment="1">
      <alignment vertical="center"/>
    </xf>
    <xf numFmtId="0" fontId="238" fillId="50" borderId="0" xfId="1318" applyFont="1" applyFill="1" applyAlignment="1">
      <alignment vertical="center"/>
    </xf>
    <xf numFmtId="0" fontId="238" fillId="50" borderId="0" xfId="1397" applyFont="1" applyFill="1" applyAlignment="1">
      <alignment horizontal="center" vertical="center"/>
    </xf>
    <xf numFmtId="0" fontId="238" fillId="50" borderId="0" xfId="1397" applyFont="1" applyFill="1" applyAlignment="1">
      <alignment vertical="center"/>
    </xf>
    <xf numFmtId="215" fontId="9" fillId="50" borderId="0" xfId="977" applyNumberFormat="1" applyFont="1" applyFill="1" applyAlignment="1">
      <alignment vertical="center"/>
    </xf>
    <xf numFmtId="215" fontId="238" fillId="50" borderId="0" xfId="977" applyNumberFormat="1" applyFont="1" applyFill="1" applyAlignment="1">
      <alignment vertical="center"/>
    </xf>
    <xf numFmtId="0" fontId="238" fillId="50" borderId="31" xfId="1325" applyFont="1" applyFill="1" applyBorder="1" applyAlignment="1">
      <alignment horizontal="center" vertical="center" wrapText="1"/>
    </xf>
    <xf numFmtId="215" fontId="9" fillId="50" borderId="31" xfId="977" applyNumberFormat="1" applyFont="1" applyFill="1" applyBorder="1" applyAlignment="1">
      <alignment horizontal="center" vertical="center" wrapText="1"/>
    </xf>
    <xf numFmtId="215" fontId="238" fillId="50" borderId="31" xfId="977" applyNumberFormat="1" applyFont="1" applyFill="1" applyBorder="1" applyAlignment="1">
      <alignment horizontal="center" vertical="center" wrapText="1"/>
    </xf>
    <xf numFmtId="0" fontId="287" fillId="50" borderId="4" xfId="1318" applyFont="1" applyFill="1" applyBorder="1" applyAlignment="1">
      <alignment horizontal="center" vertical="center"/>
    </xf>
    <xf numFmtId="0" fontId="288" fillId="50" borderId="4" xfId="1325" applyFont="1" applyFill="1" applyBorder="1" applyAlignment="1">
      <alignment horizontal="center" vertical="center" wrapText="1"/>
    </xf>
    <xf numFmtId="215" fontId="289" fillId="50" borderId="4" xfId="977" applyNumberFormat="1" applyFont="1" applyFill="1" applyBorder="1" applyAlignment="1">
      <alignment vertical="center"/>
    </xf>
    <xf numFmtId="0" fontId="287" fillId="50" borderId="0" xfId="1318" applyFont="1" applyFill="1" applyAlignment="1">
      <alignment vertical="center"/>
    </xf>
    <xf numFmtId="0" fontId="290" fillId="50" borderId="4" xfId="1318" applyFont="1" applyFill="1" applyBorder="1" applyAlignment="1">
      <alignment horizontal="center" vertical="center"/>
    </xf>
    <xf numFmtId="0" fontId="288" fillId="50" borderId="4" xfId="1325" applyFont="1" applyFill="1" applyBorder="1" applyAlignment="1">
      <alignment vertical="center" wrapText="1"/>
    </xf>
    <xf numFmtId="215" fontId="289" fillId="54" borderId="4" xfId="977" applyNumberFormat="1" applyFont="1" applyFill="1" applyBorder="1" applyAlignment="1">
      <alignment vertical="center"/>
    </xf>
    <xf numFmtId="0" fontId="290" fillId="50" borderId="0" xfId="1318" applyFont="1" applyFill="1" applyAlignment="1">
      <alignment vertical="center"/>
    </xf>
    <xf numFmtId="0" fontId="76" fillId="50" borderId="4" xfId="1325" applyFont="1" applyFill="1" applyBorder="1" applyAlignment="1">
      <alignment horizontal="center" vertical="center"/>
    </xf>
    <xf numFmtId="0" fontId="76" fillId="50" borderId="4" xfId="1325" applyFont="1" applyFill="1" applyBorder="1" applyAlignment="1">
      <alignment vertical="center" wrapText="1"/>
    </xf>
    <xf numFmtId="215" fontId="76" fillId="50" borderId="4" xfId="977" applyNumberFormat="1" applyFont="1" applyFill="1" applyBorder="1" applyAlignment="1">
      <alignment vertical="center"/>
    </xf>
    <xf numFmtId="0" fontId="84" fillId="50" borderId="0" xfId="1318" applyFont="1" applyFill="1" applyAlignment="1">
      <alignment vertical="center"/>
    </xf>
    <xf numFmtId="0" fontId="9" fillId="50" borderId="4" xfId="1325" applyFont="1" applyFill="1" applyBorder="1" applyAlignment="1">
      <alignment horizontal="center" vertical="center"/>
    </xf>
    <xf numFmtId="0" fontId="9" fillId="50" borderId="4" xfId="1325" applyFont="1" applyFill="1" applyBorder="1" applyAlignment="1">
      <alignment vertical="center" wrapText="1"/>
    </xf>
    <xf numFmtId="0" fontId="291" fillId="50" borderId="4" xfId="1325" quotePrefix="1" applyFont="1" applyFill="1" applyBorder="1" applyAlignment="1">
      <alignment vertical="center" wrapText="1"/>
    </xf>
    <xf numFmtId="215" fontId="9" fillId="50" borderId="4" xfId="977" applyNumberFormat="1" applyFont="1" applyFill="1" applyBorder="1" applyAlignment="1">
      <alignment vertical="center"/>
    </xf>
    <xf numFmtId="0" fontId="90" fillId="50" borderId="0" xfId="1318" applyFont="1" applyFill="1" applyAlignment="1">
      <alignment vertical="center"/>
    </xf>
    <xf numFmtId="0" fontId="9" fillId="50" borderId="4" xfId="1325" quotePrefix="1" applyFont="1" applyFill="1" applyBorder="1" applyAlignment="1">
      <alignment vertical="center" wrapText="1"/>
    </xf>
    <xf numFmtId="0" fontId="9" fillId="54" borderId="4" xfId="1325" applyFont="1" applyFill="1" applyBorder="1" applyAlignment="1">
      <alignment horizontal="center" vertical="center"/>
    </xf>
    <xf numFmtId="0" fontId="9" fillId="54" borderId="4" xfId="1325" applyFont="1" applyFill="1" applyBorder="1" applyAlignment="1">
      <alignment vertical="center" wrapText="1"/>
    </xf>
    <xf numFmtId="0" fontId="9" fillId="54" borderId="4" xfId="1325" quotePrefix="1" applyFont="1" applyFill="1" applyBorder="1" applyAlignment="1">
      <alignment vertical="center" wrapText="1"/>
    </xf>
    <xf numFmtId="215" fontId="9" fillId="54" borderId="4" xfId="977" applyNumberFormat="1" applyFont="1" applyFill="1" applyBorder="1" applyAlignment="1">
      <alignment vertical="center"/>
    </xf>
    <xf numFmtId="0" fontId="90" fillId="54" borderId="0" xfId="1318" applyFont="1" applyFill="1" applyAlignment="1">
      <alignment vertical="center"/>
    </xf>
    <xf numFmtId="0" fontId="291" fillId="54" borderId="4" xfId="1325" quotePrefix="1" applyFont="1" applyFill="1" applyBorder="1" applyAlignment="1">
      <alignment vertical="center" wrapText="1"/>
    </xf>
    <xf numFmtId="215" fontId="290" fillId="50" borderId="0" xfId="1318" applyNumberFormat="1" applyFont="1" applyFill="1" applyAlignment="1">
      <alignment vertical="center"/>
    </xf>
    <xf numFmtId="0" fontId="237" fillId="50" borderId="4" xfId="1325" applyFont="1" applyFill="1" applyBorder="1" applyAlignment="1">
      <alignment horizontal="center" vertical="center"/>
    </xf>
    <xf numFmtId="0" fontId="237" fillId="50" borderId="4" xfId="1325" applyFont="1" applyFill="1" applyBorder="1" applyAlignment="1">
      <alignment vertical="center" wrapText="1"/>
    </xf>
    <xf numFmtId="0" fontId="240" fillId="50" borderId="0" xfId="1318" applyFont="1" applyFill="1" applyAlignment="1">
      <alignment vertical="center"/>
    </xf>
    <xf numFmtId="0" fontId="89" fillId="50" borderId="4" xfId="1325" quotePrefix="1" applyFont="1" applyFill="1" applyBorder="1" applyAlignment="1">
      <alignment horizontal="center" vertical="center"/>
    </xf>
    <xf numFmtId="0" fontId="89" fillId="50" borderId="4" xfId="1325" applyFont="1" applyFill="1" applyBorder="1" applyAlignment="1">
      <alignment vertical="center" wrapText="1"/>
    </xf>
    <xf numFmtId="215" fontId="89" fillId="50" borderId="4" xfId="977" applyNumberFormat="1" applyFont="1" applyFill="1" applyBorder="1" applyAlignment="1">
      <alignment vertical="center"/>
    </xf>
    <xf numFmtId="0" fontId="241" fillId="50" borderId="0" xfId="1318" applyFont="1" applyFill="1" applyAlignment="1">
      <alignment vertical="center"/>
    </xf>
    <xf numFmtId="0" fontId="238" fillId="50" borderId="4" xfId="1325" quotePrefix="1" applyFont="1" applyFill="1" applyBorder="1" applyAlignment="1">
      <alignment horizontal="center" vertical="center"/>
    </xf>
    <xf numFmtId="0" fontId="292" fillId="50" borderId="4" xfId="1325" quotePrefix="1" applyFont="1" applyFill="1" applyBorder="1" applyAlignment="1">
      <alignment vertical="center" wrapText="1"/>
    </xf>
    <xf numFmtId="0" fontId="242" fillId="50" borderId="0" xfId="1318" applyFont="1" applyFill="1" applyAlignment="1">
      <alignment vertical="center"/>
    </xf>
    <xf numFmtId="0" fontId="238" fillId="54" borderId="4" xfId="1325" quotePrefix="1" applyFont="1" applyFill="1" applyBorder="1" applyAlignment="1">
      <alignment horizontal="center" vertical="center"/>
    </xf>
    <xf numFmtId="0" fontId="292" fillId="54" borderId="4" xfId="1325" quotePrefix="1" applyFont="1" applyFill="1" applyBorder="1" applyAlignment="1">
      <alignment vertical="center" wrapText="1"/>
    </xf>
    <xf numFmtId="0" fontId="242" fillId="54" borderId="0" xfId="1318" applyFont="1" applyFill="1" applyAlignment="1">
      <alignment vertical="center"/>
    </xf>
    <xf numFmtId="0" fontId="238" fillId="50" borderId="4" xfId="1325" quotePrefix="1" applyFont="1" applyFill="1" applyBorder="1" applyAlignment="1">
      <alignment vertical="center" wrapText="1"/>
    </xf>
    <xf numFmtId="0" fontId="238" fillId="50" borderId="4" xfId="1325" applyFont="1" applyFill="1" applyBorder="1" applyAlignment="1">
      <alignment vertical="center" wrapText="1"/>
    </xf>
    <xf numFmtId="0" fontId="238" fillId="50" borderId="4" xfId="1325" applyFont="1" applyFill="1" applyBorder="1" applyAlignment="1">
      <alignment horizontal="center" vertical="center"/>
    </xf>
    <xf numFmtId="0" fontId="238" fillId="54" borderId="4" xfId="1325" applyFont="1" applyFill="1" applyBorder="1" applyAlignment="1">
      <alignment horizontal="center" vertical="center"/>
    </xf>
    <xf numFmtId="0" fontId="89" fillId="50" borderId="4" xfId="1325" applyFont="1" applyFill="1" applyBorder="1" applyAlignment="1">
      <alignment horizontal="center" vertical="center"/>
    </xf>
    <xf numFmtId="0" fontId="289" fillId="50" borderId="4" xfId="1325" quotePrefix="1" applyFont="1" applyFill="1" applyBorder="1" applyAlignment="1">
      <alignment vertical="center" wrapText="1"/>
    </xf>
    <xf numFmtId="0" fontId="289" fillId="50" borderId="4" xfId="1325" applyFont="1" applyFill="1" applyBorder="1" applyAlignment="1">
      <alignment horizontal="center" vertical="center"/>
    </xf>
    <xf numFmtId="0" fontId="289" fillId="50" borderId="4" xfId="1325" applyFont="1" applyFill="1" applyBorder="1" applyAlignment="1">
      <alignment vertical="center" wrapText="1"/>
    </xf>
    <xf numFmtId="0" fontId="286" fillId="50" borderId="0" xfId="1318" applyFont="1" applyFill="1" applyAlignment="1">
      <alignment vertical="center"/>
    </xf>
    <xf numFmtId="0" fontId="84" fillId="54" borderId="0" xfId="1318" applyFont="1" applyFill="1" applyAlignment="1">
      <alignment vertical="center"/>
    </xf>
    <xf numFmtId="0" fontId="288" fillId="50" borderId="4" xfId="1318" applyFont="1" applyFill="1" applyBorder="1" applyAlignment="1">
      <alignment horizontal="center" vertical="center"/>
    </xf>
    <xf numFmtId="215" fontId="288" fillId="50" borderId="0" xfId="1318" applyNumberFormat="1" applyFont="1" applyFill="1" applyAlignment="1">
      <alignment vertical="center"/>
    </xf>
    <xf numFmtId="0" fontId="288" fillId="50" borderId="0" xfId="1318" applyFont="1" applyFill="1" applyAlignment="1">
      <alignment vertical="center"/>
    </xf>
    <xf numFmtId="0" fontId="237" fillId="50" borderId="4" xfId="1318" applyFont="1" applyFill="1" applyBorder="1" applyAlignment="1">
      <alignment horizontal="center" vertical="center"/>
    </xf>
    <xf numFmtId="0" fontId="237" fillId="50" borderId="4" xfId="1318" applyFont="1" applyFill="1" applyBorder="1" applyAlignment="1">
      <alignment horizontal="justify" vertical="center" wrapText="1"/>
    </xf>
    <xf numFmtId="0" fontId="237" fillId="50" borderId="0" xfId="1318" applyFont="1" applyFill="1" applyAlignment="1">
      <alignment vertical="center"/>
    </xf>
    <xf numFmtId="0" fontId="237" fillId="54" borderId="4" xfId="1318" applyFont="1" applyFill="1" applyBorder="1" applyAlignment="1">
      <alignment horizontal="center" vertical="center"/>
    </xf>
    <xf numFmtId="0" fontId="237" fillId="54" borderId="0" xfId="1318" applyFont="1" applyFill="1" applyAlignment="1">
      <alignment vertical="center"/>
    </xf>
    <xf numFmtId="0" fontId="289" fillId="50" borderId="4" xfId="1318" applyFont="1" applyFill="1" applyBorder="1" applyAlignment="1">
      <alignment horizontal="center" vertical="center"/>
    </xf>
    <xf numFmtId="0" fontId="289" fillId="50" borderId="4" xfId="1318" applyFont="1" applyFill="1" applyBorder="1" applyAlignment="1">
      <alignment horizontal="justify" vertical="center" wrapText="1"/>
    </xf>
    <xf numFmtId="0" fontId="289" fillId="50" borderId="0" xfId="1318" applyFont="1" applyFill="1" applyAlignment="1">
      <alignment vertical="center"/>
    </xf>
    <xf numFmtId="0" fontId="293" fillId="54" borderId="4" xfId="1318" applyFont="1" applyFill="1" applyBorder="1" applyAlignment="1">
      <alignment horizontal="center" vertical="center"/>
    </xf>
    <xf numFmtId="215" fontId="291" fillId="54" borderId="4" xfId="977" applyNumberFormat="1" applyFont="1" applyFill="1" applyBorder="1" applyAlignment="1">
      <alignment vertical="center"/>
    </xf>
    <xf numFmtId="0" fontId="293" fillId="54" borderId="0" xfId="1318" applyFont="1" applyFill="1" applyAlignment="1">
      <alignment vertical="center"/>
    </xf>
    <xf numFmtId="0" fontId="293" fillId="50" borderId="4" xfId="1318" applyFont="1" applyFill="1" applyBorder="1" applyAlignment="1">
      <alignment horizontal="center" vertical="center"/>
    </xf>
    <xf numFmtId="215" fontId="291" fillId="50" borderId="4" xfId="977" applyNumberFormat="1" applyFont="1" applyFill="1" applyBorder="1" applyAlignment="1">
      <alignment vertical="center"/>
    </xf>
    <xf numFmtId="0" fontId="293" fillId="50" borderId="0" xfId="1318" applyFont="1" applyFill="1" applyAlignment="1">
      <alignment vertical="center"/>
    </xf>
    <xf numFmtId="0" fontId="76" fillId="50" borderId="4" xfId="1318" applyFont="1" applyFill="1" applyBorder="1" applyAlignment="1">
      <alignment horizontal="center" vertical="center"/>
    </xf>
    <xf numFmtId="0" fontId="76" fillId="50" borderId="4" xfId="1318" applyFont="1" applyFill="1" applyBorder="1" applyAlignment="1">
      <alignment horizontal="justify" vertical="center" wrapText="1"/>
    </xf>
    <xf numFmtId="0" fontId="76" fillId="50" borderId="0" xfId="1318" applyFont="1" applyFill="1" applyAlignment="1">
      <alignment vertical="center"/>
    </xf>
    <xf numFmtId="0" fontId="238" fillId="50" borderId="4" xfId="1318" applyFont="1" applyFill="1" applyBorder="1" applyAlignment="1">
      <alignment horizontal="center" vertical="center"/>
    </xf>
    <xf numFmtId="0" fontId="238" fillId="54" borderId="4" xfId="1318" applyFont="1" applyFill="1" applyBorder="1" applyAlignment="1">
      <alignment horizontal="center" vertical="center"/>
    </xf>
    <xf numFmtId="0" fontId="238" fillId="54" borderId="0" xfId="1318" applyFont="1" applyFill="1" applyAlignment="1">
      <alignment vertical="center"/>
    </xf>
    <xf numFmtId="215" fontId="76" fillId="50" borderId="4" xfId="977" applyNumberFormat="1" applyFont="1" applyFill="1" applyBorder="1" applyAlignment="1">
      <alignment horizontal="right" vertical="center"/>
    </xf>
    <xf numFmtId="0" fontId="9" fillId="50" borderId="4" xfId="1318" applyFont="1" applyFill="1" applyBorder="1" applyAlignment="1">
      <alignment horizontal="center" vertical="center"/>
    </xf>
    <xf numFmtId="0" fontId="9" fillId="50" borderId="4" xfId="1318" quotePrefix="1" applyFont="1" applyFill="1" applyBorder="1" applyAlignment="1">
      <alignment horizontal="justify" vertical="center" wrapText="1"/>
    </xf>
    <xf numFmtId="215" fontId="9" fillId="50" borderId="4" xfId="977" applyNumberFormat="1" applyFont="1" applyFill="1" applyBorder="1" applyAlignment="1">
      <alignment horizontal="right" vertical="center"/>
    </xf>
    <xf numFmtId="0" fontId="9" fillId="50" borderId="0" xfId="1318" applyFont="1" applyFill="1" applyAlignment="1">
      <alignment vertical="center"/>
    </xf>
    <xf numFmtId="0" fontId="9" fillId="54" borderId="4" xfId="1318" applyFont="1" applyFill="1" applyBorder="1" applyAlignment="1">
      <alignment horizontal="center" vertical="center"/>
    </xf>
    <xf numFmtId="0" fontId="291" fillId="54" borderId="4" xfId="1318" quotePrefix="1" applyFont="1" applyFill="1" applyBorder="1" applyAlignment="1">
      <alignment horizontal="justify" vertical="center" wrapText="1"/>
    </xf>
    <xf numFmtId="215" fontId="9" fillId="54" borderId="4" xfId="977" applyNumberFormat="1" applyFont="1" applyFill="1" applyBorder="1" applyAlignment="1">
      <alignment horizontal="right" vertical="center"/>
    </xf>
    <xf numFmtId="0" fontId="9" fillId="54" borderId="0" xfId="1318" applyFont="1" applyFill="1" applyAlignment="1">
      <alignment vertical="center"/>
    </xf>
    <xf numFmtId="0" fontId="239" fillId="50" borderId="4" xfId="1318" applyFont="1" applyFill="1" applyBorder="1" applyAlignment="1">
      <alignment horizontal="center" vertical="center"/>
    </xf>
    <xf numFmtId="0" fontId="239" fillId="50" borderId="4" xfId="1318" applyFont="1" applyFill="1" applyBorder="1" applyAlignment="1">
      <alignment horizontal="justify" vertical="center" wrapText="1"/>
    </xf>
    <xf numFmtId="0" fontId="239" fillId="50" borderId="0" xfId="1318" applyFont="1" applyFill="1" applyAlignment="1">
      <alignment vertical="center"/>
    </xf>
    <xf numFmtId="0" fontId="9" fillId="50" borderId="4" xfId="1318" applyFont="1" applyFill="1" applyBorder="1" applyAlignment="1">
      <alignment horizontal="justify" vertical="center" wrapText="1"/>
    </xf>
    <xf numFmtId="0" fontId="76" fillId="50" borderId="4" xfId="1318" applyFont="1" applyFill="1" applyBorder="1" applyAlignment="1">
      <alignment horizontal="left" vertical="center" wrapText="1"/>
    </xf>
    <xf numFmtId="0" fontId="9" fillId="50" borderId="4" xfId="1318" quotePrefix="1" applyFont="1" applyFill="1" applyBorder="1" applyAlignment="1">
      <alignment horizontal="left" vertical="center" wrapText="1"/>
    </xf>
    <xf numFmtId="0" fontId="9" fillId="54" borderId="4" xfId="1318" quotePrefix="1" applyFont="1" applyFill="1" applyBorder="1" applyAlignment="1">
      <alignment horizontal="left" vertical="center" wrapText="1"/>
    </xf>
    <xf numFmtId="0" fontId="288" fillId="50" borderId="4" xfId="1318" applyFont="1" applyFill="1" applyBorder="1" applyAlignment="1">
      <alignment horizontal="justify" vertical="center" wrapText="1"/>
    </xf>
    <xf numFmtId="215" fontId="289" fillId="50" borderId="4" xfId="977" applyNumberFormat="1" applyFont="1" applyFill="1" applyBorder="1" applyAlignment="1">
      <alignment horizontal="right" vertical="center"/>
    </xf>
    <xf numFmtId="0" fontId="9" fillId="54" borderId="4" xfId="1318" quotePrefix="1" applyFont="1" applyFill="1" applyBorder="1" applyAlignment="1">
      <alignment horizontal="justify" vertical="center" wrapText="1"/>
    </xf>
    <xf numFmtId="215" fontId="291" fillId="50" borderId="4" xfId="977" applyNumberFormat="1" applyFont="1" applyFill="1" applyBorder="1" applyAlignment="1">
      <alignment horizontal="right" vertical="center"/>
    </xf>
    <xf numFmtId="0" fontId="9" fillId="50" borderId="48" xfId="1318" applyFont="1" applyFill="1" applyBorder="1" applyAlignment="1">
      <alignment horizontal="center" vertical="center"/>
    </xf>
    <xf numFmtId="0" fontId="9" fillId="50" borderId="48" xfId="1318" applyFont="1" applyFill="1" applyBorder="1" applyAlignment="1">
      <alignment horizontal="justify" vertical="center" wrapText="1"/>
    </xf>
    <xf numFmtId="0" fontId="291" fillId="50" borderId="48" xfId="1318" quotePrefix="1" applyFont="1" applyFill="1" applyBorder="1" applyAlignment="1">
      <alignment horizontal="justify" vertical="center" wrapText="1"/>
    </xf>
    <xf numFmtId="215" fontId="9" fillId="50" borderId="48" xfId="977" applyNumberFormat="1" applyFont="1" applyFill="1" applyBorder="1" applyAlignment="1">
      <alignment vertical="center"/>
    </xf>
    <xf numFmtId="0" fontId="76" fillId="50" borderId="49" xfId="1318" applyFont="1" applyFill="1" applyBorder="1" applyAlignment="1">
      <alignment horizontal="center" vertical="center"/>
    </xf>
    <xf numFmtId="0" fontId="76" fillId="50" borderId="49" xfId="1318" applyFont="1" applyFill="1" applyBorder="1" applyAlignment="1">
      <alignment horizontal="justify" vertical="center" wrapText="1"/>
    </xf>
    <xf numFmtId="215" fontId="76" fillId="50" borderId="49" xfId="977" applyNumberFormat="1" applyFont="1" applyFill="1" applyBorder="1" applyAlignment="1">
      <alignment vertical="center"/>
    </xf>
    <xf numFmtId="3" fontId="272" fillId="0" borderId="1" xfId="1318" applyNumberFormat="1" applyFont="1" applyBorder="1" applyAlignment="1">
      <alignment horizontal="right" vertical="center" wrapText="1"/>
    </xf>
    <xf numFmtId="303" fontId="9" fillId="50" borderId="0" xfId="1318" applyNumberFormat="1" applyFont="1" applyFill="1" applyAlignment="1">
      <alignment vertical="center"/>
    </xf>
    <xf numFmtId="215" fontId="9" fillId="50" borderId="0" xfId="1318" applyNumberFormat="1" applyFont="1" applyFill="1" applyAlignment="1">
      <alignment vertical="center"/>
    </xf>
    <xf numFmtId="0" fontId="238" fillId="50" borderId="0" xfId="1318" applyFont="1" applyFill="1" applyAlignment="1">
      <alignment horizontal="center" vertical="center"/>
    </xf>
    <xf numFmtId="0" fontId="273" fillId="0" borderId="52" xfId="1387" applyFont="1" applyBorder="1" applyAlignment="1">
      <alignment horizontal="center" vertical="center" wrapText="1"/>
    </xf>
    <xf numFmtId="0" fontId="273" fillId="0" borderId="1" xfId="1387" applyFont="1" applyBorder="1" applyAlignment="1">
      <alignment horizontal="center" vertical="center" wrapText="1"/>
    </xf>
    <xf numFmtId="169" fontId="83" fillId="0" borderId="1" xfId="943" applyFont="1" applyBorder="1" applyAlignment="1">
      <alignment horizontal="center" vertical="center" wrapText="1"/>
    </xf>
    <xf numFmtId="169" fontId="273" fillId="0" borderId="53" xfId="943" applyFont="1" applyBorder="1" applyAlignment="1">
      <alignment horizontal="center" vertical="center" wrapText="1"/>
    </xf>
    <xf numFmtId="174" fontId="9" fillId="0" borderId="1" xfId="906" applyNumberFormat="1" applyFont="1" applyFill="1" applyBorder="1" applyAlignment="1">
      <alignment vertical="center"/>
    </xf>
    <xf numFmtId="174" fontId="272" fillId="0" borderId="1" xfId="906" applyNumberFormat="1" applyFont="1" applyBorder="1" applyAlignment="1">
      <alignment vertical="center"/>
    </xf>
    <xf numFmtId="39" fontId="272" fillId="0" borderId="1" xfId="906" applyNumberFormat="1" applyFont="1" applyBorder="1" applyAlignment="1">
      <alignment vertical="center"/>
    </xf>
    <xf numFmtId="174" fontId="272" fillId="0" borderId="1" xfId="906" applyNumberFormat="1" applyFont="1" applyFill="1" applyBorder="1" applyAlignment="1">
      <alignment vertical="center"/>
    </xf>
    <xf numFmtId="174" fontId="9" fillId="0" borderId="1" xfId="906" applyNumberFormat="1" applyFont="1" applyFill="1" applyBorder="1" applyAlignment="1">
      <alignment horizontal="right" vertical="center" wrapText="1"/>
    </xf>
    <xf numFmtId="177" fontId="281" fillId="0" borderId="0" xfId="906" applyNumberFormat="1" applyFont="1" applyFill="1" applyAlignment="1">
      <alignment vertical="center"/>
    </xf>
    <xf numFmtId="177" fontId="281" fillId="0" borderId="0" xfId="0" applyNumberFormat="1" applyFont="1"/>
    <xf numFmtId="0" fontId="80" fillId="0" borderId="4" xfId="0" applyFont="1" applyBorder="1" applyAlignment="1">
      <alignment vertical="center" wrapText="1"/>
    </xf>
    <xf numFmtId="215" fontId="248" fillId="0" borderId="0" xfId="1027" applyNumberFormat="1" applyFont="1"/>
    <xf numFmtId="215" fontId="261" fillId="0" borderId="0" xfId="1027" applyNumberFormat="1" applyFont="1"/>
    <xf numFmtId="215" fontId="261" fillId="53" borderId="1" xfId="1027" applyNumberFormat="1" applyFont="1" applyFill="1" applyBorder="1" applyAlignment="1">
      <alignment horizontal="center" vertical="center" wrapText="1"/>
    </xf>
    <xf numFmtId="215" fontId="261" fillId="51" borderId="1" xfId="1027" applyNumberFormat="1" applyFont="1" applyFill="1" applyBorder="1" applyAlignment="1">
      <alignment horizontal="center" vertical="center" wrapText="1"/>
    </xf>
    <xf numFmtId="215" fontId="263" fillId="0" borderId="0" xfId="1390" applyNumberFormat="1" applyFont="1" applyAlignment="1">
      <alignment vertical="center"/>
    </xf>
    <xf numFmtId="215" fontId="261" fillId="0" borderId="22" xfId="1027" applyNumberFormat="1" applyFont="1" applyBorder="1" applyAlignment="1">
      <alignment horizontal="center" vertical="center" wrapText="1"/>
    </xf>
    <xf numFmtId="215" fontId="261" fillId="0" borderId="4" xfId="1027" applyNumberFormat="1" applyFont="1" applyBorder="1" applyAlignment="1">
      <alignment horizontal="center" vertical="center" wrapText="1"/>
    </xf>
    <xf numFmtId="215" fontId="263" fillId="0" borderId="0" xfId="1390" applyNumberFormat="1" applyFont="1"/>
    <xf numFmtId="215" fontId="264" fillId="0" borderId="4" xfId="1027" applyNumberFormat="1" applyFont="1" applyBorder="1" applyAlignment="1">
      <alignment horizontal="center" vertical="center" wrapText="1"/>
    </xf>
    <xf numFmtId="215" fontId="265" fillId="0" borderId="4" xfId="1027" applyNumberFormat="1" applyFont="1" applyBorder="1" applyAlignment="1">
      <alignment horizontal="center" vertical="center" wrapText="1"/>
    </xf>
    <xf numFmtId="215" fontId="261" fillId="0" borderId="49" xfId="1027" applyNumberFormat="1" applyFont="1" applyBorder="1" applyAlignment="1">
      <alignment horizontal="center" vertical="center" wrapText="1"/>
    </xf>
    <xf numFmtId="215" fontId="262" fillId="0" borderId="0" xfId="1027" applyNumberFormat="1" applyFont="1"/>
    <xf numFmtId="0" fontId="70" fillId="0" borderId="0" xfId="0" applyFont="1" applyAlignment="1">
      <alignment horizontal="center"/>
    </xf>
    <xf numFmtId="0" fontId="76" fillId="0" borderId="0" xfId="1336" applyFont="1" applyAlignment="1">
      <alignment horizontal="right"/>
    </xf>
    <xf numFmtId="0" fontId="76" fillId="0" borderId="0" xfId="1336" applyFont="1" applyAlignment="1">
      <alignment horizontal="left"/>
    </xf>
    <xf numFmtId="0" fontId="76" fillId="0" borderId="0" xfId="1336" quotePrefix="1" applyFont="1" applyAlignment="1">
      <alignment horizontal="centerContinuous"/>
    </xf>
    <xf numFmtId="0" fontId="9" fillId="0" borderId="0" xfId="1336" applyFont="1" applyAlignment="1">
      <alignment horizontal="center" vertical="center" wrapText="1"/>
    </xf>
    <xf numFmtId="0" fontId="76" fillId="0" borderId="1" xfId="1336" quotePrefix="1" applyFont="1" applyBorder="1" applyAlignment="1">
      <alignment horizontal="center" vertical="center"/>
    </xf>
    <xf numFmtId="0" fontId="76" fillId="0" borderId="1" xfId="1321" applyFont="1" applyBorder="1" applyAlignment="1">
      <alignment horizontal="center"/>
    </xf>
    <xf numFmtId="0" fontId="76" fillId="0" borderId="1" xfId="1321" applyFont="1" applyBorder="1"/>
    <xf numFmtId="3" fontId="76" fillId="0" borderId="1" xfId="1336" applyNumberFormat="1" applyFont="1" applyBorder="1"/>
    <xf numFmtId="3" fontId="9" fillId="0" borderId="1" xfId="1336" applyNumberFormat="1" applyFont="1" applyBorder="1"/>
    <xf numFmtId="177" fontId="76" fillId="0" borderId="1" xfId="906" applyNumberFormat="1" applyFont="1" applyBorder="1"/>
    <xf numFmtId="177" fontId="9" fillId="0" borderId="1" xfId="906" applyNumberFormat="1" applyFont="1" applyBorder="1"/>
    <xf numFmtId="177" fontId="89" fillId="0" borderId="1" xfId="906" applyNumberFormat="1" applyFont="1" applyBorder="1"/>
    <xf numFmtId="177" fontId="88" fillId="0" borderId="1" xfId="906" applyNumberFormat="1" applyFont="1" applyBorder="1"/>
    <xf numFmtId="0" fontId="9" fillId="0" borderId="1" xfId="1321" applyFont="1" applyBorder="1" applyAlignment="1">
      <alignment horizontal="center"/>
    </xf>
    <xf numFmtId="0" fontId="9" fillId="0" borderId="1" xfId="1321" applyFont="1" applyBorder="1"/>
    <xf numFmtId="0" fontId="88" fillId="0" borderId="1" xfId="1321" applyFont="1" applyBorder="1" applyAlignment="1">
      <alignment horizontal="center"/>
    </xf>
    <xf numFmtId="0" fontId="88" fillId="0" borderId="1" xfId="1321" applyFont="1" applyBorder="1"/>
    <xf numFmtId="0" fontId="9" fillId="0" borderId="1" xfId="1321" quotePrefix="1" applyFont="1" applyBorder="1" applyAlignment="1">
      <alignment horizontal="center"/>
    </xf>
    <xf numFmtId="0" fontId="88" fillId="0" borderId="1" xfId="1321" quotePrefix="1" applyFont="1" applyBorder="1" applyAlignment="1">
      <alignment horizontal="center"/>
    </xf>
    <xf numFmtId="0" fontId="9" fillId="0" borderId="1" xfId="1321" applyFont="1" applyBorder="1" applyAlignment="1">
      <alignment horizontal="center" vertical="center"/>
    </xf>
    <xf numFmtId="0" fontId="9" fillId="0" borderId="1" xfId="1321" applyFont="1" applyBorder="1" applyAlignment="1">
      <alignment horizontal="left" vertical="center" wrapText="1"/>
    </xf>
    <xf numFmtId="177" fontId="9" fillId="0" borderId="1" xfId="906" applyNumberFormat="1" applyFont="1" applyBorder="1" applyAlignment="1">
      <alignment horizontal="center" vertical="center" wrapText="1"/>
    </xf>
    <xf numFmtId="0" fontId="243" fillId="0" borderId="1" xfId="1321" applyFont="1" applyBorder="1"/>
    <xf numFmtId="0" fontId="9" fillId="0" borderId="1" xfId="1321" applyFont="1" applyBorder="1" applyAlignment="1">
      <alignment vertical="center"/>
    </xf>
    <xf numFmtId="3" fontId="9" fillId="0" borderId="1" xfId="1336" applyNumberFormat="1" applyFont="1" applyBorder="1" applyAlignment="1">
      <alignment vertical="center"/>
    </xf>
    <xf numFmtId="215" fontId="248" fillId="0" borderId="0" xfId="1028" applyNumberFormat="1" applyFont="1"/>
    <xf numFmtId="215" fontId="261" fillId="0" borderId="0" xfId="1028" applyNumberFormat="1" applyFont="1"/>
    <xf numFmtId="215" fontId="261" fillId="53" borderId="1" xfId="1028" applyNumberFormat="1" applyFont="1" applyFill="1" applyBorder="1" applyAlignment="1">
      <alignment horizontal="center" vertical="center" wrapText="1"/>
    </xf>
    <xf numFmtId="215" fontId="248" fillId="0" borderId="0" xfId="1028" applyNumberFormat="1" applyFont="1" applyAlignment="1">
      <alignment vertical="center"/>
    </xf>
    <xf numFmtId="0" fontId="264" fillId="51" borderId="1" xfId="1390" applyFont="1" applyFill="1" applyBorder="1" applyAlignment="1">
      <alignment horizontal="center" vertical="center" wrapText="1"/>
    </xf>
    <xf numFmtId="215" fontId="264" fillId="51" borderId="1" xfId="1028" applyNumberFormat="1" applyFont="1" applyFill="1" applyBorder="1" applyAlignment="1">
      <alignment horizontal="center" vertical="center" wrapText="1"/>
    </xf>
    <xf numFmtId="0" fontId="261" fillId="0" borderId="22" xfId="1390" applyFont="1" applyBorder="1" applyAlignment="1">
      <alignment vertical="center" wrapText="1"/>
    </xf>
    <xf numFmtId="215" fontId="261" fillId="0" borderId="22" xfId="1028" applyNumberFormat="1" applyFont="1" applyBorder="1" applyAlignment="1">
      <alignment horizontal="center" vertical="center" wrapText="1"/>
    </xf>
    <xf numFmtId="215" fontId="261" fillId="0" borderId="4" xfId="1028" applyNumberFormat="1" applyFont="1" applyBorder="1" applyAlignment="1">
      <alignment horizontal="center" vertical="center" wrapText="1"/>
    </xf>
    <xf numFmtId="215" fontId="264" fillId="0" borderId="4" xfId="1028" applyNumberFormat="1" applyFont="1" applyBorder="1" applyAlignment="1">
      <alignment horizontal="center" vertical="center" wrapText="1"/>
    </xf>
    <xf numFmtId="215" fontId="264" fillId="0" borderId="4" xfId="1028" applyNumberFormat="1" applyFont="1" applyBorder="1" applyAlignment="1">
      <alignment horizontal="right" vertical="center" wrapText="1"/>
    </xf>
    <xf numFmtId="215" fontId="264" fillId="0" borderId="48" xfId="1028" applyNumberFormat="1" applyFont="1" applyBorder="1" applyAlignment="1">
      <alignment vertical="center" wrapText="1"/>
    </xf>
    <xf numFmtId="215" fontId="264" fillId="0" borderId="22" xfId="1028" applyNumberFormat="1" applyFont="1" applyBorder="1" applyAlignment="1">
      <alignment vertical="center" wrapText="1"/>
    </xf>
    <xf numFmtId="0" fontId="261" fillId="0" borderId="48" xfId="1390" applyFont="1" applyBorder="1" applyAlignment="1">
      <alignment horizontal="center" vertical="center" wrapText="1"/>
    </xf>
    <xf numFmtId="0" fontId="261" fillId="0" borderId="48" xfId="1390" applyFont="1" applyBorder="1" applyAlignment="1">
      <alignment vertical="center" wrapText="1"/>
    </xf>
    <xf numFmtId="215" fontId="261" fillId="0" borderId="48" xfId="1028" applyNumberFormat="1" applyFont="1" applyBorder="1" applyAlignment="1">
      <alignment horizontal="center" vertical="center" wrapText="1"/>
    </xf>
    <xf numFmtId="0" fontId="264" fillId="0" borderId="1" xfId="1390" applyFont="1" applyBorder="1" applyAlignment="1">
      <alignment horizontal="center" vertical="center" wrapText="1"/>
    </xf>
    <xf numFmtId="0" fontId="261" fillId="0" borderId="1" xfId="1390" applyFont="1" applyBorder="1" applyAlignment="1">
      <alignment horizontal="center" vertical="center" wrapText="1"/>
    </xf>
    <xf numFmtId="215" fontId="261" fillId="0" borderId="1" xfId="1028" applyNumberFormat="1" applyFont="1" applyBorder="1" applyAlignment="1">
      <alignment horizontal="center" vertical="center" wrapText="1"/>
    </xf>
    <xf numFmtId="0" fontId="9" fillId="0" borderId="0" xfId="1321" applyFont="1" applyAlignment="1">
      <alignment horizontal="centerContinuous"/>
    </xf>
    <xf numFmtId="0" fontId="83" fillId="0" borderId="0" xfId="1321" applyFont="1" applyAlignment="1">
      <alignment horizontal="centerContinuous"/>
    </xf>
    <xf numFmtId="0" fontId="83" fillId="0" borderId="0" xfId="1321" applyFont="1" applyAlignment="1">
      <alignment horizontal="right"/>
    </xf>
    <xf numFmtId="0" fontId="9" fillId="0" borderId="0" xfId="1321" applyFont="1"/>
    <xf numFmtId="0" fontId="83" fillId="0" borderId="0" xfId="1321" applyFont="1" applyAlignment="1">
      <alignment horizontal="left"/>
    </xf>
    <xf numFmtId="0" fontId="244" fillId="0" borderId="0" xfId="1321" applyFont="1" applyAlignment="1">
      <alignment horizontal="centerContinuous"/>
    </xf>
    <xf numFmtId="0" fontId="83" fillId="0" borderId="0" xfId="1321" quotePrefix="1" applyFont="1" applyAlignment="1">
      <alignment horizontal="centerContinuous"/>
    </xf>
    <xf numFmtId="0" fontId="230" fillId="0" borderId="0" xfId="1321" applyFont="1" applyAlignment="1">
      <alignment horizontal="left"/>
    </xf>
    <xf numFmtId="0" fontId="85" fillId="0" borderId="0" xfId="1321" applyFont="1"/>
    <xf numFmtId="0" fontId="245" fillId="0" borderId="0" xfId="1321" applyFont="1"/>
    <xf numFmtId="0" fontId="84" fillId="0" borderId="0" xfId="1321" applyFont="1" applyAlignment="1">
      <alignment vertical="center"/>
    </xf>
    <xf numFmtId="0" fontId="230" fillId="0" borderId="0" xfId="1321" applyFont="1"/>
    <xf numFmtId="0" fontId="76" fillId="0" borderId="1" xfId="1321" applyFont="1" applyBorder="1" applyAlignment="1">
      <alignment horizontal="center" vertical="center"/>
    </xf>
    <xf numFmtId="0" fontId="83" fillId="0" borderId="0" xfId="1321" applyFont="1"/>
    <xf numFmtId="0" fontId="76" fillId="0" borderId="0" xfId="1321" applyFont="1"/>
    <xf numFmtId="177" fontId="9" fillId="0" borderId="1" xfId="906" applyNumberFormat="1" applyFont="1" applyBorder="1" applyAlignment="1">
      <alignment horizontal="left" vertical="center" wrapText="1"/>
    </xf>
    <xf numFmtId="177" fontId="76" fillId="0" borderId="1" xfId="906" applyNumberFormat="1" applyFont="1" applyBorder="1" applyAlignment="1">
      <alignment horizontal="left" vertical="center" wrapText="1"/>
    </xf>
    <xf numFmtId="0" fontId="9" fillId="0" borderId="1" xfId="1321" applyFont="1" applyBorder="1" applyAlignment="1">
      <alignment wrapText="1"/>
    </xf>
    <xf numFmtId="0" fontId="76" fillId="0" borderId="1" xfId="1336" applyFont="1" applyBorder="1" applyAlignment="1">
      <alignment horizontal="center"/>
    </xf>
    <xf numFmtId="3" fontId="76" fillId="0" borderId="1" xfId="1336" applyNumberFormat="1" applyFont="1" applyBorder="1" applyAlignment="1">
      <alignment horizontal="center"/>
    </xf>
    <xf numFmtId="0" fontId="76" fillId="0" borderId="0" xfId="1336" applyFont="1" applyAlignment="1">
      <alignment horizontal="center"/>
    </xf>
    <xf numFmtId="0" fontId="76" fillId="0" borderId="1" xfId="1336" applyFont="1" applyBorder="1" applyAlignment="1">
      <alignment horizontal="left"/>
    </xf>
    <xf numFmtId="177" fontId="76" fillId="0" borderId="1" xfId="906" applyNumberFormat="1" applyFont="1" applyBorder="1" applyAlignment="1">
      <alignment horizontal="center"/>
    </xf>
    <xf numFmtId="177" fontId="88" fillId="0" borderId="1" xfId="906" applyNumberFormat="1" applyFont="1" applyFill="1" applyBorder="1"/>
    <xf numFmtId="177" fontId="9" fillId="0" borderId="1" xfId="906" applyNumberFormat="1" applyFont="1" applyFill="1" applyBorder="1"/>
    <xf numFmtId="177" fontId="294" fillId="0" borderId="0" xfId="0" applyNumberFormat="1" applyFont="1" applyAlignment="1">
      <alignment horizontal="center"/>
    </xf>
    <xf numFmtId="3" fontId="295" fillId="0" borderId="76" xfId="0" applyNumberFormat="1" applyFont="1" applyBorder="1" applyAlignment="1">
      <alignment horizontal="right" vertical="center" wrapText="1"/>
    </xf>
    <xf numFmtId="211" fontId="285" fillId="0" borderId="1" xfId="906" applyNumberFormat="1" applyFont="1" applyBorder="1" applyAlignment="1">
      <alignment horizontal="center" vertical="center"/>
    </xf>
    <xf numFmtId="211" fontId="296" fillId="0" borderId="1" xfId="906" applyNumberFormat="1" applyFont="1" applyBorder="1" applyAlignment="1">
      <alignment horizontal="center" vertical="center"/>
    </xf>
    <xf numFmtId="177" fontId="296" fillId="0" borderId="1" xfId="906" applyNumberFormat="1" applyFont="1" applyBorder="1" applyAlignment="1">
      <alignment horizontal="center" vertical="center" wrapText="1"/>
    </xf>
    <xf numFmtId="304" fontId="291" fillId="0" borderId="0" xfId="0" applyNumberFormat="1" applyFont="1" applyAlignment="1">
      <alignment vertical="center"/>
    </xf>
    <xf numFmtId="177" fontId="256" fillId="0" borderId="0" xfId="0" applyNumberFormat="1" applyFont="1"/>
    <xf numFmtId="0" fontId="230" fillId="0" borderId="25" xfId="1321" applyFont="1" applyBorder="1" applyAlignment="1">
      <alignment horizontal="center"/>
    </xf>
    <xf numFmtId="0" fontId="84" fillId="0" borderId="52" xfId="1321" applyFont="1" applyBorder="1" applyAlignment="1">
      <alignment horizontal="center" vertical="center"/>
    </xf>
    <xf numFmtId="0" fontId="84" fillId="0" borderId="54" xfId="1321" applyFont="1" applyBorder="1" applyAlignment="1">
      <alignment horizontal="center" vertical="center"/>
    </xf>
    <xf numFmtId="0" fontId="84" fillId="0" borderId="1" xfId="1321" applyFont="1" applyBorder="1" applyAlignment="1">
      <alignment horizontal="center" vertical="center"/>
    </xf>
    <xf numFmtId="0" fontId="84" fillId="0" borderId="53" xfId="1321" applyFont="1" applyBorder="1" applyAlignment="1">
      <alignment horizontal="center" vertical="center"/>
    </xf>
    <xf numFmtId="0" fontId="88" fillId="0" borderId="0" xfId="1321" applyFont="1"/>
    <xf numFmtId="0" fontId="90" fillId="0" borderId="0" xfId="1321" applyFont="1"/>
    <xf numFmtId="0" fontId="84" fillId="0" borderId="55" xfId="1321" applyFont="1" applyBorder="1"/>
    <xf numFmtId="0" fontId="84" fillId="0" borderId="14" xfId="1321" applyFont="1" applyBorder="1" applyAlignment="1">
      <alignment horizontal="center"/>
    </xf>
    <xf numFmtId="0" fontId="84" fillId="0" borderId="55" xfId="1321" applyFont="1" applyBorder="1" applyAlignment="1">
      <alignment horizontal="center"/>
    </xf>
    <xf numFmtId="0" fontId="84" fillId="0" borderId="27" xfId="1321" applyFont="1" applyBorder="1" applyAlignment="1">
      <alignment horizontal="center"/>
    </xf>
    <xf numFmtId="0" fontId="84" fillId="0" borderId="14" xfId="1321" applyFont="1" applyBorder="1" applyAlignment="1">
      <alignment horizontal="center" vertical="center" wrapText="1"/>
    </xf>
    <xf numFmtId="0" fontId="84" fillId="0" borderId="55" xfId="1321" applyFont="1" applyBorder="1" applyAlignment="1">
      <alignment horizontal="center" vertical="center" wrapText="1"/>
    </xf>
    <xf numFmtId="0" fontId="84" fillId="0" borderId="14" xfId="1321" quotePrefix="1" applyFont="1" applyBorder="1" applyAlignment="1">
      <alignment horizontal="center" vertical="center" wrapText="1"/>
    </xf>
    <xf numFmtId="0" fontId="236" fillId="0" borderId="0" xfId="1321" applyFont="1"/>
    <xf numFmtId="0" fontId="84" fillId="0" borderId="0" xfId="1321" applyFont="1"/>
    <xf numFmtId="0" fontId="84" fillId="0" borderId="1" xfId="1321" applyFont="1" applyBorder="1" applyAlignment="1">
      <alignment horizontal="center"/>
    </xf>
    <xf numFmtId="0" fontId="246" fillId="0" borderId="1" xfId="1321" applyFont="1" applyBorder="1"/>
    <xf numFmtId="3" fontId="84" fillId="0" borderId="1" xfId="1321" applyNumberFormat="1" applyFont="1" applyBorder="1"/>
    <xf numFmtId="0" fontId="90" fillId="0" borderId="1" xfId="1321" applyFont="1" applyBorder="1" applyAlignment="1">
      <alignment horizontal="center"/>
    </xf>
    <xf numFmtId="207" fontId="90" fillId="0" borderId="1" xfId="1407" applyNumberFormat="1" applyFont="1" applyBorder="1" applyAlignment="1">
      <alignment vertical="center"/>
    </xf>
    <xf numFmtId="3" fontId="90" fillId="0" borderId="1" xfId="1321" applyNumberFormat="1" applyFont="1" applyBorder="1"/>
    <xf numFmtId="0" fontId="90" fillId="0" borderId="1" xfId="1321" applyFont="1" applyBorder="1"/>
    <xf numFmtId="177" fontId="271" fillId="0" borderId="0" xfId="906" applyNumberFormat="1" applyFont="1" applyAlignment="1">
      <alignment horizontal="center"/>
    </xf>
    <xf numFmtId="0" fontId="297" fillId="0" borderId="0" xfId="1390" applyFont="1"/>
    <xf numFmtId="0" fontId="298" fillId="0" borderId="0" xfId="1390" applyFont="1" applyAlignment="1">
      <alignment vertical="center"/>
    </xf>
    <xf numFmtId="0" fontId="298" fillId="0" borderId="0" xfId="1390" applyFont="1"/>
    <xf numFmtId="215" fontId="298" fillId="0" borderId="0" xfId="1390" applyNumberFormat="1" applyFont="1"/>
    <xf numFmtId="0" fontId="299" fillId="0" borderId="0" xfId="1390" applyFont="1"/>
    <xf numFmtId="0" fontId="283" fillId="0" borderId="0" xfId="1336" applyFont="1"/>
    <xf numFmtId="0" fontId="300" fillId="0" borderId="0" xfId="1336" applyFont="1" applyAlignment="1">
      <alignment vertical="center"/>
    </xf>
    <xf numFmtId="0" fontId="282" fillId="0" borderId="0" xfId="1336" applyFont="1"/>
    <xf numFmtId="0" fontId="283" fillId="0" borderId="0" xfId="1336" applyFont="1" applyAlignment="1">
      <alignment horizontal="center" vertical="center" wrapText="1"/>
    </xf>
    <xf numFmtId="0" fontId="300" fillId="0" borderId="0" xfId="1336" applyFont="1" applyAlignment="1">
      <alignment horizontal="center"/>
    </xf>
    <xf numFmtId="215" fontId="297" fillId="0" borderId="0" xfId="1390" applyNumberFormat="1" applyFont="1"/>
    <xf numFmtId="0" fontId="283" fillId="0" borderId="0" xfId="1321" applyFont="1"/>
    <xf numFmtId="177" fontId="283" fillId="0" borderId="0" xfId="1321" applyNumberFormat="1" applyFont="1"/>
    <xf numFmtId="0" fontId="281" fillId="0" borderId="0" xfId="1321" applyFont="1"/>
    <xf numFmtId="0" fontId="301" fillId="0" borderId="0" xfId="1321" applyFont="1" applyAlignment="1">
      <alignment vertical="center"/>
    </xf>
    <xf numFmtId="0" fontId="302" fillId="0" borderId="0" xfId="1321" applyFont="1"/>
    <xf numFmtId="3" fontId="302" fillId="0" borderId="0" xfId="1321" applyNumberFormat="1" applyFont="1"/>
    <xf numFmtId="3" fontId="303" fillId="0" borderId="0" xfId="1321" applyNumberFormat="1" applyFont="1"/>
    <xf numFmtId="0" fontId="303" fillId="0" borderId="0" xfId="1321" applyFont="1"/>
    <xf numFmtId="177" fontId="304" fillId="0" borderId="0" xfId="1321" applyNumberFormat="1" applyFont="1"/>
    <xf numFmtId="0" fontId="304" fillId="0" borderId="0" xfId="1321" applyFont="1"/>
    <xf numFmtId="177" fontId="302" fillId="0" borderId="0" xfId="1321" applyNumberFormat="1" applyFont="1"/>
    <xf numFmtId="0" fontId="300" fillId="0" borderId="0" xfId="1321" applyFont="1"/>
    <xf numFmtId="0" fontId="283" fillId="50" borderId="0" xfId="0" applyFont="1" applyFill="1"/>
    <xf numFmtId="0" fontId="305" fillId="0" borderId="0" xfId="0" applyFont="1"/>
    <xf numFmtId="4" fontId="305" fillId="0" borderId="0" xfId="0" applyNumberFormat="1" applyFont="1"/>
    <xf numFmtId="0" fontId="271" fillId="0" borderId="0" xfId="0" applyFont="1" applyAlignment="1">
      <alignment horizontal="center"/>
    </xf>
    <xf numFmtId="0" fontId="84" fillId="0" borderId="1" xfId="0" applyFont="1" applyBorder="1" applyAlignment="1">
      <alignment horizontal="center" vertical="center" wrapText="1"/>
    </xf>
    <xf numFmtId="0" fontId="80" fillId="0" borderId="0" xfId="0" applyFont="1" applyAlignment="1">
      <alignment vertical="center"/>
    </xf>
    <xf numFmtId="0" fontId="310" fillId="0" borderId="0" xfId="0" applyFont="1" applyAlignment="1">
      <alignment vertical="center"/>
    </xf>
    <xf numFmtId="177" fontId="80" fillId="0" borderId="0" xfId="906" applyNumberFormat="1" applyFont="1" applyFill="1" applyAlignment="1">
      <alignment vertical="center"/>
    </xf>
    <xf numFmtId="3" fontId="79" fillId="0" borderId="4" xfId="0" applyNumberFormat="1" applyFont="1" applyBorder="1" applyAlignment="1">
      <alignment vertical="center"/>
    </xf>
    <xf numFmtId="177" fontId="79" fillId="0" borderId="4" xfId="906" applyNumberFormat="1" applyFont="1" applyFill="1" applyBorder="1" applyAlignment="1">
      <alignment vertical="center"/>
    </xf>
    <xf numFmtId="4" fontId="79" fillId="0" borderId="4" xfId="0" applyNumberFormat="1" applyFont="1" applyBorder="1" applyAlignment="1">
      <alignment vertical="center"/>
    </xf>
    <xf numFmtId="4" fontId="310" fillId="0" borderId="0" xfId="0" applyNumberFormat="1" applyFont="1" applyAlignment="1">
      <alignment vertical="center"/>
    </xf>
    <xf numFmtId="177" fontId="310" fillId="0" borderId="0" xfId="0" applyNumberFormat="1" applyFont="1" applyAlignment="1">
      <alignment vertical="center"/>
    </xf>
    <xf numFmtId="0" fontId="80" fillId="0" borderId="4" xfId="0" applyFont="1" applyBorder="1" applyAlignment="1">
      <alignment horizontal="center" vertical="center"/>
    </xf>
    <xf numFmtId="3" fontId="80" fillId="0" borderId="4" xfId="0" applyNumberFormat="1" applyFont="1" applyBorder="1" applyAlignment="1">
      <alignment vertical="center"/>
    </xf>
    <xf numFmtId="177" fontId="80" fillId="0" borderId="4" xfId="906" applyNumberFormat="1" applyFont="1" applyFill="1" applyBorder="1" applyAlignment="1">
      <alignment vertical="center"/>
    </xf>
    <xf numFmtId="4" fontId="80" fillId="0" borderId="4" xfId="0" applyNumberFormat="1" applyFont="1" applyBorder="1" applyAlignment="1">
      <alignment vertical="center"/>
    </xf>
    <xf numFmtId="0" fontId="81" fillId="0" borderId="4" xfId="0" applyFont="1" applyBorder="1" applyAlignment="1">
      <alignment horizontal="center" vertical="center"/>
    </xf>
    <xf numFmtId="4" fontId="81" fillId="0" borderId="4" xfId="0" applyNumberFormat="1" applyFont="1" applyBorder="1" applyAlignment="1">
      <alignment vertical="center"/>
    </xf>
    <xf numFmtId="43" fontId="310" fillId="0" borderId="0" xfId="906" applyFont="1" applyFill="1" applyAlignment="1">
      <alignment vertical="center"/>
    </xf>
    <xf numFmtId="177" fontId="81" fillId="0" borderId="4" xfId="906" applyNumberFormat="1" applyFont="1" applyFill="1" applyBorder="1" applyAlignment="1">
      <alignment vertical="center"/>
    </xf>
    <xf numFmtId="3" fontId="81" fillId="0" borderId="4" xfId="0" applyNumberFormat="1" applyFont="1" applyBorder="1" applyAlignment="1">
      <alignment vertical="center"/>
    </xf>
    <xf numFmtId="43" fontId="311" fillId="0" borderId="0" xfId="906" applyFont="1" applyFill="1" applyAlignment="1">
      <alignment vertical="center"/>
    </xf>
    <xf numFmtId="177" fontId="311" fillId="0" borderId="0" xfId="0" applyNumberFormat="1" applyFont="1" applyAlignment="1">
      <alignment vertical="center"/>
    </xf>
    <xf numFmtId="0" fontId="79" fillId="0" borderId="0" xfId="0" applyFont="1" applyAlignment="1">
      <alignment vertical="center"/>
    </xf>
    <xf numFmtId="43" fontId="310" fillId="0" borderId="0" xfId="0" applyNumberFormat="1" applyFont="1" applyAlignment="1">
      <alignment vertical="center"/>
    </xf>
    <xf numFmtId="0" fontId="80" fillId="0" borderId="48" xfId="0" applyFont="1" applyBorder="1" applyAlignment="1">
      <alignment horizontal="center" vertical="center" wrapText="1"/>
    </xf>
    <xf numFmtId="3" fontId="80" fillId="0" borderId="48" xfId="0" applyNumberFormat="1" applyFont="1" applyBorder="1" applyAlignment="1">
      <alignment vertical="center"/>
    </xf>
    <xf numFmtId="177" fontId="80" fillId="0" borderId="48" xfId="906" applyNumberFormat="1" applyFont="1" applyFill="1" applyBorder="1" applyAlignment="1">
      <alignment vertical="center"/>
    </xf>
    <xf numFmtId="4" fontId="80" fillId="0" borderId="48" xfId="0" applyNumberFormat="1" applyFont="1" applyBorder="1" applyAlignment="1">
      <alignment vertical="center"/>
    </xf>
    <xf numFmtId="0" fontId="39" fillId="52" borderId="74" xfId="0" applyFont="1" applyFill="1" applyBorder="1"/>
    <xf numFmtId="0" fontId="39" fillId="52" borderId="75" xfId="0" applyFont="1" applyFill="1" applyBorder="1"/>
    <xf numFmtId="0" fontId="310" fillId="52" borderId="77" xfId="0" applyFont="1" applyFill="1" applyBorder="1"/>
    <xf numFmtId="0" fontId="80" fillId="0" borderId="49" xfId="0" applyFont="1" applyBorder="1" applyAlignment="1">
      <alignment vertical="center"/>
    </xf>
    <xf numFmtId="177" fontId="80" fillId="0" borderId="49" xfId="906" applyNumberFormat="1" applyFont="1" applyFill="1" applyBorder="1" applyAlignment="1">
      <alignment vertical="center"/>
    </xf>
    <xf numFmtId="3" fontId="285" fillId="55" borderId="76" xfId="0" applyNumberFormat="1" applyFont="1" applyFill="1" applyBorder="1" applyAlignment="1">
      <alignment horizontal="right" vertical="center" wrapText="1"/>
    </xf>
    <xf numFmtId="3" fontId="296" fillId="0" borderId="76" xfId="0" applyNumberFormat="1" applyFont="1" applyBorder="1" applyAlignment="1">
      <alignment horizontal="right" vertical="center" wrapText="1"/>
    </xf>
    <xf numFmtId="3" fontId="259" fillId="0" borderId="76" xfId="0" applyNumberFormat="1" applyFont="1" applyBorder="1" applyAlignment="1">
      <alignment horizontal="right" vertical="center" wrapText="1"/>
    </xf>
    <xf numFmtId="3" fontId="91" fillId="0" borderId="1" xfId="0" applyNumberFormat="1" applyFont="1" applyBorder="1" applyAlignment="1">
      <alignment vertical="center"/>
    </xf>
    <xf numFmtId="0" fontId="78" fillId="0" borderId="0" xfId="0" applyFont="1" applyAlignment="1">
      <alignment horizontal="center" vertical="center"/>
    </xf>
    <xf numFmtId="0" fontId="80" fillId="0" borderId="0" xfId="0" applyFont="1" applyAlignment="1">
      <alignment horizontal="center" vertical="center"/>
    </xf>
    <xf numFmtId="0" fontId="234" fillId="0" borderId="0" xfId="0" applyFont="1" applyAlignment="1">
      <alignment horizontal="center" vertical="center"/>
    </xf>
    <xf numFmtId="0" fontId="76" fillId="0" borderId="0" xfId="0" applyFont="1" applyAlignment="1">
      <alignment horizontal="left" vertical="center"/>
    </xf>
    <xf numFmtId="0" fontId="82" fillId="0" borderId="0" xfId="0" applyFont="1" applyAlignment="1">
      <alignment horizontal="center" vertical="center"/>
    </xf>
    <xf numFmtId="0" fontId="312" fillId="0" borderId="0" xfId="0" applyFont="1" applyAlignment="1">
      <alignment horizontal="center" vertical="center"/>
    </xf>
    <xf numFmtId="0" fontId="12" fillId="0" borderId="0" xfId="0" applyFont="1" applyAlignment="1">
      <alignment horizontal="left" vertical="center"/>
    </xf>
    <xf numFmtId="0" fontId="22" fillId="0" borderId="0" xfId="0" applyFont="1" applyAlignment="1">
      <alignment horizontal="center" vertical="center"/>
    </xf>
    <xf numFmtId="0" fontId="79" fillId="0" borderId="0" xfId="0" applyFont="1" applyAlignment="1">
      <alignment horizontal="center" vertical="center"/>
    </xf>
    <xf numFmtId="0" fontId="261" fillId="0" borderId="0" xfId="1390" applyFont="1" applyAlignment="1">
      <alignment horizontal="center"/>
    </xf>
    <xf numFmtId="0" fontId="262" fillId="0" borderId="0" xfId="1390" applyFont="1" applyAlignment="1">
      <alignment horizontal="center"/>
    </xf>
    <xf numFmtId="215" fontId="262" fillId="0" borderId="0" xfId="1027" applyNumberFormat="1" applyFont="1" applyAlignment="1">
      <alignment horizontal="center"/>
    </xf>
    <xf numFmtId="215" fontId="261" fillId="0" borderId="0" xfId="1027" applyNumberFormat="1" applyFont="1" applyAlignment="1">
      <alignment horizontal="center"/>
    </xf>
    <xf numFmtId="0" fontId="262" fillId="0" borderId="0" xfId="1390" applyFont="1" applyAlignment="1">
      <alignment horizontal="center" vertical="center"/>
    </xf>
    <xf numFmtId="0" fontId="261" fillId="53" borderId="1" xfId="1390" applyFont="1" applyFill="1" applyBorder="1" applyAlignment="1">
      <alignment horizontal="center" vertical="center" wrapText="1"/>
    </xf>
    <xf numFmtId="215" fontId="261" fillId="53" borderId="1" xfId="1027" applyNumberFormat="1" applyFont="1" applyFill="1" applyBorder="1" applyAlignment="1">
      <alignment horizontal="center" vertical="center" wrapText="1"/>
    </xf>
    <xf numFmtId="215" fontId="262" fillId="0" borderId="0" xfId="1025" applyNumberFormat="1" applyFont="1" applyAlignment="1">
      <alignment horizontal="center"/>
    </xf>
    <xf numFmtId="215" fontId="261" fillId="0" borderId="0" xfId="1025" applyNumberFormat="1" applyFont="1" applyAlignment="1">
      <alignment horizontal="center"/>
    </xf>
    <xf numFmtId="215" fontId="261" fillId="53" borderId="1" xfId="1025" applyNumberFormat="1" applyFont="1" applyFill="1" applyBorder="1" applyAlignment="1">
      <alignment horizontal="center" vertical="center" wrapText="1"/>
    </xf>
    <xf numFmtId="0" fontId="88" fillId="0" borderId="0" xfId="1336" applyFont="1" applyAlignment="1">
      <alignment horizontal="right"/>
    </xf>
    <xf numFmtId="0" fontId="76" fillId="0" borderId="0" xfId="1336" applyFont="1" applyAlignment="1">
      <alignment horizontal="center"/>
    </xf>
    <xf numFmtId="0" fontId="76" fillId="0" borderId="0" xfId="1336" applyFont="1" applyAlignment="1">
      <alignment horizontal="left"/>
    </xf>
    <xf numFmtId="215" fontId="262" fillId="0" borderId="0" xfId="1028" applyNumberFormat="1" applyFont="1" applyAlignment="1">
      <alignment horizontal="center"/>
    </xf>
    <xf numFmtId="0" fontId="262" fillId="0" borderId="4" xfId="1390" applyFont="1" applyBorder="1" applyAlignment="1">
      <alignment horizontal="center" vertical="center" wrapText="1"/>
    </xf>
    <xf numFmtId="215" fontId="264" fillId="0" borderId="4" xfId="1028" applyNumberFormat="1" applyFont="1" applyBorder="1" applyAlignment="1">
      <alignment horizontal="center" vertical="center" wrapText="1"/>
    </xf>
    <xf numFmtId="215" fontId="261" fillId="0" borderId="0" xfId="1028" applyNumberFormat="1" applyFont="1" applyAlignment="1">
      <alignment horizontal="center"/>
    </xf>
    <xf numFmtId="0" fontId="261" fillId="0" borderId="0" xfId="1390" applyFont="1" applyAlignment="1">
      <alignment horizontal="center" vertical="center"/>
    </xf>
    <xf numFmtId="0" fontId="264" fillId="53" borderId="1" xfId="1390" applyFont="1" applyFill="1" applyBorder="1" applyAlignment="1">
      <alignment horizontal="center" vertical="center" wrapText="1"/>
    </xf>
    <xf numFmtId="215" fontId="261" fillId="53" borderId="1" xfId="1028" applyNumberFormat="1" applyFont="1" applyFill="1" applyBorder="1" applyAlignment="1">
      <alignment horizontal="center" vertical="center" wrapText="1"/>
    </xf>
    <xf numFmtId="0" fontId="76" fillId="0" borderId="0" xfId="1321" applyFont="1" applyAlignment="1">
      <alignment horizontal="center"/>
    </xf>
    <xf numFmtId="0" fontId="83" fillId="0" borderId="0" xfId="1321" applyFont="1" applyAlignment="1">
      <alignment horizontal="right"/>
    </xf>
    <xf numFmtId="0" fontId="230" fillId="0" borderId="0" xfId="1321" applyFont="1" applyAlignment="1">
      <alignment horizontal="right"/>
    </xf>
    <xf numFmtId="0" fontId="76" fillId="0" borderId="1" xfId="1321" applyFont="1" applyBorder="1" applyAlignment="1">
      <alignment horizontal="center" vertical="center" wrapText="1"/>
    </xf>
    <xf numFmtId="0" fontId="76" fillId="0" borderId="1" xfId="1321" applyFont="1" applyBorder="1" applyAlignment="1">
      <alignment horizontal="center" vertical="center"/>
    </xf>
    <xf numFmtId="0" fontId="230" fillId="0" borderId="0" xfId="1321" applyFont="1" applyAlignment="1">
      <alignment horizontal="center"/>
    </xf>
    <xf numFmtId="0" fontId="271" fillId="0" borderId="0" xfId="0" applyFont="1" applyAlignment="1">
      <alignment horizontal="center"/>
    </xf>
    <xf numFmtId="0" fontId="271" fillId="0" borderId="0" xfId="0" applyFont="1" applyAlignment="1">
      <alignment horizontal="right"/>
    </xf>
    <xf numFmtId="0" fontId="277" fillId="0" borderId="1" xfId="0" applyFont="1" applyBorder="1" applyAlignment="1">
      <alignment horizontal="center" vertical="center"/>
    </xf>
    <xf numFmtId="0" fontId="84" fillId="0" borderId="1" xfId="0" applyFont="1" applyBorder="1" applyAlignment="1">
      <alignment horizontal="center" vertical="center" wrapText="1"/>
    </xf>
    <xf numFmtId="0" fontId="255" fillId="0" borderId="1" xfId="0" applyFont="1" applyBorder="1" applyAlignment="1">
      <alignment horizontal="center" vertical="center"/>
    </xf>
    <xf numFmtId="0" fontId="255" fillId="0" borderId="1" xfId="0" applyFont="1" applyBorder="1" applyAlignment="1">
      <alignment horizontal="center" vertical="center" wrapText="1"/>
    </xf>
    <xf numFmtId="0" fontId="84" fillId="50" borderId="1" xfId="0" applyFont="1" applyFill="1" applyBorder="1" applyAlignment="1">
      <alignment horizontal="center" vertical="center" wrapText="1"/>
    </xf>
    <xf numFmtId="0" fontId="255" fillId="0" borderId="0" xfId="0" applyFont="1" applyAlignment="1">
      <alignment horizontal="right" vertical="center"/>
    </xf>
    <xf numFmtId="0" fontId="91" fillId="0" borderId="0" xfId="0" applyFont="1" applyAlignment="1">
      <alignment horizontal="center" vertical="center"/>
    </xf>
    <xf numFmtId="0" fontId="306" fillId="0" borderId="0" xfId="0" applyFont="1" applyAlignment="1">
      <alignment horizontal="center"/>
    </xf>
    <xf numFmtId="0" fontId="307" fillId="0" borderId="0" xfId="0" applyFont="1" applyAlignment="1">
      <alignment horizontal="center" wrapText="1"/>
    </xf>
    <xf numFmtId="0" fontId="277" fillId="52" borderId="72" xfId="0" applyFont="1" applyFill="1" applyBorder="1" applyAlignment="1">
      <alignment horizontal="center" vertical="center" wrapText="1"/>
    </xf>
    <xf numFmtId="0" fontId="277" fillId="52" borderId="71" xfId="0" applyFont="1" applyFill="1" applyBorder="1" applyAlignment="1">
      <alignment horizontal="center" vertical="center" wrapText="1"/>
    </xf>
    <xf numFmtId="4" fontId="277" fillId="52" borderId="72" xfId="0" applyNumberFormat="1" applyFont="1" applyFill="1" applyBorder="1" applyAlignment="1">
      <alignment horizontal="center" vertical="center" wrapText="1"/>
    </xf>
    <xf numFmtId="4" fontId="277" fillId="52" borderId="71" xfId="0" applyNumberFormat="1" applyFont="1" applyFill="1" applyBorder="1" applyAlignment="1">
      <alignment horizontal="center" vertical="center" wrapText="1"/>
    </xf>
    <xf numFmtId="0" fontId="84" fillId="0" borderId="0" xfId="0" applyFont="1" applyAlignment="1">
      <alignment horizontal="right" wrapText="1"/>
    </xf>
    <xf numFmtId="0" fontId="307" fillId="0" borderId="80" xfId="0" applyFont="1" applyBorder="1" applyAlignment="1">
      <alignment horizontal="right" wrapText="1"/>
    </xf>
    <xf numFmtId="4" fontId="277" fillId="52" borderId="78" xfId="0" applyNumberFormat="1" applyFont="1" applyFill="1" applyBorder="1" applyAlignment="1">
      <alignment horizontal="center" vertical="center" wrapText="1"/>
    </xf>
    <xf numFmtId="4" fontId="277" fillId="52" borderId="79" xfId="0" applyNumberFormat="1" applyFont="1" applyFill="1" applyBorder="1" applyAlignment="1">
      <alignment horizontal="center" vertical="center" wrapText="1"/>
    </xf>
    <xf numFmtId="0" fontId="277" fillId="0" borderId="0" xfId="0" applyFont="1" applyAlignment="1">
      <alignment horizontal="center" wrapText="1"/>
    </xf>
    <xf numFmtId="0" fontId="271" fillId="0" borderId="0" xfId="0" applyFont="1" applyAlignment="1">
      <alignment horizontal="center" vertical="center"/>
    </xf>
    <xf numFmtId="0" fontId="271" fillId="0" borderId="0" xfId="0" applyFont="1" applyAlignment="1">
      <alignment horizontal="right" vertical="center"/>
    </xf>
    <xf numFmtId="0" fontId="254" fillId="0" borderId="0" xfId="0" applyFont="1" applyAlignment="1">
      <alignment horizontal="center" vertical="center"/>
    </xf>
    <xf numFmtId="0" fontId="267" fillId="0" borderId="0" xfId="0" applyFont="1" applyAlignment="1">
      <alignment horizontal="center" vertical="center"/>
    </xf>
    <xf numFmtId="0" fontId="84" fillId="0" borderId="27" xfId="1321" applyFont="1" applyBorder="1" applyAlignment="1">
      <alignment horizontal="center" vertical="top" wrapText="1"/>
    </xf>
    <xf numFmtId="0" fontId="84" fillId="0" borderId="14" xfId="1321" applyFont="1" applyBorder="1" applyAlignment="1">
      <alignment horizontal="center" vertical="top" wrapText="1"/>
    </xf>
    <xf numFmtId="0" fontId="230" fillId="0" borderId="25" xfId="1321" applyFont="1" applyBorder="1" applyAlignment="1">
      <alignment horizontal="center"/>
    </xf>
    <xf numFmtId="0" fontId="84" fillId="0" borderId="58" xfId="1321" applyFont="1" applyBorder="1" applyAlignment="1">
      <alignment horizontal="center" vertical="center"/>
    </xf>
    <xf numFmtId="0" fontId="84" fillId="0" borderId="59" xfId="1321" applyFont="1" applyBorder="1" applyAlignment="1">
      <alignment horizontal="center" vertical="center"/>
    </xf>
    <xf numFmtId="0" fontId="84" fillId="0" borderId="60" xfId="1321" applyFont="1" applyBorder="1" applyAlignment="1">
      <alignment horizontal="center" vertical="center"/>
    </xf>
    <xf numFmtId="0" fontId="84" fillId="0" borderId="62" xfId="1321" applyFont="1" applyBorder="1" applyAlignment="1">
      <alignment horizontal="center" vertical="top" wrapText="1"/>
    </xf>
    <xf numFmtId="0" fontId="84" fillId="0" borderId="51" xfId="1321" applyFont="1" applyBorder="1" applyAlignment="1">
      <alignment horizontal="center" vertical="top" wrapText="1"/>
    </xf>
    <xf numFmtId="0" fontId="84" fillId="0" borderId="63" xfId="1321" applyFont="1" applyBorder="1" applyAlignment="1">
      <alignment horizontal="center" vertical="top" wrapText="1"/>
    </xf>
    <xf numFmtId="0" fontId="84" fillId="0" borderId="26" xfId="1321" applyFont="1" applyBorder="1" applyAlignment="1">
      <alignment horizontal="center" vertical="center"/>
    </xf>
    <xf numFmtId="0" fontId="84" fillId="0" borderId="24" xfId="1321" applyFont="1" applyBorder="1" applyAlignment="1">
      <alignment horizontal="center" vertical="center"/>
    </xf>
    <xf numFmtId="0" fontId="84" fillId="0" borderId="54" xfId="1321" applyFont="1" applyBorder="1" applyAlignment="1">
      <alignment horizontal="center" vertical="center"/>
    </xf>
    <xf numFmtId="0" fontId="84" fillId="0" borderId="26" xfId="1321" applyFont="1" applyBorder="1" applyAlignment="1">
      <alignment horizontal="center"/>
    </xf>
    <xf numFmtId="0" fontId="84" fillId="0" borderId="54" xfId="1321" applyFont="1" applyBorder="1" applyAlignment="1">
      <alignment horizontal="center"/>
    </xf>
    <xf numFmtId="0" fontId="230" fillId="0" borderId="25" xfId="1321" applyFont="1" applyBorder="1" applyAlignment="1">
      <alignment horizontal="right"/>
    </xf>
    <xf numFmtId="0" fontId="84" fillId="0" borderId="61" xfId="1321" applyFont="1" applyBorder="1" applyAlignment="1">
      <alignment horizontal="center" vertical="center"/>
    </xf>
    <xf numFmtId="0" fontId="83" fillId="0" borderId="0" xfId="1321" applyFont="1" applyAlignment="1">
      <alignment horizontal="center"/>
    </xf>
    <xf numFmtId="0" fontId="84" fillId="0" borderId="64" xfId="1321" applyFont="1" applyBorder="1" applyAlignment="1">
      <alignment horizontal="center" vertical="center" wrapText="1"/>
    </xf>
    <xf numFmtId="0" fontId="84" fillId="0" borderId="65" xfId="1321" applyFont="1" applyBorder="1" applyAlignment="1">
      <alignment horizontal="center" vertical="center" wrapText="1"/>
    </xf>
    <xf numFmtId="0" fontId="84" fillId="0" borderId="56" xfId="1321" applyFont="1" applyBorder="1" applyAlignment="1">
      <alignment horizontal="center" vertical="center"/>
    </xf>
    <xf numFmtId="0" fontId="84" fillId="0" borderId="46" xfId="1321" applyFont="1" applyBorder="1" applyAlignment="1">
      <alignment horizontal="center" vertical="center"/>
    </xf>
    <xf numFmtId="0" fontId="84" fillId="0" borderId="57" xfId="1321" applyFont="1" applyBorder="1" applyAlignment="1">
      <alignment horizontal="center" vertical="center"/>
    </xf>
    <xf numFmtId="0" fontId="84" fillId="0" borderId="47" xfId="1321" applyFont="1" applyBorder="1" applyAlignment="1">
      <alignment horizontal="center" vertical="center"/>
    </xf>
    <xf numFmtId="0" fontId="84" fillId="0" borderId="14" xfId="1321" applyFont="1" applyBorder="1" applyAlignment="1">
      <alignment horizontal="center" vertical="center"/>
    </xf>
    <xf numFmtId="0" fontId="84" fillId="0" borderId="11" xfId="1321" applyFont="1" applyBorder="1" applyAlignment="1">
      <alignment horizontal="center" vertical="center"/>
    </xf>
    <xf numFmtId="177" fontId="76" fillId="0" borderId="27" xfId="906" applyNumberFormat="1" applyFont="1" applyFill="1" applyBorder="1" applyAlignment="1">
      <alignment horizontal="center" vertical="center" wrapText="1"/>
    </xf>
    <xf numFmtId="177" fontId="76" fillId="0" borderId="14" xfId="906" applyNumberFormat="1" applyFont="1" applyFill="1" applyBorder="1" applyAlignment="1">
      <alignment horizontal="center" vertical="center" wrapText="1"/>
    </xf>
    <xf numFmtId="177" fontId="76" fillId="0" borderId="11" xfId="906" applyNumberFormat="1" applyFont="1" applyFill="1" applyBorder="1" applyAlignment="1">
      <alignment horizontal="center" vertical="center" wrapText="1"/>
    </xf>
    <xf numFmtId="177" fontId="76" fillId="0" borderId="26" xfId="906" applyNumberFormat="1" applyFont="1" applyFill="1" applyBorder="1" applyAlignment="1">
      <alignment horizontal="center" vertical="center" wrapText="1"/>
    </xf>
    <xf numFmtId="177" fontId="76" fillId="0" borderId="24" xfId="906" applyNumberFormat="1" applyFont="1" applyFill="1" applyBorder="1" applyAlignment="1">
      <alignment horizontal="center" vertical="center" wrapText="1"/>
    </xf>
    <xf numFmtId="177" fontId="76" fillId="0" borderId="54" xfId="906" applyNumberFormat="1" applyFont="1" applyFill="1" applyBorder="1" applyAlignment="1">
      <alignment horizontal="center" vertical="center" wrapText="1"/>
    </xf>
    <xf numFmtId="0" fontId="89" fillId="0" borderId="8" xfId="0" applyFont="1" applyBorder="1" applyAlignment="1">
      <alignment horizontal="right" vertical="center" wrapText="1"/>
    </xf>
    <xf numFmtId="177" fontId="76" fillId="0" borderId="62" xfId="906" applyNumberFormat="1" applyFont="1" applyFill="1" applyBorder="1" applyAlignment="1">
      <alignment horizontal="center" vertical="center" wrapText="1"/>
    </xf>
    <xf numFmtId="177" fontId="76" fillId="0" borderId="66" xfId="906" applyNumberFormat="1" applyFont="1" applyFill="1" applyBorder="1" applyAlignment="1">
      <alignment horizontal="center" vertical="center" wrapText="1"/>
    </xf>
    <xf numFmtId="177" fontId="76" fillId="0" borderId="67" xfId="906" applyNumberFormat="1" applyFont="1" applyFill="1" applyBorder="1" applyAlignment="1">
      <alignment horizontal="center" vertical="center" wrapText="1"/>
    </xf>
    <xf numFmtId="0" fontId="78" fillId="0" borderId="0" xfId="0" applyFont="1" applyAlignment="1">
      <alignment horizontal="center" vertical="center" wrapText="1"/>
    </xf>
    <xf numFmtId="0" fontId="39" fillId="0" borderId="0" xfId="0" applyFont="1" applyAlignment="1">
      <alignment horizontal="center" vertical="center" wrapText="1"/>
    </xf>
    <xf numFmtId="0" fontId="76" fillId="0" borderId="27" xfId="0" applyFont="1" applyBorder="1" applyAlignment="1">
      <alignment horizontal="center" vertical="center" wrapText="1"/>
    </xf>
    <xf numFmtId="0" fontId="76" fillId="0" borderId="14" xfId="0" applyFont="1" applyBorder="1" applyAlignment="1">
      <alignment horizontal="center" vertical="center" wrapText="1"/>
    </xf>
    <xf numFmtId="0" fontId="76" fillId="0" borderId="11" xfId="0" applyFont="1" applyBorder="1" applyAlignment="1">
      <alignment horizontal="center" vertical="center" wrapText="1"/>
    </xf>
    <xf numFmtId="0" fontId="83" fillId="0" borderId="0" xfId="0" applyFont="1" applyAlignment="1">
      <alignment horizontal="center" vertical="center" wrapText="1"/>
    </xf>
    <xf numFmtId="0" fontId="76" fillId="0" borderId="0" xfId="0" applyFont="1" applyAlignment="1">
      <alignment horizontal="center"/>
    </xf>
    <xf numFmtId="0" fontId="77" fillId="0" borderId="0" xfId="0" applyFont="1" applyAlignment="1">
      <alignment horizontal="center"/>
    </xf>
    <xf numFmtId="0" fontId="230" fillId="0" borderId="0" xfId="0" applyFont="1" applyAlignment="1">
      <alignment horizontal="center" vertical="center" wrapText="1"/>
    </xf>
    <xf numFmtId="0" fontId="83" fillId="0" borderId="0" xfId="1336" applyFont="1" applyAlignment="1">
      <alignment horizontal="right"/>
    </xf>
    <xf numFmtId="0" fontId="76" fillId="0" borderId="1" xfId="1336" applyFont="1" applyBorder="1" applyAlignment="1">
      <alignment horizontal="center" vertical="center" wrapText="1"/>
    </xf>
    <xf numFmtId="0" fontId="76" fillId="0" borderId="1" xfId="1336" applyFont="1" applyBorder="1" applyAlignment="1">
      <alignment horizontal="center" vertical="center"/>
    </xf>
    <xf numFmtId="0" fontId="9" fillId="0" borderId="0" xfId="1336" applyFont="1" applyAlignment="1">
      <alignment horizontal="center"/>
    </xf>
    <xf numFmtId="0" fontId="88" fillId="0" borderId="0" xfId="1336" applyFont="1" applyAlignment="1">
      <alignment horizontal="center"/>
    </xf>
    <xf numFmtId="0" fontId="268" fillId="0" borderId="0" xfId="1322" applyFont="1" applyAlignment="1">
      <alignment horizontal="left"/>
    </xf>
    <xf numFmtId="0" fontId="270" fillId="0" borderId="0" xfId="1322" applyFont="1" applyAlignment="1">
      <alignment horizontal="right"/>
    </xf>
    <xf numFmtId="0" fontId="267" fillId="0" borderId="31" xfId="1322" applyFont="1" applyBorder="1" applyAlignment="1">
      <alignment horizontal="center" vertical="center" wrapText="1"/>
    </xf>
    <xf numFmtId="0" fontId="267" fillId="0" borderId="22" xfId="1322" applyFont="1" applyBorder="1" applyAlignment="1">
      <alignment horizontal="center" vertical="center" wrapText="1"/>
    </xf>
    <xf numFmtId="0" fontId="267" fillId="0" borderId="4" xfId="1322" applyFont="1" applyBorder="1" applyAlignment="1">
      <alignment horizontal="center" vertical="center" wrapText="1"/>
    </xf>
    <xf numFmtId="0" fontId="267" fillId="0" borderId="50" xfId="1322" applyFont="1" applyBorder="1" applyAlignment="1">
      <alignment horizontal="center" vertical="center" wrapText="1"/>
    </xf>
    <xf numFmtId="0" fontId="270" fillId="0" borderId="0" xfId="1322" applyFont="1" applyAlignment="1">
      <alignment horizontal="center"/>
    </xf>
    <xf numFmtId="0" fontId="267" fillId="0" borderId="0" xfId="1322" applyFont="1" applyAlignment="1">
      <alignment horizontal="center"/>
    </xf>
    <xf numFmtId="0" fontId="267" fillId="0" borderId="1" xfId="1322" applyFont="1" applyBorder="1" applyAlignment="1">
      <alignment horizontal="center" vertical="center" wrapText="1"/>
    </xf>
    <xf numFmtId="0" fontId="267" fillId="0" borderId="62" xfId="1322" applyFont="1" applyBorder="1" applyAlignment="1">
      <alignment horizontal="center" vertical="center" wrapText="1"/>
    </xf>
    <xf numFmtId="0" fontId="267" fillId="0" borderId="51" xfId="1322" applyFont="1" applyBorder="1" applyAlignment="1">
      <alignment horizontal="center" vertical="center" wrapText="1"/>
    </xf>
    <xf numFmtId="0" fontId="267" fillId="0" borderId="63" xfId="1322" applyFont="1" applyBorder="1" applyAlignment="1">
      <alignment horizontal="center" vertical="center" wrapText="1"/>
    </xf>
    <xf numFmtId="0" fontId="267" fillId="0" borderId="14" xfId="1322" applyFont="1" applyBorder="1" applyAlignment="1">
      <alignment horizontal="center" vertical="center" wrapText="1"/>
    </xf>
    <xf numFmtId="0" fontId="269" fillId="0" borderId="4" xfId="1322" applyFont="1" applyBorder="1" applyAlignment="1">
      <alignment horizontal="center" vertical="center"/>
    </xf>
    <xf numFmtId="0" fontId="269" fillId="0" borderId="4" xfId="1322" applyFont="1" applyBorder="1" applyAlignment="1">
      <alignment horizontal="center" vertical="center" wrapText="1"/>
    </xf>
    <xf numFmtId="0" fontId="267" fillId="0" borderId="68" xfId="1322" applyFont="1" applyBorder="1" applyAlignment="1">
      <alignment horizontal="center" vertical="center" wrapText="1"/>
    </xf>
    <xf numFmtId="0" fontId="269" fillId="0" borderId="31" xfId="1322" applyFont="1" applyBorder="1" applyAlignment="1">
      <alignment horizontal="center" vertical="center"/>
    </xf>
    <xf numFmtId="0" fontId="309" fillId="0" borderId="0" xfId="1336" applyFont="1" applyAlignment="1">
      <alignment horizontal="center"/>
    </xf>
    <xf numFmtId="169" fontId="231" fillId="0" borderId="27" xfId="943" applyFont="1" applyBorder="1" applyAlignment="1">
      <alignment horizontal="center" vertical="center" wrapText="1"/>
    </xf>
    <xf numFmtId="169" fontId="231" fillId="0" borderId="11" xfId="943" applyFont="1" applyBorder="1" applyAlignment="1">
      <alignment horizontal="center" vertical="center" wrapText="1"/>
    </xf>
    <xf numFmtId="169" fontId="231" fillId="0" borderId="1" xfId="943" applyFont="1" applyBorder="1" applyAlignment="1">
      <alignment horizontal="center" vertical="center" wrapText="1"/>
    </xf>
    <xf numFmtId="0" fontId="308" fillId="0" borderId="0" xfId="1336" applyFont="1" applyAlignment="1">
      <alignment horizontal="center"/>
    </xf>
    <xf numFmtId="169" fontId="274" fillId="0" borderId="37" xfId="943" applyFont="1" applyBorder="1" applyAlignment="1">
      <alignment horizontal="center" vertical="center" wrapText="1"/>
    </xf>
    <xf numFmtId="169" fontId="274" fillId="0" borderId="53" xfId="943" applyFont="1" applyBorder="1" applyAlignment="1">
      <alignment horizontal="center" vertical="center" wrapText="1"/>
    </xf>
    <xf numFmtId="0" fontId="274" fillId="0" borderId="0" xfId="1387" applyFont="1" applyAlignment="1">
      <alignment horizontal="center" vertical="center" wrapText="1"/>
    </xf>
    <xf numFmtId="169" fontId="231" fillId="0" borderId="26" xfId="943" applyFont="1" applyBorder="1" applyAlignment="1">
      <alignment horizontal="center" vertical="center" wrapText="1"/>
    </xf>
    <xf numFmtId="169" fontId="231" fillId="0" borderId="54" xfId="943" applyFont="1" applyBorder="1" applyAlignment="1">
      <alignment horizontal="center" vertical="center" wrapText="1"/>
    </xf>
    <xf numFmtId="169" fontId="274" fillId="0" borderId="69" xfId="943" applyFont="1" applyBorder="1" applyAlignment="1">
      <alignment horizontal="center" vertical="center" wrapText="1"/>
    </xf>
    <xf numFmtId="0" fontId="273" fillId="0" borderId="0" xfId="1387" applyFont="1" applyAlignment="1">
      <alignment horizontal="left"/>
    </xf>
    <xf numFmtId="0" fontId="273" fillId="0" borderId="0" xfId="1387" applyFont="1" applyAlignment="1">
      <alignment horizontal="center" vertical="center" wrapText="1"/>
    </xf>
    <xf numFmtId="0" fontId="230" fillId="0" borderId="0" xfId="1336" applyFont="1" applyAlignment="1">
      <alignment horizontal="center"/>
    </xf>
    <xf numFmtId="0" fontId="274" fillId="0" borderId="56" xfId="1387" applyFont="1" applyBorder="1" applyAlignment="1">
      <alignment horizontal="center" vertical="center" wrapText="1"/>
    </xf>
    <xf numFmtId="0" fontId="274" fillId="0" borderId="46" xfId="1387" applyFont="1" applyBorder="1" applyAlignment="1">
      <alignment horizontal="center" vertical="center" wrapText="1"/>
    </xf>
    <xf numFmtId="0" fontId="274" fillId="0" borderId="57" xfId="1387" applyFont="1" applyBorder="1" applyAlignment="1">
      <alignment horizontal="center" vertical="center" wrapText="1"/>
    </xf>
    <xf numFmtId="0" fontId="274" fillId="0" borderId="69" xfId="1387" applyFont="1" applyBorder="1" applyAlignment="1">
      <alignment horizontal="center" vertical="center"/>
    </xf>
    <xf numFmtId="0" fontId="274" fillId="0" borderId="1" xfId="1387" applyFont="1" applyBorder="1" applyAlignment="1">
      <alignment horizontal="center" vertical="center"/>
    </xf>
    <xf numFmtId="169" fontId="231" fillId="0" borderId="69" xfId="943" applyFont="1" applyBorder="1" applyAlignment="1">
      <alignment horizontal="center" vertical="center" wrapText="1"/>
    </xf>
    <xf numFmtId="0" fontId="237" fillId="50" borderId="0" xfId="1325" applyFont="1" applyFill="1" applyAlignment="1">
      <alignment horizontal="center" vertical="center" wrapText="1"/>
    </xf>
    <xf numFmtId="0" fontId="237" fillId="50" borderId="0" xfId="1325" applyFont="1" applyFill="1" applyAlignment="1">
      <alignment horizontal="center" vertical="center"/>
    </xf>
    <xf numFmtId="0" fontId="288" fillId="50" borderId="0" xfId="1325" applyFont="1" applyFill="1" applyAlignment="1">
      <alignment horizontal="center" vertical="center" wrapText="1"/>
    </xf>
    <xf numFmtId="0" fontId="239" fillId="50" borderId="0" xfId="1325" applyFont="1" applyFill="1" applyAlignment="1">
      <alignment horizontal="center" vertical="center"/>
    </xf>
    <xf numFmtId="0" fontId="237" fillId="50" borderId="1" xfId="1325" applyFont="1" applyFill="1" applyBorder="1" applyAlignment="1">
      <alignment horizontal="center" vertical="center" wrapText="1"/>
    </xf>
    <xf numFmtId="0" fontId="237" fillId="50" borderId="27" xfId="1325" applyFont="1" applyFill="1" applyBorder="1" applyAlignment="1">
      <alignment horizontal="center" vertical="center" wrapText="1"/>
    </xf>
    <xf numFmtId="0" fontId="237" fillId="50" borderId="11" xfId="1325" applyFont="1" applyFill="1" applyBorder="1" applyAlignment="1">
      <alignment horizontal="center" vertical="center" wrapText="1"/>
    </xf>
    <xf numFmtId="215" fontId="76" fillId="50" borderId="1" xfId="977" applyNumberFormat="1" applyFont="1" applyFill="1" applyBorder="1" applyAlignment="1">
      <alignment horizontal="center" vertical="center" wrapText="1"/>
    </xf>
    <xf numFmtId="215" fontId="76" fillId="50" borderId="27" xfId="977" applyNumberFormat="1" applyFont="1" applyFill="1" applyBorder="1" applyAlignment="1">
      <alignment horizontal="center" vertical="center" wrapText="1"/>
    </xf>
    <xf numFmtId="215" fontId="76" fillId="50" borderId="11" xfId="977" applyNumberFormat="1" applyFont="1" applyFill="1" applyBorder="1" applyAlignment="1">
      <alignment horizontal="center" vertical="center" wrapText="1"/>
    </xf>
    <xf numFmtId="215" fontId="237" fillId="50" borderId="27" xfId="977" applyNumberFormat="1" applyFont="1" applyFill="1" applyBorder="1" applyAlignment="1">
      <alignment horizontal="center" vertical="center" wrapText="1"/>
    </xf>
    <xf numFmtId="215" fontId="237" fillId="50" borderId="11" xfId="977" applyNumberFormat="1" applyFont="1" applyFill="1" applyBorder="1" applyAlignment="1">
      <alignment horizontal="center" vertical="center" wrapText="1"/>
    </xf>
  </cellXfs>
  <cellStyles count="1941">
    <cellStyle name="_x0001_" xfId="1" xr:uid="{00000000-0005-0000-0000-000000000000}"/>
    <cellStyle name="          _x000d__x000a_shell=progman.exe_x000d__x000a_m" xfId="2" xr:uid="{00000000-0005-0000-0000-000001000000}"/>
    <cellStyle name="#,##0" xfId="3" xr:uid="{00000000-0005-0000-0000-000002000000}"/>
    <cellStyle name="." xfId="4" xr:uid="{00000000-0005-0000-0000-000003000000}"/>
    <cellStyle name="._Book1" xfId="5" xr:uid="{00000000-0005-0000-0000-000004000000}"/>
    <cellStyle name="._VBPL kiểm toán Đầu tư XDCB 2010" xfId="6" xr:uid="{00000000-0005-0000-0000-000005000000}"/>
    <cellStyle name=".d©y" xfId="7" xr:uid="{00000000-0005-0000-0000-000006000000}"/>
    <cellStyle name="??" xfId="8" xr:uid="{00000000-0005-0000-0000-000007000000}"/>
    <cellStyle name="?? [ - ??1" xfId="9" xr:uid="{00000000-0005-0000-0000-000008000000}"/>
    <cellStyle name="?? [ - ??2" xfId="10" xr:uid="{00000000-0005-0000-0000-000009000000}"/>
    <cellStyle name="?? [ - ??3" xfId="11" xr:uid="{00000000-0005-0000-0000-00000A000000}"/>
    <cellStyle name="?? [ - ??4" xfId="12" xr:uid="{00000000-0005-0000-0000-00000B000000}"/>
    <cellStyle name="?? [ - ??5" xfId="13" xr:uid="{00000000-0005-0000-0000-00000C000000}"/>
    <cellStyle name="?? [ - ??6" xfId="14" xr:uid="{00000000-0005-0000-0000-00000D000000}"/>
    <cellStyle name="?? [ - ??7" xfId="15" xr:uid="{00000000-0005-0000-0000-00000E000000}"/>
    <cellStyle name="?? [ - ??8" xfId="16" xr:uid="{00000000-0005-0000-0000-00000F000000}"/>
    <cellStyle name="?? [0.00]_        " xfId="17" xr:uid="{00000000-0005-0000-0000-000010000000}"/>
    <cellStyle name="?? [0]" xfId="18" xr:uid="{00000000-0005-0000-0000-000011000000}"/>
    <cellStyle name="?_x001d_??%U©÷u&amp;H©÷9_x0008_? s_x000a__x0007__x0001__x0001_" xfId="19" xr:uid="{00000000-0005-0000-0000-000012000000}"/>
    <cellStyle name="???? [0.00]_      " xfId="20" xr:uid="{00000000-0005-0000-0000-000013000000}"/>
    <cellStyle name="??????" xfId="21" xr:uid="{00000000-0005-0000-0000-000014000000}"/>
    <cellStyle name="??????????????????? [0]_FTC_OFFER" xfId="22" xr:uid="{00000000-0005-0000-0000-000015000000}"/>
    <cellStyle name="???????????????????_FTC_OFFER" xfId="23" xr:uid="{00000000-0005-0000-0000-000016000000}"/>
    <cellStyle name="????_      " xfId="24" xr:uid="{00000000-0005-0000-0000-000017000000}"/>
    <cellStyle name="???[0]_?? DI" xfId="25" xr:uid="{00000000-0005-0000-0000-000018000000}"/>
    <cellStyle name="???_?? DI" xfId="26" xr:uid="{00000000-0005-0000-0000-000019000000}"/>
    <cellStyle name="??[0]_BRE" xfId="27" xr:uid="{00000000-0005-0000-0000-00001A000000}"/>
    <cellStyle name="??_      " xfId="28" xr:uid="{00000000-0005-0000-0000-00001B000000}"/>
    <cellStyle name="??A? [0]_laroux_1_¢¬???¢â? " xfId="29" xr:uid="{00000000-0005-0000-0000-00001C000000}"/>
    <cellStyle name="??A?_laroux_1_¢¬???¢â? " xfId="30" xr:uid="{00000000-0005-0000-0000-00001D000000}"/>
    <cellStyle name="?¡±¢¥?_?¨ù??¢´¢¥_¢¬???¢â? " xfId="31" xr:uid="{00000000-0005-0000-0000-00001E000000}"/>
    <cellStyle name="?ðÇ%U?&amp;H?_x0008_?s_x000a__x0007__x0001__x0001_" xfId="32" xr:uid="{00000000-0005-0000-0000-00001F000000}"/>
    <cellStyle name="[0]_Chi phÝ kh¸c_V" xfId="33" xr:uid="{00000000-0005-0000-0000-000020000000}"/>
    <cellStyle name="_1 TONG HOP - CA NA" xfId="34" xr:uid="{00000000-0005-0000-0000-000021000000}"/>
    <cellStyle name="_Bang Chi tieu (2)" xfId="35" xr:uid="{00000000-0005-0000-0000-000022000000}"/>
    <cellStyle name="_BAO GIA NGAY 24-10-08 (co dam)" xfId="36" xr:uid="{00000000-0005-0000-0000-000023000000}"/>
    <cellStyle name="_Bao gia TB Kon Dao 2010" xfId="37" xr:uid="{00000000-0005-0000-0000-000024000000}"/>
    <cellStyle name="_Biểu KH 5 năm gửi UB sửa biểu VHXH" xfId="38" xr:uid="{00000000-0005-0000-0000-000025000000}"/>
    <cellStyle name="_Bieu tong hop nhu cau ung_Mien Trung" xfId="39" xr:uid="{00000000-0005-0000-0000-000026000000}"/>
    <cellStyle name="_Bieu ung von 2011 NSNN - TPCP vung DBSClong (10-6-2010)" xfId="40" xr:uid="{00000000-0005-0000-0000-000027000000}"/>
    <cellStyle name="_Book1" xfId="41" xr:uid="{00000000-0005-0000-0000-000028000000}"/>
    <cellStyle name="_Book1_1" xfId="42" xr:uid="{00000000-0005-0000-0000-000029000000}"/>
    <cellStyle name="_Book1_2" xfId="43" xr:uid="{00000000-0005-0000-0000-00002A000000}"/>
    <cellStyle name="_Book1_3" xfId="44" xr:uid="{00000000-0005-0000-0000-00002B000000}"/>
    <cellStyle name="_Book1_BC-QT-WB-dthao" xfId="45" xr:uid="{00000000-0005-0000-0000-00002C000000}"/>
    <cellStyle name="_Book1_Book1" xfId="46" xr:uid="{00000000-0005-0000-0000-00002D000000}"/>
    <cellStyle name="_Book1_DT truong thinh phu" xfId="47" xr:uid="{00000000-0005-0000-0000-00002E000000}"/>
    <cellStyle name="_Book1_Kh ql62 (2010) 11-09" xfId="48" xr:uid="{00000000-0005-0000-0000-00002F000000}"/>
    <cellStyle name="_Book1_khoiluongbdacdoa" xfId="49" xr:uid="{00000000-0005-0000-0000-000030000000}"/>
    <cellStyle name="_Book1_Kiem Tra Don Gia" xfId="50" xr:uid="{00000000-0005-0000-0000-000031000000}"/>
    <cellStyle name="_Book1_TH KHAI TOAN THU THIEM cac tuyen TT noi" xfId="51" xr:uid="{00000000-0005-0000-0000-000032000000}"/>
    <cellStyle name="_C.cong+B.luong-Sanluong" xfId="52" xr:uid="{00000000-0005-0000-0000-000033000000}"/>
    <cellStyle name="_DO-D1500-KHONG CO TRONG DT" xfId="53" xr:uid="{00000000-0005-0000-0000-000034000000}"/>
    <cellStyle name="_DT truong thinh phu" xfId="54" xr:uid="{00000000-0005-0000-0000-000035000000}"/>
    <cellStyle name="_DTDT BL-DL" xfId="55" xr:uid="{00000000-0005-0000-0000-000036000000}"/>
    <cellStyle name="_du toan lan 3" xfId="56" xr:uid="{00000000-0005-0000-0000-000037000000}"/>
    <cellStyle name="_Duyet TK thay đôi" xfId="57" xr:uid="{00000000-0005-0000-0000-000038000000}"/>
    <cellStyle name="_GOITHAUSO2" xfId="58" xr:uid="{00000000-0005-0000-0000-000039000000}"/>
    <cellStyle name="_GOITHAUSO3" xfId="59" xr:uid="{00000000-0005-0000-0000-00003A000000}"/>
    <cellStyle name="_GOITHAUSO4" xfId="60" xr:uid="{00000000-0005-0000-0000-00003B000000}"/>
    <cellStyle name="_GTXD GOI 2" xfId="61" xr:uid="{00000000-0005-0000-0000-00003C000000}"/>
    <cellStyle name="_GTXD GOI1" xfId="62" xr:uid="{00000000-0005-0000-0000-00003D000000}"/>
    <cellStyle name="_GTXD GOI3" xfId="63" xr:uid="{00000000-0005-0000-0000-00003E000000}"/>
    <cellStyle name="_HaHoa_TDT_DienCSang" xfId="64" xr:uid="{00000000-0005-0000-0000-00003F000000}"/>
    <cellStyle name="_HaHoa19-5-07" xfId="65" xr:uid="{00000000-0005-0000-0000-000040000000}"/>
    <cellStyle name="_Kh ql62 (2010) 11-09" xfId="66" xr:uid="{00000000-0005-0000-0000-000041000000}"/>
    <cellStyle name="_khoiluongbdacdoa" xfId="67" xr:uid="{00000000-0005-0000-0000-000042000000}"/>
    <cellStyle name="_Kiem Tra Don Gia" xfId="68" xr:uid="{00000000-0005-0000-0000-000043000000}"/>
    <cellStyle name="_KT (2)" xfId="69" xr:uid="{00000000-0005-0000-0000-000044000000}"/>
    <cellStyle name="_KT (2)_1" xfId="70" xr:uid="{00000000-0005-0000-0000-000045000000}"/>
    <cellStyle name="_KT (2)_1_Book1" xfId="71" xr:uid="{00000000-0005-0000-0000-000046000000}"/>
    <cellStyle name="_KT (2)_1_Lora-tungchau" xfId="72" xr:uid="{00000000-0005-0000-0000-000047000000}"/>
    <cellStyle name="_KT (2)_1_Qt-HT3PQ1(CauKho)" xfId="73" xr:uid="{00000000-0005-0000-0000-000048000000}"/>
    <cellStyle name="_KT (2)_1_Qt-HT3PQ1(CauKho)_Book1" xfId="74" xr:uid="{00000000-0005-0000-0000-000049000000}"/>
    <cellStyle name="_KT (2)_1_Qt-HT3PQ1(CauKho)_Don gia quy 3 nam 2003 - Ban Dien Luc" xfId="75" xr:uid="{00000000-0005-0000-0000-00004A000000}"/>
    <cellStyle name="_KT (2)_1_Qt-HT3PQ1(CauKho)_Kiem Tra Don Gia" xfId="76" xr:uid="{00000000-0005-0000-0000-00004B000000}"/>
    <cellStyle name="_KT (2)_1_Qt-HT3PQ1(CauKho)_NC-VL2-2003" xfId="77" xr:uid="{00000000-0005-0000-0000-00004C000000}"/>
    <cellStyle name="_KT (2)_1_Qt-HT3PQ1(CauKho)_NC-VL2-2003_1" xfId="78" xr:uid="{00000000-0005-0000-0000-00004D000000}"/>
    <cellStyle name="_KT (2)_1_Qt-HT3PQ1(CauKho)_XL4Test5" xfId="79" xr:uid="{00000000-0005-0000-0000-00004E000000}"/>
    <cellStyle name="_KT (2)_1_quy luong con lai nam 2004" xfId="80" xr:uid="{00000000-0005-0000-0000-00004F000000}"/>
    <cellStyle name="_KT (2)_1_" xfId="81" xr:uid="{00000000-0005-0000-0000-000050000000}"/>
    <cellStyle name="_KT (2)_2" xfId="82" xr:uid="{00000000-0005-0000-0000-000051000000}"/>
    <cellStyle name="_KT (2)_2_Book1" xfId="83" xr:uid="{00000000-0005-0000-0000-000052000000}"/>
    <cellStyle name="_KT (2)_2_DTDuong dong tien -sua tham tra 2009 - luong 650" xfId="84" xr:uid="{00000000-0005-0000-0000-000053000000}"/>
    <cellStyle name="_KT (2)_2_quy luong con lai nam 2004" xfId="85" xr:uid="{00000000-0005-0000-0000-000054000000}"/>
    <cellStyle name="_KT (2)_2_TG-TH" xfId="86" xr:uid="{00000000-0005-0000-0000-000055000000}"/>
    <cellStyle name="_KT (2)_2_TG-TH_BANG TONG HOP TINH HINH THANH QUYET TOAN (MOI I)" xfId="87" xr:uid="{00000000-0005-0000-0000-000056000000}"/>
    <cellStyle name="_KT (2)_2_TG-TH_BAO CAO KLCT PT2000" xfId="88" xr:uid="{00000000-0005-0000-0000-000057000000}"/>
    <cellStyle name="_KT (2)_2_TG-TH_BAO CAO PT2000" xfId="89" xr:uid="{00000000-0005-0000-0000-000058000000}"/>
    <cellStyle name="_KT (2)_2_TG-TH_BAO CAO PT2000_Book1" xfId="90" xr:uid="{00000000-0005-0000-0000-000059000000}"/>
    <cellStyle name="_KT (2)_2_TG-TH_Bao cao XDCB 2001 - T11 KH dieu chinh 20-11-THAI" xfId="91" xr:uid="{00000000-0005-0000-0000-00005A000000}"/>
    <cellStyle name="_KT (2)_2_TG-TH_BAO GIA NGAY 24-10-08 (co dam)" xfId="92" xr:uid="{00000000-0005-0000-0000-00005B000000}"/>
    <cellStyle name="_KT (2)_2_TG-TH_Biểu KH 5 năm gửi UB sửa biểu VHXH" xfId="93" xr:uid="{00000000-0005-0000-0000-00005C000000}"/>
    <cellStyle name="_KT (2)_2_TG-TH_Book1" xfId="94" xr:uid="{00000000-0005-0000-0000-00005D000000}"/>
    <cellStyle name="_KT (2)_2_TG-TH_Book1_1" xfId="95" xr:uid="{00000000-0005-0000-0000-00005E000000}"/>
    <cellStyle name="_KT (2)_2_TG-TH_Book1_1_Book1" xfId="96" xr:uid="{00000000-0005-0000-0000-00005F000000}"/>
    <cellStyle name="_KT (2)_2_TG-TH_Book1_1_DanhMucDonGiaVTTB_Dien_TAM" xfId="97" xr:uid="{00000000-0005-0000-0000-000060000000}"/>
    <cellStyle name="_KT (2)_2_TG-TH_Book1_1_khoiluongbdacdoa" xfId="98" xr:uid="{00000000-0005-0000-0000-000061000000}"/>
    <cellStyle name="_KT (2)_2_TG-TH_Book1_2" xfId="99" xr:uid="{00000000-0005-0000-0000-000062000000}"/>
    <cellStyle name="_KT (2)_2_TG-TH_Book1_2_Book1" xfId="100" xr:uid="{00000000-0005-0000-0000-000063000000}"/>
    <cellStyle name="_KT (2)_2_TG-TH_Book1_3" xfId="101" xr:uid="{00000000-0005-0000-0000-000064000000}"/>
    <cellStyle name="_KT (2)_2_TG-TH_Book1_3_Book1" xfId="102" xr:uid="{00000000-0005-0000-0000-000065000000}"/>
    <cellStyle name="_KT (2)_2_TG-TH_Book1_3_DT truong thinh phu" xfId="103" xr:uid="{00000000-0005-0000-0000-000066000000}"/>
    <cellStyle name="_KT (2)_2_TG-TH_Book1_3_XL4Test5" xfId="104" xr:uid="{00000000-0005-0000-0000-000067000000}"/>
    <cellStyle name="_KT (2)_2_TG-TH_Book1_4" xfId="105" xr:uid="{00000000-0005-0000-0000-000068000000}"/>
    <cellStyle name="_KT (2)_2_TG-TH_Book1_Book1" xfId="106" xr:uid="{00000000-0005-0000-0000-000069000000}"/>
    <cellStyle name="_KT (2)_2_TG-TH_Book1_DanhMucDonGiaVTTB_Dien_TAM" xfId="107" xr:uid="{00000000-0005-0000-0000-00006A000000}"/>
    <cellStyle name="_KT (2)_2_TG-TH_Book1_khoiluongbdacdoa" xfId="108" xr:uid="{00000000-0005-0000-0000-00006B000000}"/>
    <cellStyle name="_KT (2)_2_TG-TH_Book1_Kiem Tra Don Gia" xfId="109" xr:uid="{00000000-0005-0000-0000-00006C000000}"/>
    <cellStyle name="_KT (2)_2_TG-TH_Book1_Tong hop 3 tinh (11_5)-TTH-QN-QT" xfId="110" xr:uid="{00000000-0005-0000-0000-00006D000000}"/>
    <cellStyle name="_KT (2)_2_TG-TH_Book1_" xfId="111" xr:uid="{00000000-0005-0000-0000-00006E000000}"/>
    <cellStyle name="_KT (2)_2_TG-TH_CAU Khanh Nam(Thi Cong)" xfId="112" xr:uid="{00000000-0005-0000-0000-00006F000000}"/>
    <cellStyle name="_KT (2)_2_TG-TH_DAU NOI PL-CL TAI PHU LAMHC" xfId="113" xr:uid="{00000000-0005-0000-0000-000070000000}"/>
    <cellStyle name="_KT (2)_2_TG-TH_Dcdtoan-bcnckt " xfId="114" xr:uid="{00000000-0005-0000-0000-000071000000}"/>
    <cellStyle name="_KT (2)_2_TG-TH_DN_MTP" xfId="115" xr:uid="{00000000-0005-0000-0000-000072000000}"/>
    <cellStyle name="_KT (2)_2_TG-TH_Dongia2-2003" xfId="116" xr:uid="{00000000-0005-0000-0000-000073000000}"/>
    <cellStyle name="_KT (2)_2_TG-TH_Dongia2-2003_DT truong thinh phu" xfId="117" xr:uid="{00000000-0005-0000-0000-000074000000}"/>
    <cellStyle name="_KT (2)_2_TG-TH_DT truong thinh phu" xfId="118" xr:uid="{00000000-0005-0000-0000-000075000000}"/>
    <cellStyle name="_KT (2)_2_TG-TH_DTCDT MR.2N110.HOCMON.TDTOAN.CCUNG" xfId="119" xr:uid="{00000000-0005-0000-0000-000076000000}"/>
    <cellStyle name="_KT (2)_2_TG-TH_DTDuong dong tien -sua tham tra 2009 - luong 650" xfId="120" xr:uid="{00000000-0005-0000-0000-000077000000}"/>
    <cellStyle name="_KT (2)_2_TG-TH_DU TRU VAT TU" xfId="121" xr:uid="{00000000-0005-0000-0000-000078000000}"/>
    <cellStyle name="_KT (2)_2_TG-TH_khoiluongbdacdoa" xfId="122" xr:uid="{00000000-0005-0000-0000-000079000000}"/>
    <cellStyle name="_KT (2)_2_TG-TH_Kiem Tra Don Gia" xfId="123" xr:uid="{00000000-0005-0000-0000-00007A000000}"/>
    <cellStyle name="_KT (2)_2_TG-TH_Lora-tungchau" xfId="124" xr:uid="{00000000-0005-0000-0000-00007B000000}"/>
    <cellStyle name="_KT (2)_2_TG-TH_moi" xfId="125" xr:uid="{00000000-0005-0000-0000-00007C000000}"/>
    <cellStyle name="_KT (2)_2_TG-TH_PGIA-phieu tham tra Kho bac" xfId="126" xr:uid="{00000000-0005-0000-0000-00007D000000}"/>
    <cellStyle name="_KT (2)_2_TG-TH_PT02-02" xfId="127" xr:uid="{00000000-0005-0000-0000-00007E000000}"/>
    <cellStyle name="_KT (2)_2_TG-TH_PT02-02_Book1" xfId="128" xr:uid="{00000000-0005-0000-0000-00007F000000}"/>
    <cellStyle name="_KT (2)_2_TG-TH_PT02-03" xfId="129" xr:uid="{00000000-0005-0000-0000-000080000000}"/>
    <cellStyle name="_KT (2)_2_TG-TH_PT02-03_Book1" xfId="130" xr:uid="{00000000-0005-0000-0000-000081000000}"/>
    <cellStyle name="_KT (2)_2_TG-TH_Qt-HT3PQ1(CauKho)" xfId="131" xr:uid="{00000000-0005-0000-0000-000082000000}"/>
    <cellStyle name="_KT (2)_2_TG-TH_Qt-HT3PQ1(CauKho)_Book1" xfId="132" xr:uid="{00000000-0005-0000-0000-000083000000}"/>
    <cellStyle name="_KT (2)_2_TG-TH_Qt-HT3PQ1(CauKho)_Don gia quy 3 nam 2003 - Ban Dien Luc" xfId="133" xr:uid="{00000000-0005-0000-0000-000084000000}"/>
    <cellStyle name="_KT (2)_2_TG-TH_Qt-HT3PQ1(CauKho)_Kiem Tra Don Gia" xfId="134" xr:uid="{00000000-0005-0000-0000-000085000000}"/>
    <cellStyle name="_KT (2)_2_TG-TH_Qt-HT3PQ1(CauKho)_NC-VL2-2003" xfId="135" xr:uid="{00000000-0005-0000-0000-000086000000}"/>
    <cellStyle name="_KT (2)_2_TG-TH_Qt-HT3PQ1(CauKho)_NC-VL2-2003_1" xfId="136" xr:uid="{00000000-0005-0000-0000-000087000000}"/>
    <cellStyle name="_KT (2)_2_TG-TH_Qt-HT3PQ1(CauKho)_XL4Test5" xfId="137" xr:uid="{00000000-0005-0000-0000-000088000000}"/>
    <cellStyle name="_KT (2)_2_TG-TH_QT-LCTP-AE" xfId="138" xr:uid="{00000000-0005-0000-0000-000089000000}"/>
    <cellStyle name="_KT (2)_2_TG-TH_quy luong con lai nam 2004" xfId="139" xr:uid="{00000000-0005-0000-0000-00008A000000}"/>
    <cellStyle name="_KT (2)_2_TG-TH_Sheet2" xfId="140" xr:uid="{00000000-0005-0000-0000-00008B000000}"/>
    <cellStyle name="_KT (2)_2_TG-TH_TEL OUT 2004" xfId="141" xr:uid="{00000000-0005-0000-0000-00008C000000}"/>
    <cellStyle name="_KT (2)_2_TG-TH_Tong hop 3 tinh (11_5)-TTH-QN-QT" xfId="142" xr:uid="{00000000-0005-0000-0000-00008D000000}"/>
    <cellStyle name="_KT (2)_2_TG-TH_XL4Poppy" xfId="143" xr:uid="{00000000-0005-0000-0000-00008E000000}"/>
    <cellStyle name="_KT (2)_2_TG-TH_XL4Test5" xfId="144" xr:uid="{00000000-0005-0000-0000-00008F000000}"/>
    <cellStyle name="_KT (2)_2_TG-TH_ÿÿÿÿÿ" xfId="145" xr:uid="{00000000-0005-0000-0000-000090000000}"/>
    <cellStyle name="_KT (2)_2_TG-TH_" xfId="146" xr:uid="{00000000-0005-0000-0000-000091000000}"/>
    <cellStyle name="_KT (2)_3" xfId="147" xr:uid="{00000000-0005-0000-0000-000092000000}"/>
    <cellStyle name="_KT (2)_3_TG-TH" xfId="148" xr:uid="{00000000-0005-0000-0000-000093000000}"/>
    <cellStyle name="_KT (2)_3_TG-TH_Book1" xfId="149" xr:uid="{00000000-0005-0000-0000-000094000000}"/>
    <cellStyle name="_KT (2)_3_TG-TH_Book1_1" xfId="150" xr:uid="{00000000-0005-0000-0000-000095000000}"/>
    <cellStyle name="_KT (2)_3_TG-TH_Book1_BC-QT-WB-dthao" xfId="151" xr:uid="{00000000-0005-0000-0000-000096000000}"/>
    <cellStyle name="_KT (2)_3_TG-TH_Book1_Book1" xfId="152" xr:uid="{00000000-0005-0000-0000-000097000000}"/>
    <cellStyle name="_KT (2)_3_TG-TH_Book1_Kiem Tra Don Gia" xfId="153" xr:uid="{00000000-0005-0000-0000-000098000000}"/>
    <cellStyle name="_KT (2)_3_TG-TH_khoiluongbdacdoa" xfId="154" xr:uid="{00000000-0005-0000-0000-000099000000}"/>
    <cellStyle name="_KT (2)_3_TG-TH_Kiem Tra Don Gia" xfId="155" xr:uid="{00000000-0005-0000-0000-00009A000000}"/>
    <cellStyle name="_KT (2)_3_TG-TH_Lora-tungchau" xfId="156" xr:uid="{00000000-0005-0000-0000-00009B000000}"/>
    <cellStyle name="_KT (2)_3_TG-TH_Lora-tungchau_Book1" xfId="157" xr:uid="{00000000-0005-0000-0000-00009C000000}"/>
    <cellStyle name="_KT (2)_3_TG-TH_Lora-tungchau_Kiem Tra Don Gia" xfId="158" xr:uid="{00000000-0005-0000-0000-00009D000000}"/>
    <cellStyle name="_KT (2)_3_TG-TH_PERSONAL" xfId="159" xr:uid="{00000000-0005-0000-0000-00009E000000}"/>
    <cellStyle name="_KT (2)_3_TG-TH_PERSONAL_Book1" xfId="160" xr:uid="{00000000-0005-0000-0000-00009F000000}"/>
    <cellStyle name="_KT (2)_3_TG-TH_PERSONAL_HTQ.8 GD1" xfId="161" xr:uid="{00000000-0005-0000-0000-0000A0000000}"/>
    <cellStyle name="_KT (2)_3_TG-TH_PERSONAL_HTQ.8 GD1_Book1" xfId="162" xr:uid="{00000000-0005-0000-0000-0000A1000000}"/>
    <cellStyle name="_KT (2)_3_TG-TH_PERSONAL_HTQ.8 GD1_Don gia quy 3 nam 2003 - Ban Dien Luc" xfId="163" xr:uid="{00000000-0005-0000-0000-0000A2000000}"/>
    <cellStyle name="_KT (2)_3_TG-TH_PERSONAL_HTQ.8 GD1_NC-VL2-2003" xfId="164" xr:uid="{00000000-0005-0000-0000-0000A3000000}"/>
    <cellStyle name="_KT (2)_3_TG-TH_PERSONAL_HTQ.8 GD1_NC-VL2-2003_1" xfId="165" xr:uid="{00000000-0005-0000-0000-0000A4000000}"/>
    <cellStyle name="_KT (2)_3_TG-TH_PERSONAL_HTQ.8 GD1_XL4Test5" xfId="166" xr:uid="{00000000-0005-0000-0000-0000A5000000}"/>
    <cellStyle name="_KT (2)_3_TG-TH_PERSONAL_khoiluongbdacdoa" xfId="167" xr:uid="{00000000-0005-0000-0000-0000A6000000}"/>
    <cellStyle name="_KT (2)_3_TG-TH_PERSONAL_Tong hop KHCB 2001" xfId="168" xr:uid="{00000000-0005-0000-0000-0000A7000000}"/>
    <cellStyle name="_KT (2)_3_TG-TH_PERSONAL_" xfId="169" xr:uid="{00000000-0005-0000-0000-0000A8000000}"/>
    <cellStyle name="_KT (2)_3_TG-TH_Qt-HT3PQ1(CauKho)" xfId="170" xr:uid="{00000000-0005-0000-0000-0000A9000000}"/>
    <cellStyle name="_KT (2)_3_TG-TH_Qt-HT3PQ1(CauKho)_Book1" xfId="171" xr:uid="{00000000-0005-0000-0000-0000AA000000}"/>
    <cellStyle name="_KT (2)_3_TG-TH_Qt-HT3PQ1(CauKho)_Don gia quy 3 nam 2003 - Ban Dien Luc" xfId="172" xr:uid="{00000000-0005-0000-0000-0000AB000000}"/>
    <cellStyle name="_KT (2)_3_TG-TH_Qt-HT3PQ1(CauKho)_Kiem Tra Don Gia" xfId="173" xr:uid="{00000000-0005-0000-0000-0000AC000000}"/>
    <cellStyle name="_KT (2)_3_TG-TH_Qt-HT3PQ1(CauKho)_NC-VL2-2003" xfId="174" xr:uid="{00000000-0005-0000-0000-0000AD000000}"/>
    <cellStyle name="_KT (2)_3_TG-TH_Qt-HT3PQ1(CauKho)_NC-VL2-2003_1" xfId="175" xr:uid="{00000000-0005-0000-0000-0000AE000000}"/>
    <cellStyle name="_KT (2)_3_TG-TH_Qt-HT3PQ1(CauKho)_XL4Test5" xfId="176" xr:uid="{00000000-0005-0000-0000-0000AF000000}"/>
    <cellStyle name="_KT (2)_3_TG-TH_QT-LCTP-AE" xfId="177" xr:uid="{00000000-0005-0000-0000-0000B0000000}"/>
    <cellStyle name="_KT (2)_3_TG-TH_quy luong con lai nam 2004" xfId="178" xr:uid="{00000000-0005-0000-0000-0000B1000000}"/>
    <cellStyle name="_KT (2)_3_TG-TH_" xfId="179" xr:uid="{00000000-0005-0000-0000-0000B2000000}"/>
    <cellStyle name="_KT (2)_4" xfId="180" xr:uid="{00000000-0005-0000-0000-0000B3000000}"/>
    <cellStyle name="_KT (2)_4_BANG TONG HOP TINH HINH THANH QUYET TOAN (MOI I)" xfId="181" xr:uid="{00000000-0005-0000-0000-0000B4000000}"/>
    <cellStyle name="_KT (2)_4_BAO CAO KLCT PT2000" xfId="182" xr:uid="{00000000-0005-0000-0000-0000B5000000}"/>
    <cellStyle name="_KT (2)_4_BAO CAO PT2000" xfId="183" xr:uid="{00000000-0005-0000-0000-0000B6000000}"/>
    <cellStyle name="_KT (2)_4_BAO CAO PT2000_Book1" xfId="184" xr:uid="{00000000-0005-0000-0000-0000B7000000}"/>
    <cellStyle name="_KT (2)_4_Bao cao XDCB 2001 - T11 KH dieu chinh 20-11-THAI" xfId="185" xr:uid="{00000000-0005-0000-0000-0000B8000000}"/>
    <cellStyle name="_KT (2)_4_BAO GIA NGAY 24-10-08 (co dam)" xfId="186" xr:uid="{00000000-0005-0000-0000-0000B9000000}"/>
    <cellStyle name="_KT (2)_4_Biểu KH 5 năm gửi UB sửa biểu VHXH" xfId="187" xr:uid="{00000000-0005-0000-0000-0000BA000000}"/>
    <cellStyle name="_KT (2)_4_Book1" xfId="188" xr:uid="{00000000-0005-0000-0000-0000BB000000}"/>
    <cellStyle name="_KT (2)_4_Book1_1" xfId="189" xr:uid="{00000000-0005-0000-0000-0000BC000000}"/>
    <cellStyle name="_KT (2)_4_Book1_1_Book1" xfId="190" xr:uid="{00000000-0005-0000-0000-0000BD000000}"/>
    <cellStyle name="_KT (2)_4_Book1_1_DanhMucDonGiaVTTB_Dien_TAM" xfId="191" xr:uid="{00000000-0005-0000-0000-0000BE000000}"/>
    <cellStyle name="_KT (2)_4_Book1_1_khoiluongbdacdoa" xfId="192" xr:uid="{00000000-0005-0000-0000-0000BF000000}"/>
    <cellStyle name="_KT (2)_4_Book1_2" xfId="193" xr:uid="{00000000-0005-0000-0000-0000C0000000}"/>
    <cellStyle name="_KT (2)_4_Book1_2_Book1" xfId="194" xr:uid="{00000000-0005-0000-0000-0000C1000000}"/>
    <cellStyle name="_KT (2)_4_Book1_3" xfId="195" xr:uid="{00000000-0005-0000-0000-0000C2000000}"/>
    <cellStyle name="_KT (2)_4_Book1_3_Book1" xfId="196" xr:uid="{00000000-0005-0000-0000-0000C3000000}"/>
    <cellStyle name="_KT (2)_4_Book1_3_DT truong thinh phu" xfId="197" xr:uid="{00000000-0005-0000-0000-0000C4000000}"/>
    <cellStyle name="_KT (2)_4_Book1_3_XL4Test5" xfId="198" xr:uid="{00000000-0005-0000-0000-0000C5000000}"/>
    <cellStyle name="_KT (2)_4_Book1_4" xfId="199" xr:uid="{00000000-0005-0000-0000-0000C6000000}"/>
    <cellStyle name="_KT (2)_4_Book1_Book1" xfId="200" xr:uid="{00000000-0005-0000-0000-0000C7000000}"/>
    <cellStyle name="_KT (2)_4_Book1_DanhMucDonGiaVTTB_Dien_TAM" xfId="201" xr:uid="{00000000-0005-0000-0000-0000C8000000}"/>
    <cellStyle name="_KT (2)_4_Book1_khoiluongbdacdoa" xfId="202" xr:uid="{00000000-0005-0000-0000-0000C9000000}"/>
    <cellStyle name="_KT (2)_4_Book1_Kiem Tra Don Gia" xfId="203" xr:uid="{00000000-0005-0000-0000-0000CA000000}"/>
    <cellStyle name="_KT (2)_4_Book1_Tong hop 3 tinh (11_5)-TTH-QN-QT" xfId="204" xr:uid="{00000000-0005-0000-0000-0000CB000000}"/>
    <cellStyle name="_KT (2)_4_Book1_" xfId="205" xr:uid="{00000000-0005-0000-0000-0000CC000000}"/>
    <cellStyle name="_KT (2)_4_CAU Khanh Nam(Thi Cong)" xfId="206" xr:uid="{00000000-0005-0000-0000-0000CD000000}"/>
    <cellStyle name="_KT (2)_4_DAU NOI PL-CL TAI PHU LAMHC" xfId="207" xr:uid="{00000000-0005-0000-0000-0000CE000000}"/>
    <cellStyle name="_KT (2)_4_Dcdtoan-bcnckt " xfId="208" xr:uid="{00000000-0005-0000-0000-0000CF000000}"/>
    <cellStyle name="_KT (2)_4_DN_MTP" xfId="209" xr:uid="{00000000-0005-0000-0000-0000D0000000}"/>
    <cellStyle name="_KT (2)_4_Dongia2-2003" xfId="210" xr:uid="{00000000-0005-0000-0000-0000D1000000}"/>
    <cellStyle name="_KT (2)_4_Dongia2-2003_DT truong thinh phu" xfId="211" xr:uid="{00000000-0005-0000-0000-0000D2000000}"/>
    <cellStyle name="_KT (2)_4_DT truong thinh phu" xfId="212" xr:uid="{00000000-0005-0000-0000-0000D3000000}"/>
    <cellStyle name="_KT (2)_4_DTCDT MR.2N110.HOCMON.TDTOAN.CCUNG" xfId="213" xr:uid="{00000000-0005-0000-0000-0000D4000000}"/>
    <cellStyle name="_KT (2)_4_DTDuong dong tien -sua tham tra 2009 - luong 650" xfId="214" xr:uid="{00000000-0005-0000-0000-0000D5000000}"/>
    <cellStyle name="_KT (2)_4_DU TRU VAT TU" xfId="215" xr:uid="{00000000-0005-0000-0000-0000D6000000}"/>
    <cellStyle name="_KT (2)_4_khoiluongbdacdoa" xfId="216" xr:uid="{00000000-0005-0000-0000-0000D7000000}"/>
    <cellStyle name="_KT (2)_4_Kiem Tra Don Gia" xfId="217" xr:uid="{00000000-0005-0000-0000-0000D8000000}"/>
    <cellStyle name="_KT (2)_4_Lora-tungchau" xfId="218" xr:uid="{00000000-0005-0000-0000-0000D9000000}"/>
    <cellStyle name="_KT (2)_4_moi" xfId="219" xr:uid="{00000000-0005-0000-0000-0000DA000000}"/>
    <cellStyle name="_KT (2)_4_PGIA-phieu tham tra Kho bac" xfId="220" xr:uid="{00000000-0005-0000-0000-0000DB000000}"/>
    <cellStyle name="_KT (2)_4_PT02-02" xfId="221" xr:uid="{00000000-0005-0000-0000-0000DC000000}"/>
    <cellStyle name="_KT (2)_4_PT02-02_Book1" xfId="222" xr:uid="{00000000-0005-0000-0000-0000DD000000}"/>
    <cellStyle name="_KT (2)_4_PT02-03" xfId="223" xr:uid="{00000000-0005-0000-0000-0000DE000000}"/>
    <cellStyle name="_KT (2)_4_PT02-03_Book1" xfId="224" xr:uid="{00000000-0005-0000-0000-0000DF000000}"/>
    <cellStyle name="_KT (2)_4_Qt-HT3PQ1(CauKho)" xfId="225" xr:uid="{00000000-0005-0000-0000-0000E0000000}"/>
    <cellStyle name="_KT (2)_4_Qt-HT3PQ1(CauKho)_Book1" xfId="226" xr:uid="{00000000-0005-0000-0000-0000E1000000}"/>
    <cellStyle name="_KT (2)_4_Qt-HT3PQ1(CauKho)_Don gia quy 3 nam 2003 - Ban Dien Luc" xfId="227" xr:uid="{00000000-0005-0000-0000-0000E2000000}"/>
    <cellStyle name="_KT (2)_4_Qt-HT3PQ1(CauKho)_Kiem Tra Don Gia" xfId="228" xr:uid="{00000000-0005-0000-0000-0000E3000000}"/>
    <cellStyle name="_KT (2)_4_Qt-HT3PQ1(CauKho)_NC-VL2-2003" xfId="229" xr:uid="{00000000-0005-0000-0000-0000E4000000}"/>
    <cellStyle name="_KT (2)_4_Qt-HT3PQ1(CauKho)_NC-VL2-2003_1" xfId="230" xr:uid="{00000000-0005-0000-0000-0000E5000000}"/>
    <cellStyle name="_KT (2)_4_Qt-HT3PQ1(CauKho)_XL4Test5" xfId="231" xr:uid="{00000000-0005-0000-0000-0000E6000000}"/>
    <cellStyle name="_KT (2)_4_QT-LCTP-AE" xfId="232" xr:uid="{00000000-0005-0000-0000-0000E7000000}"/>
    <cellStyle name="_KT (2)_4_quy luong con lai nam 2004" xfId="233" xr:uid="{00000000-0005-0000-0000-0000E8000000}"/>
    <cellStyle name="_KT (2)_4_Sheet2" xfId="234" xr:uid="{00000000-0005-0000-0000-0000E9000000}"/>
    <cellStyle name="_KT (2)_4_TEL OUT 2004" xfId="235" xr:uid="{00000000-0005-0000-0000-0000EA000000}"/>
    <cellStyle name="_KT (2)_4_TG-TH" xfId="236" xr:uid="{00000000-0005-0000-0000-0000EB000000}"/>
    <cellStyle name="_KT (2)_4_TG-TH_Book1" xfId="237" xr:uid="{00000000-0005-0000-0000-0000EC000000}"/>
    <cellStyle name="_KT (2)_4_TG-TH_DTDuong dong tien -sua tham tra 2009 - luong 650" xfId="238" xr:uid="{00000000-0005-0000-0000-0000ED000000}"/>
    <cellStyle name="_KT (2)_4_TG-TH_quy luong con lai nam 2004" xfId="239" xr:uid="{00000000-0005-0000-0000-0000EE000000}"/>
    <cellStyle name="_KT (2)_4_Tong hop 3 tinh (11_5)-TTH-QN-QT" xfId="240" xr:uid="{00000000-0005-0000-0000-0000EF000000}"/>
    <cellStyle name="_KT (2)_4_XL4Poppy" xfId="241" xr:uid="{00000000-0005-0000-0000-0000F0000000}"/>
    <cellStyle name="_KT (2)_4_XL4Test5" xfId="242" xr:uid="{00000000-0005-0000-0000-0000F1000000}"/>
    <cellStyle name="_KT (2)_4_ÿÿÿÿÿ" xfId="243" xr:uid="{00000000-0005-0000-0000-0000F2000000}"/>
    <cellStyle name="_KT (2)_4_" xfId="244" xr:uid="{00000000-0005-0000-0000-0000F3000000}"/>
    <cellStyle name="_KT (2)_5" xfId="245" xr:uid="{00000000-0005-0000-0000-0000F4000000}"/>
    <cellStyle name="_KT (2)_5_BANG TONG HOP TINH HINH THANH QUYET TOAN (MOI I)" xfId="246" xr:uid="{00000000-0005-0000-0000-0000F5000000}"/>
    <cellStyle name="_KT (2)_5_BAO CAO KLCT PT2000" xfId="247" xr:uid="{00000000-0005-0000-0000-0000F6000000}"/>
    <cellStyle name="_KT (2)_5_BAO CAO PT2000" xfId="248" xr:uid="{00000000-0005-0000-0000-0000F7000000}"/>
    <cellStyle name="_KT (2)_5_BAO CAO PT2000_Book1" xfId="249" xr:uid="{00000000-0005-0000-0000-0000F8000000}"/>
    <cellStyle name="_KT (2)_5_Bao cao XDCB 2001 - T11 KH dieu chinh 20-11-THAI" xfId="250" xr:uid="{00000000-0005-0000-0000-0000F9000000}"/>
    <cellStyle name="_KT (2)_5_BAO GIA NGAY 24-10-08 (co dam)" xfId="251" xr:uid="{00000000-0005-0000-0000-0000FA000000}"/>
    <cellStyle name="_KT (2)_5_Biểu KH 5 năm gửi UB sửa biểu VHXH" xfId="252" xr:uid="{00000000-0005-0000-0000-0000FB000000}"/>
    <cellStyle name="_KT (2)_5_Book1" xfId="253" xr:uid="{00000000-0005-0000-0000-0000FC000000}"/>
    <cellStyle name="_KT (2)_5_Book1_1" xfId="254" xr:uid="{00000000-0005-0000-0000-0000FD000000}"/>
    <cellStyle name="_KT (2)_5_Book1_1_Book1" xfId="255" xr:uid="{00000000-0005-0000-0000-0000FE000000}"/>
    <cellStyle name="_KT (2)_5_Book1_1_DanhMucDonGiaVTTB_Dien_TAM" xfId="256" xr:uid="{00000000-0005-0000-0000-0000FF000000}"/>
    <cellStyle name="_KT (2)_5_Book1_1_khoiluongbdacdoa" xfId="257" xr:uid="{00000000-0005-0000-0000-000000010000}"/>
    <cellStyle name="_KT (2)_5_Book1_2" xfId="258" xr:uid="{00000000-0005-0000-0000-000001010000}"/>
    <cellStyle name="_KT (2)_5_Book1_2_Book1" xfId="259" xr:uid="{00000000-0005-0000-0000-000002010000}"/>
    <cellStyle name="_KT (2)_5_Book1_3" xfId="260" xr:uid="{00000000-0005-0000-0000-000003010000}"/>
    <cellStyle name="_KT (2)_5_Book1_3_Book1" xfId="261" xr:uid="{00000000-0005-0000-0000-000004010000}"/>
    <cellStyle name="_KT (2)_5_Book1_3_DT truong thinh phu" xfId="262" xr:uid="{00000000-0005-0000-0000-000005010000}"/>
    <cellStyle name="_KT (2)_5_Book1_3_XL4Test5" xfId="263" xr:uid="{00000000-0005-0000-0000-000006010000}"/>
    <cellStyle name="_KT (2)_5_Book1_4" xfId="264" xr:uid="{00000000-0005-0000-0000-000007010000}"/>
    <cellStyle name="_KT (2)_5_Book1_BC-QT-WB-dthao" xfId="265" xr:uid="{00000000-0005-0000-0000-000008010000}"/>
    <cellStyle name="_KT (2)_5_Book1_Book1" xfId="266" xr:uid="{00000000-0005-0000-0000-000009010000}"/>
    <cellStyle name="_KT (2)_5_Book1_DanhMucDonGiaVTTB_Dien_TAM" xfId="267" xr:uid="{00000000-0005-0000-0000-00000A010000}"/>
    <cellStyle name="_KT (2)_5_Book1_khoiluongbdacdoa" xfId="268" xr:uid="{00000000-0005-0000-0000-00000B010000}"/>
    <cellStyle name="_KT (2)_5_Book1_Kiem Tra Don Gia" xfId="269" xr:uid="{00000000-0005-0000-0000-00000C010000}"/>
    <cellStyle name="_KT (2)_5_Book1_Tong hop 3 tinh (11_5)-TTH-QN-QT" xfId="270" xr:uid="{00000000-0005-0000-0000-00000D010000}"/>
    <cellStyle name="_KT (2)_5_Book1_" xfId="271" xr:uid="{00000000-0005-0000-0000-00000E010000}"/>
    <cellStyle name="_KT (2)_5_CAU Khanh Nam(Thi Cong)" xfId="272" xr:uid="{00000000-0005-0000-0000-00000F010000}"/>
    <cellStyle name="_KT (2)_5_DAU NOI PL-CL TAI PHU LAMHC" xfId="273" xr:uid="{00000000-0005-0000-0000-000010010000}"/>
    <cellStyle name="_KT (2)_5_Dcdtoan-bcnckt " xfId="274" xr:uid="{00000000-0005-0000-0000-000011010000}"/>
    <cellStyle name="_KT (2)_5_DN_MTP" xfId="275" xr:uid="{00000000-0005-0000-0000-000012010000}"/>
    <cellStyle name="_KT (2)_5_Dongia2-2003" xfId="276" xr:uid="{00000000-0005-0000-0000-000013010000}"/>
    <cellStyle name="_KT (2)_5_Dongia2-2003_DT truong thinh phu" xfId="277" xr:uid="{00000000-0005-0000-0000-000014010000}"/>
    <cellStyle name="_KT (2)_5_DT truong thinh phu" xfId="278" xr:uid="{00000000-0005-0000-0000-000015010000}"/>
    <cellStyle name="_KT (2)_5_DTCDT MR.2N110.HOCMON.TDTOAN.CCUNG" xfId="279" xr:uid="{00000000-0005-0000-0000-000016010000}"/>
    <cellStyle name="_KT (2)_5_DTDuong dong tien -sua tham tra 2009 - luong 650" xfId="280" xr:uid="{00000000-0005-0000-0000-000017010000}"/>
    <cellStyle name="_KT (2)_5_DU TRU VAT TU" xfId="281" xr:uid="{00000000-0005-0000-0000-000018010000}"/>
    <cellStyle name="_KT (2)_5_khoiluongbdacdoa" xfId="282" xr:uid="{00000000-0005-0000-0000-000019010000}"/>
    <cellStyle name="_KT (2)_5_Kiem Tra Don Gia" xfId="283" xr:uid="{00000000-0005-0000-0000-00001A010000}"/>
    <cellStyle name="_KT (2)_5_Lora-tungchau" xfId="284" xr:uid="{00000000-0005-0000-0000-00001B010000}"/>
    <cellStyle name="_KT (2)_5_moi" xfId="285" xr:uid="{00000000-0005-0000-0000-00001C010000}"/>
    <cellStyle name="_KT (2)_5_PGIA-phieu tham tra Kho bac" xfId="286" xr:uid="{00000000-0005-0000-0000-00001D010000}"/>
    <cellStyle name="_KT (2)_5_PT02-02" xfId="287" xr:uid="{00000000-0005-0000-0000-00001E010000}"/>
    <cellStyle name="_KT (2)_5_PT02-02_Book1" xfId="288" xr:uid="{00000000-0005-0000-0000-00001F010000}"/>
    <cellStyle name="_KT (2)_5_PT02-03" xfId="289" xr:uid="{00000000-0005-0000-0000-000020010000}"/>
    <cellStyle name="_KT (2)_5_PT02-03_Book1" xfId="290" xr:uid="{00000000-0005-0000-0000-000021010000}"/>
    <cellStyle name="_KT (2)_5_Qt-HT3PQ1(CauKho)" xfId="291" xr:uid="{00000000-0005-0000-0000-000022010000}"/>
    <cellStyle name="_KT (2)_5_Qt-HT3PQ1(CauKho)_Book1" xfId="292" xr:uid="{00000000-0005-0000-0000-000023010000}"/>
    <cellStyle name="_KT (2)_5_Qt-HT3PQ1(CauKho)_Don gia quy 3 nam 2003 - Ban Dien Luc" xfId="293" xr:uid="{00000000-0005-0000-0000-000024010000}"/>
    <cellStyle name="_KT (2)_5_Qt-HT3PQ1(CauKho)_Kiem Tra Don Gia" xfId="294" xr:uid="{00000000-0005-0000-0000-000025010000}"/>
    <cellStyle name="_KT (2)_5_Qt-HT3PQ1(CauKho)_NC-VL2-2003" xfId="295" xr:uid="{00000000-0005-0000-0000-000026010000}"/>
    <cellStyle name="_KT (2)_5_Qt-HT3PQ1(CauKho)_NC-VL2-2003_1" xfId="296" xr:uid="{00000000-0005-0000-0000-000027010000}"/>
    <cellStyle name="_KT (2)_5_Qt-HT3PQ1(CauKho)_XL4Test5" xfId="297" xr:uid="{00000000-0005-0000-0000-000028010000}"/>
    <cellStyle name="_KT (2)_5_QT-LCTP-AE" xfId="298" xr:uid="{00000000-0005-0000-0000-000029010000}"/>
    <cellStyle name="_KT (2)_5_Sheet2" xfId="299" xr:uid="{00000000-0005-0000-0000-00002A010000}"/>
    <cellStyle name="_KT (2)_5_TEL OUT 2004" xfId="300" xr:uid="{00000000-0005-0000-0000-00002B010000}"/>
    <cellStyle name="_KT (2)_5_Tong hop 3 tinh (11_5)-TTH-QN-QT" xfId="301" xr:uid="{00000000-0005-0000-0000-00002C010000}"/>
    <cellStyle name="_KT (2)_5_XL4Poppy" xfId="302" xr:uid="{00000000-0005-0000-0000-00002D010000}"/>
    <cellStyle name="_KT (2)_5_XL4Test5" xfId="303" xr:uid="{00000000-0005-0000-0000-00002E010000}"/>
    <cellStyle name="_KT (2)_5_ÿÿÿÿÿ" xfId="304" xr:uid="{00000000-0005-0000-0000-00002F010000}"/>
    <cellStyle name="_KT (2)_5_" xfId="305" xr:uid="{00000000-0005-0000-0000-000030010000}"/>
    <cellStyle name="_KT (2)_Book1" xfId="306" xr:uid="{00000000-0005-0000-0000-000031010000}"/>
    <cellStyle name="_KT (2)_Book1_1" xfId="307" xr:uid="{00000000-0005-0000-0000-000032010000}"/>
    <cellStyle name="_KT (2)_Book1_BC-QT-WB-dthao" xfId="308" xr:uid="{00000000-0005-0000-0000-000033010000}"/>
    <cellStyle name="_KT (2)_Book1_Book1" xfId="309" xr:uid="{00000000-0005-0000-0000-000034010000}"/>
    <cellStyle name="_KT (2)_Book1_Kiem Tra Don Gia" xfId="310" xr:uid="{00000000-0005-0000-0000-000035010000}"/>
    <cellStyle name="_KT (2)_khoiluongbdacdoa" xfId="311" xr:uid="{00000000-0005-0000-0000-000036010000}"/>
    <cellStyle name="_KT (2)_Kiem Tra Don Gia" xfId="312" xr:uid="{00000000-0005-0000-0000-000037010000}"/>
    <cellStyle name="_KT (2)_Lora-tungchau" xfId="313" xr:uid="{00000000-0005-0000-0000-000038010000}"/>
    <cellStyle name="_KT (2)_Lora-tungchau_Book1" xfId="314" xr:uid="{00000000-0005-0000-0000-000039010000}"/>
    <cellStyle name="_KT (2)_Lora-tungchau_Kiem Tra Don Gia" xfId="315" xr:uid="{00000000-0005-0000-0000-00003A010000}"/>
    <cellStyle name="_KT (2)_PERSONAL" xfId="316" xr:uid="{00000000-0005-0000-0000-00003B010000}"/>
    <cellStyle name="_KT (2)_PERSONAL_Book1" xfId="317" xr:uid="{00000000-0005-0000-0000-00003C010000}"/>
    <cellStyle name="_KT (2)_PERSONAL_HTQ.8 GD1" xfId="318" xr:uid="{00000000-0005-0000-0000-00003D010000}"/>
    <cellStyle name="_KT (2)_PERSONAL_HTQ.8 GD1_Book1" xfId="319" xr:uid="{00000000-0005-0000-0000-00003E010000}"/>
    <cellStyle name="_KT (2)_PERSONAL_HTQ.8 GD1_Don gia quy 3 nam 2003 - Ban Dien Luc" xfId="320" xr:uid="{00000000-0005-0000-0000-00003F010000}"/>
    <cellStyle name="_KT (2)_PERSONAL_HTQ.8 GD1_NC-VL2-2003" xfId="321" xr:uid="{00000000-0005-0000-0000-000040010000}"/>
    <cellStyle name="_KT (2)_PERSONAL_HTQ.8 GD1_NC-VL2-2003_1" xfId="322" xr:uid="{00000000-0005-0000-0000-000041010000}"/>
    <cellStyle name="_KT (2)_PERSONAL_HTQ.8 GD1_XL4Test5" xfId="323" xr:uid="{00000000-0005-0000-0000-000042010000}"/>
    <cellStyle name="_KT (2)_PERSONAL_khoiluongbdacdoa" xfId="324" xr:uid="{00000000-0005-0000-0000-000043010000}"/>
    <cellStyle name="_KT (2)_PERSONAL_Tong hop KHCB 2001" xfId="325" xr:uid="{00000000-0005-0000-0000-000044010000}"/>
    <cellStyle name="_KT (2)_PERSONAL_" xfId="326" xr:uid="{00000000-0005-0000-0000-000045010000}"/>
    <cellStyle name="_KT (2)_Qt-HT3PQ1(CauKho)" xfId="327" xr:uid="{00000000-0005-0000-0000-000046010000}"/>
    <cellStyle name="_KT (2)_Qt-HT3PQ1(CauKho)_Book1" xfId="328" xr:uid="{00000000-0005-0000-0000-000047010000}"/>
    <cellStyle name="_KT (2)_Qt-HT3PQ1(CauKho)_Don gia quy 3 nam 2003 - Ban Dien Luc" xfId="329" xr:uid="{00000000-0005-0000-0000-000048010000}"/>
    <cellStyle name="_KT (2)_Qt-HT3PQ1(CauKho)_Kiem Tra Don Gia" xfId="330" xr:uid="{00000000-0005-0000-0000-000049010000}"/>
    <cellStyle name="_KT (2)_Qt-HT3PQ1(CauKho)_NC-VL2-2003" xfId="331" xr:uid="{00000000-0005-0000-0000-00004A010000}"/>
    <cellStyle name="_KT (2)_Qt-HT3PQ1(CauKho)_NC-VL2-2003_1" xfId="332" xr:uid="{00000000-0005-0000-0000-00004B010000}"/>
    <cellStyle name="_KT (2)_Qt-HT3PQ1(CauKho)_XL4Test5" xfId="333" xr:uid="{00000000-0005-0000-0000-00004C010000}"/>
    <cellStyle name="_KT (2)_QT-LCTP-AE" xfId="334" xr:uid="{00000000-0005-0000-0000-00004D010000}"/>
    <cellStyle name="_KT (2)_quy luong con lai nam 2004" xfId="335" xr:uid="{00000000-0005-0000-0000-00004E010000}"/>
    <cellStyle name="_KT (2)_TG-TH" xfId="336" xr:uid="{00000000-0005-0000-0000-00004F010000}"/>
    <cellStyle name="_KT (2)_" xfId="337" xr:uid="{00000000-0005-0000-0000-000050010000}"/>
    <cellStyle name="_KT_TG" xfId="338" xr:uid="{00000000-0005-0000-0000-000051010000}"/>
    <cellStyle name="_KT_TG_1" xfId="339" xr:uid="{00000000-0005-0000-0000-000052010000}"/>
    <cellStyle name="_KT_TG_1_BANG TONG HOP TINH HINH THANH QUYET TOAN (MOI I)" xfId="340" xr:uid="{00000000-0005-0000-0000-000053010000}"/>
    <cellStyle name="_KT_TG_1_BAO CAO KLCT PT2000" xfId="341" xr:uid="{00000000-0005-0000-0000-000054010000}"/>
    <cellStyle name="_KT_TG_1_BAO CAO PT2000" xfId="342" xr:uid="{00000000-0005-0000-0000-000055010000}"/>
    <cellStyle name="_KT_TG_1_BAO CAO PT2000_Book1" xfId="343" xr:uid="{00000000-0005-0000-0000-000056010000}"/>
    <cellStyle name="_KT_TG_1_Bao cao XDCB 2001 - T11 KH dieu chinh 20-11-THAI" xfId="344" xr:uid="{00000000-0005-0000-0000-000057010000}"/>
    <cellStyle name="_KT_TG_1_BAO GIA NGAY 24-10-08 (co dam)" xfId="345" xr:uid="{00000000-0005-0000-0000-000058010000}"/>
    <cellStyle name="_KT_TG_1_Biểu KH 5 năm gửi UB sửa biểu VHXH" xfId="346" xr:uid="{00000000-0005-0000-0000-000059010000}"/>
    <cellStyle name="_KT_TG_1_Book1" xfId="347" xr:uid="{00000000-0005-0000-0000-00005A010000}"/>
    <cellStyle name="_KT_TG_1_Book1_1" xfId="348" xr:uid="{00000000-0005-0000-0000-00005B010000}"/>
    <cellStyle name="_KT_TG_1_Book1_1_Book1" xfId="349" xr:uid="{00000000-0005-0000-0000-00005C010000}"/>
    <cellStyle name="_KT_TG_1_Book1_1_DanhMucDonGiaVTTB_Dien_TAM" xfId="350" xr:uid="{00000000-0005-0000-0000-00005D010000}"/>
    <cellStyle name="_KT_TG_1_Book1_1_khoiluongbdacdoa" xfId="351" xr:uid="{00000000-0005-0000-0000-00005E010000}"/>
    <cellStyle name="_KT_TG_1_Book1_2" xfId="352" xr:uid="{00000000-0005-0000-0000-00005F010000}"/>
    <cellStyle name="_KT_TG_1_Book1_2_Book1" xfId="353" xr:uid="{00000000-0005-0000-0000-000060010000}"/>
    <cellStyle name="_KT_TG_1_Book1_3" xfId="354" xr:uid="{00000000-0005-0000-0000-000061010000}"/>
    <cellStyle name="_KT_TG_1_Book1_3_Book1" xfId="355" xr:uid="{00000000-0005-0000-0000-000062010000}"/>
    <cellStyle name="_KT_TG_1_Book1_3_DT truong thinh phu" xfId="356" xr:uid="{00000000-0005-0000-0000-000063010000}"/>
    <cellStyle name="_KT_TG_1_Book1_3_XL4Test5" xfId="357" xr:uid="{00000000-0005-0000-0000-000064010000}"/>
    <cellStyle name="_KT_TG_1_Book1_4" xfId="358" xr:uid="{00000000-0005-0000-0000-000065010000}"/>
    <cellStyle name="_KT_TG_1_Book1_BC-QT-WB-dthao" xfId="359" xr:uid="{00000000-0005-0000-0000-000066010000}"/>
    <cellStyle name="_KT_TG_1_Book1_Book1" xfId="360" xr:uid="{00000000-0005-0000-0000-000067010000}"/>
    <cellStyle name="_KT_TG_1_Book1_DanhMucDonGiaVTTB_Dien_TAM" xfId="361" xr:uid="{00000000-0005-0000-0000-000068010000}"/>
    <cellStyle name="_KT_TG_1_Book1_khoiluongbdacdoa" xfId="362" xr:uid="{00000000-0005-0000-0000-000069010000}"/>
    <cellStyle name="_KT_TG_1_Book1_Kiem Tra Don Gia" xfId="363" xr:uid="{00000000-0005-0000-0000-00006A010000}"/>
    <cellStyle name="_KT_TG_1_Book1_Tong hop 3 tinh (11_5)-TTH-QN-QT" xfId="364" xr:uid="{00000000-0005-0000-0000-00006B010000}"/>
    <cellStyle name="_KT_TG_1_Book1_" xfId="365" xr:uid="{00000000-0005-0000-0000-00006C010000}"/>
    <cellStyle name="_KT_TG_1_CAU Khanh Nam(Thi Cong)" xfId="366" xr:uid="{00000000-0005-0000-0000-00006D010000}"/>
    <cellStyle name="_KT_TG_1_DAU NOI PL-CL TAI PHU LAMHC" xfId="367" xr:uid="{00000000-0005-0000-0000-00006E010000}"/>
    <cellStyle name="_KT_TG_1_Dcdtoan-bcnckt " xfId="368" xr:uid="{00000000-0005-0000-0000-00006F010000}"/>
    <cellStyle name="_KT_TG_1_DN_MTP" xfId="369" xr:uid="{00000000-0005-0000-0000-000070010000}"/>
    <cellStyle name="_KT_TG_1_Dongia2-2003" xfId="370" xr:uid="{00000000-0005-0000-0000-000071010000}"/>
    <cellStyle name="_KT_TG_1_Dongia2-2003_DT truong thinh phu" xfId="371" xr:uid="{00000000-0005-0000-0000-000072010000}"/>
    <cellStyle name="_KT_TG_1_DT truong thinh phu" xfId="372" xr:uid="{00000000-0005-0000-0000-000073010000}"/>
    <cellStyle name="_KT_TG_1_DTCDT MR.2N110.HOCMON.TDTOAN.CCUNG" xfId="373" xr:uid="{00000000-0005-0000-0000-000074010000}"/>
    <cellStyle name="_KT_TG_1_DTDuong dong tien -sua tham tra 2009 - luong 650" xfId="374" xr:uid="{00000000-0005-0000-0000-000075010000}"/>
    <cellStyle name="_KT_TG_1_DU TRU VAT TU" xfId="375" xr:uid="{00000000-0005-0000-0000-000076010000}"/>
    <cellStyle name="_KT_TG_1_khoiluongbdacdoa" xfId="376" xr:uid="{00000000-0005-0000-0000-000077010000}"/>
    <cellStyle name="_KT_TG_1_Kiem Tra Don Gia" xfId="377" xr:uid="{00000000-0005-0000-0000-000078010000}"/>
    <cellStyle name="_KT_TG_1_Lora-tungchau" xfId="378" xr:uid="{00000000-0005-0000-0000-000079010000}"/>
    <cellStyle name="_KT_TG_1_moi" xfId="379" xr:uid="{00000000-0005-0000-0000-00007A010000}"/>
    <cellStyle name="_KT_TG_1_PGIA-phieu tham tra Kho bac" xfId="380" xr:uid="{00000000-0005-0000-0000-00007B010000}"/>
    <cellStyle name="_KT_TG_1_PT02-02" xfId="381" xr:uid="{00000000-0005-0000-0000-00007C010000}"/>
    <cellStyle name="_KT_TG_1_PT02-02_Book1" xfId="382" xr:uid="{00000000-0005-0000-0000-00007D010000}"/>
    <cellStyle name="_KT_TG_1_PT02-03" xfId="383" xr:uid="{00000000-0005-0000-0000-00007E010000}"/>
    <cellStyle name="_KT_TG_1_PT02-03_Book1" xfId="384" xr:uid="{00000000-0005-0000-0000-00007F010000}"/>
    <cellStyle name="_KT_TG_1_Qt-HT3PQ1(CauKho)" xfId="385" xr:uid="{00000000-0005-0000-0000-000080010000}"/>
    <cellStyle name="_KT_TG_1_Qt-HT3PQ1(CauKho)_Book1" xfId="386" xr:uid="{00000000-0005-0000-0000-000081010000}"/>
    <cellStyle name="_KT_TG_1_Qt-HT3PQ1(CauKho)_Don gia quy 3 nam 2003 - Ban Dien Luc" xfId="387" xr:uid="{00000000-0005-0000-0000-000082010000}"/>
    <cellStyle name="_KT_TG_1_Qt-HT3PQ1(CauKho)_Kiem Tra Don Gia" xfId="388" xr:uid="{00000000-0005-0000-0000-000083010000}"/>
    <cellStyle name="_KT_TG_1_Qt-HT3PQ1(CauKho)_NC-VL2-2003" xfId="389" xr:uid="{00000000-0005-0000-0000-000084010000}"/>
    <cellStyle name="_KT_TG_1_Qt-HT3PQ1(CauKho)_NC-VL2-2003_1" xfId="390" xr:uid="{00000000-0005-0000-0000-000085010000}"/>
    <cellStyle name="_KT_TG_1_Qt-HT3PQ1(CauKho)_XL4Test5" xfId="391" xr:uid="{00000000-0005-0000-0000-000086010000}"/>
    <cellStyle name="_KT_TG_1_QT-LCTP-AE" xfId="392" xr:uid="{00000000-0005-0000-0000-000087010000}"/>
    <cellStyle name="_KT_TG_1_Sheet2" xfId="393" xr:uid="{00000000-0005-0000-0000-000088010000}"/>
    <cellStyle name="_KT_TG_1_TEL OUT 2004" xfId="394" xr:uid="{00000000-0005-0000-0000-000089010000}"/>
    <cellStyle name="_KT_TG_1_Tong hop 3 tinh (11_5)-TTH-QN-QT" xfId="395" xr:uid="{00000000-0005-0000-0000-00008A010000}"/>
    <cellStyle name="_KT_TG_1_XL4Poppy" xfId="396" xr:uid="{00000000-0005-0000-0000-00008B010000}"/>
    <cellStyle name="_KT_TG_1_XL4Test5" xfId="397" xr:uid="{00000000-0005-0000-0000-00008C010000}"/>
    <cellStyle name="_KT_TG_1_ÿÿÿÿÿ" xfId="398" xr:uid="{00000000-0005-0000-0000-00008D010000}"/>
    <cellStyle name="_KT_TG_1_" xfId="399" xr:uid="{00000000-0005-0000-0000-00008E010000}"/>
    <cellStyle name="_KT_TG_2" xfId="400" xr:uid="{00000000-0005-0000-0000-00008F010000}"/>
    <cellStyle name="_KT_TG_2_BANG TONG HOP TINH HINH THANH QUYET TOAN (MOI I)" xfId="401" xr:uid="{00000000-0005-0000-0000-000090010000}"/>
    <cellStyle name="_KT_TG_2_BAO CAO KLCT PT2000" xfId="402" xr:uid="{00000000-0005-0000-0000-000091010000}"/>
    <cellStyle name="_KT_TG_2_BAO CAO PT2000" xfId="403" xr:uid="{00000000-0005-0000-0000-000092010000}"/>
    <cellStyle name="_KT_TG_2_BAO CAO PT2000_Book1" xfId="404" xr:uid="{00000000-0005-0000-0000-000093010000}"/>
    <cellStyle name="_KT_TG_2_Bao cao XDCB 2001 - T11 KH dieu chinh 20-11-THAI" xfId="405" xr:uid="{00000000-0005-0000-0000-000094010000}"/>
    <cellStyle name="_KT_TG_2_BAO GIA NGAY 24-10-08 (co dam)" xfId="406" xr:uid="{00000000-0005-0000-0000-000095010000}"/>
    <cellStyle name="_KT_TG_2_Biểu KH 5 năm gửi UB sửa biểu VHXH" xfId="407" xr:uid="{00000000-0005-0000-0000-000096010000}"/>
    <cellStyle name="_KT_TG_2_Book1" xfId="408" xr:uid="{00000000-0005-0000-0000-000097010000}"/>
    <cellStyle name="_KT_TG_2_Book1_1" xfId="409" xr:uid="{00000000-0005-0000-0000-000098010000}"/>
    <cellStyle name="_KT_TG_2_Book1_1_Book1" xfId="410" xr:uid="{00000000-0005-0000-0000-000099010000}"/>
    <cellStyle name="_KT_TG_2_Book1_1_DanhMucDonGiaVTTB_Dien_TAM" xfId="411" xr:uid="{00000000-0005-0000-0000-00009A010000}"/>
    <cellStyle name="_KT_TG_2_Book1_1_khoiluongbdacdoa" xfId="412" xr:uid="{00000000-0005-0000-0000-00009B010000}"/>
    <cellStyle name="_KT_TG_2_Book1_2" xfId="413" xr:uid="{00000000-0005-0000-0000-00009C010000}"/>
    <cellStyle name="_KT_TG_2_Book1_2_Book1" xfId="414" xr:uid="{00000000-0005-0000-0000-00009D010000}"/>
    <cellStyle name="_KT_TG_2_Book1_3" xfId="415" xr:uid="{00000000-0005-0000-0000-00009E010000}"/>
    <cellStyle name="_KT_TG_2_Book1_3_Book1" xfId="416" xr:uid="{00000000-0005-0000-0000-00009F010000}"/>
    <cellStyle name="_KT_TG_2_Book1_3_DT truong thinh phu" xfId="417" xr:uid="{00000000-0005-0000-0000-0000A0010000}"/>
    <cellStyle name="_KT_TG_2_Book1_3_XL4Test5" xfId="418" xr:uid="{00000000-0005-0000-0000-0000A1010000}"/>
    <cellStyle name="_KT_TG_2_Book1_4" xfId="419" xr:uid="{00000000-0005-0000-0000-0000A2010000}"/>
    <cellStyle name="_KT_TG_2_Book1_Book1" xfId="420" xr:uid="{00000000-0005-0000-0000-0000A3010000}"/>
    <cellStyle name="_KT_TG_2_Book1_DanhMucDonGiaVTTB_Dien_TAM" xfId="421" xr:uid="{00000000-0005-0000-0000-0000A4010000}"/>
    <cellStyle name="_KT_TG_2_Book1_khoiluongbdacdoa" xfId="422" xr:uid="{00000000-0005-0000-0000-0000A5010000}"/>
    <cellStyle name="_KT_TG_2_Book1_Kiem Tra Don Gia" xfId="423" xr:uid="{00000000-0005-0000-0000-0000A6010000}"/>
    <cellStyle name="_KT_TG_2_Book1_Tong hop 3 tinh (11_5)-TTH-QN-QT" xfId="424" xr:uid="{00000000-0005-0000-0000-0000A7010000}"/>
    <cellStyle name="_KT_TG_2_Book1_" xfId="425" xr:uid="{00000000-0005-0000-0000-0000A8010000}"/>
    <cellStyle name="_KT_TG_2_CAU Khanh Nam(Thi Cong)" xfId="426" xr:uid="{00000000-0005-0000-0000-0000A9010000}"/>
    <cellStyle name="_KT_TG_2_DAU NOI PL-CL TAI PHU LAMHC" xfId="427" xr:uid="{00000000-0005-0000-0000-0000AA010000}"/>
    <cellStyle name="_KT_TG_2_Dcdtoan-bcnckt " xfId="428" xr:uid="{00000000-0005-0000-0000-0000AB010000}"/>
    <cellStyle name="_KT_TG_2_DN_MTP" xfId="429" xr:uid="{00000000-0005-0000-0000-0000AC010000}"/>
    <cellStyle name="_KT_TG_2_Dongia2-2003" xfId="430" xr:uid="{00000000-0005-0000-0000-0000AD010000}"/>
    <cellStyle name="_KT_TG_2_Dongia2-2003_DT truong thinh phu" xfId="431" xr:uid="{00000000-0005-0000-0000-0000AE010000}"/>
    <cellStyle name="_KT_TG_2_DT truong thinh phu" xfId="432" xr:uid="{00000000-0005-0000-0000-0000AF010000}"/>
    <cellStyle name="_KT_TG_2_DTCDT MR.2N110.HOCMON.TDTOAN.CCUNG" xfId="433" xr:uid="{00000000-0005-0000-0000-0000B0010000}"/>
    <cellStyle name="_KT_TG_2_DTDuong dong tien -sua tham tra 2009 - luong 650" xfId="434" xr:uid="{00000000-0005-0000-0000-0000B1010000}"/>
    <cellStyle name="_KT_TG_2_DU TRU VAT TU" xfId="435" xr:uid="{00000000-0005-0000-0000-0000B2010000}"/>
    <cellStyle name="_KT_TG_2_khoiluongbdacdoa" xfId="436" xr:uid="{00000000-0005-0000-0000-0000B3010000}"/>
    <cellStyle name="_KT_TG_2_Kiem Tra Don Gia" xfId="437" xr:uid="{00000000-0005-0000-0000-0000B4010000}"/>
    <cellStyle name="_KT_TG_2_Lora-tungchau" xfId="438" xr:uid="{00000000-0005-0000-0000-0000B5010000}"/>
    <cellStyle name="_KT_TG_2_moi" xfId="439" xr:uid="{00000000-0005-0000-0000-0000B6010000}"/>
    <cellStyle name="_KT_TG_2_PGIA-phieu tham tra Kho bac" xfId="440" xr:uid="{00000000-0005-0000-0000-0000B7010000}"/>
    <cellStyle name="_KT_TG_2_PT02-02" xfId="441" xr:uid="{00000000-0005-0000-0000-0000B8010000}"/>
    <cellStyle name="_KT_TG_2_PT02-02_Book1" xfId="442" xr:uid="{00000000-0005-0000-0000-0000B9010000}"/>
    <cellStyle name="_KT_TG_2_PT02-03" xfId="443" xr:uid="{00000000-0005-0000-0000-0000BA010000}"/>
    <cellStyle name="_KT_TG_2_PT02-03_Book1" xfId="444" xr:uid="{00000000-0005-0000-0000-0000BB010000}"/>
    <cellStyle name="_KT_TG_2_Qt-HT3PQ1(CauKho)" xfId="445" xr:uid="{00000000-0005-0000-0000-0000BC010000}"/>
    <cellStyle name="_KT_TG_2_Qt-HT3PQ1(CauKho)_Book1" xfId="446" xr:uid="{00000000-0005-0000-0000-0000BD010000}"/>
    <cellStyle name="_KT_TG_2_Qt-HT3PQ1(CauKho)_Don gia quy 3 nam 2003 - Ban Dien Luc" xfId="447" xr:uid="{00000000-0005-0000-0000-0000BE010000}"/>
    <cellStyle name="_KT_TG_2_Qt-HT3PQ1(CauKho)_Kiem Tra Don Gia" xfId="448" xr:uid="{00000000-0005-0000-0000-0000BF010000}"/>
    <cellStyle name="_KT_TG_2_Qt-HT3PQ1(CauKho)_NC-VL2-2003" xfId="449" xr:uid="{00000000-0005-0000-0000-0000C0010000}"/>
    <cellStyle name="_KT_TG_2_Qt-HT3PQ1(CauKho)_NC-VL2-2003_1" xfId="450" xr:uid="{00000000-0005-0000-0000-0000C1010000}"/>
    <cellStyle name="_KT_TG_2_Qt-HT3PQ1(CauKho)_XL4Test5" xfId="451" xr:uid="{00000000-0005-0000-0000-0000C2010000}"/>
    <cellStyle name="_KT_TG_2_QT-LCTP-AE" xfId="452" xr:uid="{00000000-0005-0000-0000-0000C3010000}"/>
    <cellStyle name="_KT_TG_2_quy luong con lai nam 2004" xfId="453" xr:uid="{00000000-0005-0000-0000-0000C4010000}"/>
    <cellStyle name="_KT_TG_2_Sheet2" xfId="454" xr:uid="{00000000-0005-0000-0000-0000C5010000}"/>
    <cellStyle name="_KT_TG_2_TEL OUT 2004" xfId="455" xr:uid="{00000000-0005-0000-0000-0000C6010000}"/>
    <cellStyle name="_KT_TG_2_Tong hop 3 tinh (11_5)-TTH-QN-QT" xfId="456" xr:uid="{00000000-0005-0000-0000-0000C7010000}"/>
    <cellStyle name="_KT_TG_2_XL4Poppy" xfId="457" xr:uid="{00000000-0005-0000-0000-0000C8010000}"/>
    <cellStyle name="_KT_TG_2_XL4Test5" xfId="458" xr:uid="{00000000-0005-0000-0000-0000C9010000}"/>
    <cellStyle name="_KT_TG_2_ÿÿÿÿÿ" xfId="459" xr:uid="{00000000-0005-0000-0000-0000CA010000}"/>
    <cellStyle name="_KT_TG_2_" xfId="460" xr:uid="{00000000-0005-0000-0000-0000CB010000}"/>
    <cellStyle name="_KT_TG_3" xfId="461" xr:uid="{00000000-0005-0000-0000-0000CC010000}"/>
    <cellStyle name="_KT_TG_4" xfId="462" xr:uid="{00000000-0005-0000-0000-0000CD010000}"/>
    <cellStyle name="_KT_TG_4_Book1" xfId="463" xr:uid="{00000000-0005-0000-0000-0000CE010000}"/>
    <cellStyle name="_KT_TG_4_Lora-tungchau" xfId="464" xr:uid="{00000000-0005-0000-0000-0000CF010000}"/>
    <cellStyle name="_KT_TG_4_Qt-HT3PQ1(CauKho)" xfId="465" xr:uid="{00000000-0005-0000-0000-0000D0010000}"/>
    <cellStyle name="_KT_TG_4_Qt-HT3PQ1(CauKho)_Book1" xfId="466" xr:uid="{00000000-0005-0000-0000-0000D1010000}"/>
    <cellStyle name="_KT_TG_4_Qt-HT3PQ1(CauKho)_Don gia quy 3 nam 2003 - Ban Dien Luc" xfId="467" xr:uid="{00000000-0005-0000-0000-0000D2010000}"/>
    <cellStyle name="_KT_TG_4_Qt-HT3PQ1(CauKho)_Kiem Tra Don Gia" xfId="468" xr:uid="{00000000-0005-0000-0000-0000D3010000}"/>
    <cellStyle name="_KT_TG_4_Qt-HT3PQ1(CauKho)_NC-VL2-2003" xfId="469" xr:uid="{00000000-0005-0000-0000-0000D4010000}"/>
    <cellStyle name="_KT_TG_4_Qt-HT3PQ1(CauKho)_NC-VL2-2003_1" xfId="470" xr:uid="{00000000-0005-0000-0000-0000D5010000}"/>
    <cellStyle name="_KT_TG_4_Qt-HT3PQ1(CauKho)_XL4Test5" xfId="471" xr:uid="{00000000-0005-0000-0000-0000D6010000}"/>
    <cellStyle name="_KT_TG_4_quy luong con lai nam 2004" xfId="472" xr:uid="{00000000-0005-0000-0000-0000D7010000}"/>
    <cellStyle name="_KT_TG_4_" xfId="473" xr:uid="{00000000-0005-0000-0000-0000D8010000}"/>
    <cellStyle name="_KT_TG_Book1" xfId="474" xr:uid="{00000000-0005-0000-0000-0000D9010000}"/>
    <cellStyle name="_KT_TG_DTDuong dong tien -sua tham tra 2009 - luong 650" xfId="475" xr:uid="{00000000-0005-0000-0000-0000DA010000}"/>
    <cellStyle name="_KT_TG_quy luong con lai nam 2004" xfId="476" xr:uid="{00000000-0005-0000-0000-0000DB010000}"/>
    <cellStyle name="_Lora-tungchau" xfId="477" xr:uid="{00000000-0005-0000-0000-0000DC010000}"/>
    <cellStyle name="_Lora-tungchau_Book1" xfId="478" xr:uid="{00000000-0005-0000-0000-0000DD010000}"/>
    <cellStyle name="_Lora-tungchau_Kiem Tra Don Gia" xfId="479" xr:uid="{00000000-0005-0000-0000-0000DE010000}"/>
    <cellStyle name="_MauThanTKKT-goi7-DonGia2143(vl t7)" xfId="480" xr:uid="{00000000-0005-0000-0000-0000DF010000}"/>
    <cellStyle name="_Nhu cau von ung truoc 2011 Tha h Hoa + Nge An gui TW" xfId="481" xr:uid="{00000000-0005-0000-0000-0000E0010000}"/>
    <cellStyle name="_PERSONAL" xfId="482" xr:uid="{00000000-0005-0000-0000-0000E1010000}"/>
    <cellStyle name="_PERSONAL_Book1" xfId="483" xr:uid="{00000000-0005-0000-0000-0000E2010000}"/>
    <cellStyle name="_PERSONAL_HTQ.8 GD1" xfId="484" xr:uid="{00000000-0005-0000-0000-0000E3010000}"/>
    <cellStyle name="_PERSONAL_HTQ.8 GD1_Book1" xfId="485" xr:uid="{00000000-0005-0000-0000-0000E4010000}"/>
    <cellStyle name="_PERSONAL_HTQ.8 GD1_Don gia quy 3 nam 2003 - Ban Dien Luc" xfId="486" xr:uid="{00000000-0005-0000-0000-0000E5010000}"/>
    <cellStyle name="_PERSONAL_HTQ.8 GD1_NC-VL2-2003" xfId="487" xr:uid="{00000000-0005-0000-0000-0000E6010000}"/>
    <cellStyle name="_PERSONAL_HTQ.8 GD1_NC-VL2-2003_1" xfId="488" xr:uid="{00000000-0005-0000-0000-0000E7010000}"/>
    <cellStyle name="_PERSONAL_HTQ.8 GD1_XL4Test5" xfId="489" xr:uid="{00000000-0005-0000-0000-0000E8010000}"/>
    <cellStyle name="_PERSONAL_khoiluongbdacdoa" xfId="490" xr:uid="{00000000-0005-0000-0000-0000E9010000}"/>
    <cellStyle name="_PERSONAL_Tong hop KHCB 2001" xfId="491" xr:uid="{00000000-0005-0000-0000-0000EA010000}"/>
    <cellStyle name="_PERSONAL_" xfId="492" xr:uid="{00000000-0005-0000-0000-0000EB010000}"/>
    <cellStyle name="_Q TOAN  SCTX QL.62 QUI I ( oanh)" xfId="493" xr:uid="{00000000-0005-0000-0000-0000EC010000}"/>
    <cellStyle name="_Q TOAN  SCTX QL.62 QUI II ( oanh)" xfId="494" xr:uid="{00000000-0005-0000-0000-0000ED010000}"/>
    <cellStyle name="_QT SCTXQL62_QT1 (Cty QL)" xfId="495" xr:uid="{00000000-0005-0000-0000-0000EE010000}"/>
    <cellStyle name="_Qt-HT3PQ1(CauKho)" xfId="496" xr:uid="{00000000-0005-0000-0000-0000EF010000}"/>
    <cellStyle name="_Qt-HT3PQ1(CauKho)_Book1" xfId="497" xr:uid="{00000000-0005-0000-0000-0000F0010000}"/>
    <cellStyle name="_Qt-HT3PQ1(CauKho)_Don gia quy 3 nam 2003 - Ban Dien Luc" xfId="498" xr:uid="{00000000-0005-0000-0000-0000F1010000}"/>
    <cellStyle name="_Qt-HT3PQ1(CauKho)_Kiem Tra Don Gia" xfId="499" xr:uid="{00000000-0005-0000-0000-0000F2010000}"/>
    <cellStyle name="_Qt-HT3PQ1(CauKho)_NC-VL2-2003" xfId="500" xr:uid="{00000000-0005-0000-0000-0000F3010000}"/>
    <cellStyle name="_Qt-HT3PQ1(CauKho)_NC-VL2-2003_1" xfId="501" xr:uid="{00000000-0005-0000-0000-0000F4010000}"/>
    <cellStyle name="_Qt-HT3PQ1(CauKho)_XL4Test5" xfId="502" xr:uid="{00000000-0005-0000-0000-0000F5010000}"/>
    <cellStyle name="_QT-LCTP-AE" xfId="503" xr:uid="{00000000-0005-0000-0000-0000F6010000}"/>
    <cellStyle name="_quy luong con lai nam 2004" xfId="504" xr:uid="{00000000-0005-0000-0000-0000F7010000}"/>
    <cellStyle name="_Sheet1" xfId="505" xr:uid="{00000000-0005-0000-0000-0000F8010000}"/>
    <cellStyle name="_Sheet2" xfId="506" xr:uid="{00000000-0005-0000-0000-0000F9010000}"/>
    <cellStyle name="_TG-TH" xfId="507" xr:uid="{00000000-0005-0000-0000-0000FA010000}"/>
    <cellStyle name="_TG-TH_1" xfId="508" xr:uid="{00000000-0005-0000-0000-0000FB010000}"/>
    <cellStyle name="_TG-TH_1_BANG TONG HOP TINH HINH THANH QUYET TOAN (MOI I)" xfId="509" xr:uid="{00000000-0005-0000-0000-0000FC010000}"/>
    <cellStyle name="_TG-TH_1_BAO CAO KLCT PT2000" xfId="510" xr:uid="{00000000-0005-0000-0000-0000FD010000}"/>
    <cellStyle name="_TG-TH_1_BAO CAO PT2000" xfId="511" xr:uid="{00000000-0005-0000-0000-0000FE010000}"/>
    <cellStyle name="_TG-TH_1_BAO CAO PT2000_Book1" xfId="512" xr:uid="{00000000-0005-0000-0000-0000FF010000}"/>
    <cellStyle name="_TG-TH_1_Bao cao XDCB 2001 - T11 KH dieu chinh 20-11-THAI" xfId="513" xr:uid="{00000000-0005-0000-0000-000000020000}"/>
    <cellStyle name="_TG-TH_1_BAO GIA NGAY 24-10-08 (co dam)" xfId="514" xr:uid="{00000000-0005-0000-0000-000001020000}"/>
    <cellStyle name="_TG-TH_1_Biểu KH 5 năm gửi UB sửa biểu VHXH" xfId="515" xr:uid="{00000000-0005-0000-0000-000002020000}"/>
    <cellStyle name="_TG-TH_1_Book1" xfId="516" xr:uid="{00000000-0005-0000-0000-000003020000}"/>
    <cellStyle name="_TG-TH_1_Book1_1" xfId="517" xr:uid="{00000000-0005-0000-0000-000004020000}"/>
    <cellStyle name="_TG-TH_1_Book1_1_Book1" xfId="518" xr:uid="{00000000-0005-0000-0000-000005020000}"/>
    <cellStyle name="_TG-TH_1_Book1_1_DanhMucDonGiaVTTB_Dien_TAM" xfId="519" xr:uid="{00000000-0005-0000-0000-000006020000}"/>
    <cellStyle name="_TG-TH_1_Book1_1_khoiluongbdacdoa" xfId="520" xr:uid="{00000000-0005-0000-0000-000007020000}"/>
    <cellStyle name="_TG-TH_1_Book1_2" xfId="521" xr:uid="{00000000-0005-0000-0000-000008020000}"/>
    <cellStyle name="_TG-TH_1_Book1_2_Book1" xfId="522" xr:uid="{00000000-0005-0000-0000-000009020000}"/>
    <cellStyle name="_TG-TH_1_Book1_3" xfId="523" xr:uid="{00000000-0005-0000-0000-00000A020000}"/>
    <cellStyle name="_TG-TH_1_Book1_3_Book1" xfId="524" xr:uid="{00000000-0005-0000-0000-00000B020000}"/>
    <cellStyle name="_TG-TH_1_Book1_3_DT truong thinh phu" xfId="525" xr:uid="{00000000-0005-0000-0000-00000C020000}"/>
    <cellStyle name="_TG-TH_1_Book1_3_XL4Test5" xfId="526" xr:uid="{00000000-0005-0000-0000-00000D020000}"/>
    <cellStyle name="_TG-TH_1_Book1_4" xfId="527" xr:uid="{00000000-0005-0000-0000-00000E020000}"/>
    <cellStyle name="_TG-TH_1_Book1_BC-QT-WB-dthao" xfId="528" xr:uid="{00000000-0005-0000-0000-00000F020000}"/>
    <cellStyle name="_TG-TH_1_Book1_Book1" xfId="529" xr:uid="{00000000-0005-0000-0000-000010020000}"/>
    <cellStyle name="_TG-TH_1_Book1_DanhMucDonGiaVTTB_Dien_TAM" xfId="530" xr:uid="{00000000-0005-0000-0000-000011020000}"/>
    <cellStyle name="_TG-TH_1_Book1_khoiluongbdacdoa" xfId="531" xr:uid="{00000000-0005-0000-0000-000012020000}"/>
    <cellStyle name="_TG-TH_1_Book1_Kiem Tra Don Gia" xfId="532" xr:uid="{00000000-0005-0000-0000-000013020000}"/>
    <cellStyle name="_TG-TH_1_Book1_Tong hop 3 tinh (11_5)-TTH-QN-QT" xfId="533" xr:uid="{00000000-0005-0000-0000-000014020000}"/>
    <cellStyle name="_TG-TH_1_Book1_" xfId="534" xr:uid="{00000000-0005-0000-0000-000015020000}"/>
    <cellStyle name="_TG-TH_1_CAU Khanh Nam(Thi Cong)" xfId="535" xr:uid="{00000000-0005-0000-0000-000016020000}"/>
    <cellStyle name="_TG-TH_1_DAU NOI PL-CL TAI PHU LAMHC" xfId="536" xr:uid="{00000000-0005-0000-0000-000017020000}"/>
    <cellStyle name="_TG-TH_1_Dcdtoan-bcnckt " xfId="537" xr:uid="{00000000-0005-0000-0000-000018020000}"/>
    <cellStyle name="_TG-TH_1_DN_MTP" xfId="538" xr:uid="{00000000-0005-0000-0000-000019020000}"/>
    <cellStyle name="_TG-TH_1_Dongia2-2003" xfId="539" xr:uid="{00000000-0005-0000-0000-00001A020000}"/>
    <cellStyle name="_TG-TH_1_Dongia2-2003_DT truong thinh phu" xfId="540" xr:uid="{00000000-0005-0000-0000-00001B020000}"/>
    <cellStyle name="_TG-TH_1_DT truong thinh phu" xfId="541" xr:uid="{00000000-0005-0000-0000-00001C020000}"/>
    <cellStyle name="_TG-TH_1_DTCDT MR.2N110.HOCMON.TDTOAN.CCUNG" xfId="542" xr:uid="{00000000-0005-0000-0000-00001D020000}"/>
    <cellStyle name="_TG-TH_1_DTDuong dong tien -sua tham tra 2009 - luong 650" xfId="543" xr:uid="{00000000-0005-0000-0000-00001E020000}"/>
    <cellStyle name="_TG-TH_1_DU TRU VAT TU" xfId="544" xr:uid="{00000000-0005-0000-0000-00001F020000}"/>
    <cellStyle name="_TG-TH_1_khoiluongbdacdoa" xfId="545" xr:uid="{00000000-0005-0000-0000-000020020000}"/>
    <cellStyle name="_TG-TH_1_Kiem Tra Don Gia" xfId="546" xr:uid="{00000000-0005-0000-0000-000021020000}"/>
    <cellStyle name="_TG-TH_1_Lora-tungchau" xfId="547" xr:uid="{00000000-0005-0000-0000-000022020000}"/>
    <cellStyle name="_TG-TH_1_moi" xfId="548" xr:uid="{00000000-0005-0000-0000-000023020000}"/>
    <cellStyle name="_TG-TH_1_PGIA-phieu tham tra Kho bac" xfId="549" xr:uid="{00000000-0005-0000-0000-000024020000}"/>
    <cellStyle name="_TG-TH_1_PT02-02" xfId="550" xr:uid="{00000000-0005-0000-0000-000025020000}"/>
    <cellStyle name="_TG-TH_1_PT02-02_Book1" xfId="551" xr:uid="{00000000-0005-0000-0000-000026020000}"/>
    <cellStyle name="_TG-TH_1_PT02-03" xfId="552" xr:uid="{00000000-0005-0000-0000-000027020000}"/>
    <cellStyle name="_TG-TH_1_PT02-03_Book1" xfId="553" xr:uid="{00000000-0005-0000-0000-000028020000}"/>
    <cellStyle name="_TG-TH_1_Qt-HT3PQ1(CauKho)" xfId="554" xr:uid="{00000000-0005-0000-0000-000029020000}"/>
    <cellStyle name="_TG-TH_1_Qt-HT3PQ1(CauKho)_Book1" xfId="555" xr:uid="{00000000-0005-0000-0000-00002A020000}"/>
    <cellStyle name="_TG-TH_1_Qt-HT3PQ1(CauKho)_Don gia quy 3 nam 2003 - Ban Dien Luc" xfId="556" xr:uid="{00000000-0005-0000-0000-00002B020000}"/>
    <cellStyle name="_TG-TH_1_Qt-HT3PQ1(CauKho)_Kiem Tra Don Gia" xfId="557" xr:uid="{00000000-0005-0000-0000-00002C020000}"/>
    <cellStyle name="_TG-TH_1_Qt-HT3PQ1(CauKho)_NC-VL2-2003" xfId="558" xr:uid="{00000000-0005-0000-0000-00002D020000}"/>
    <cellStyle name="_TG-TH_1_Qt-HT3PQ1(CauKho)_NC-VL2-2003_1" xfId="559" xr:uid="{00000000-0005-0000-0000-00002E020000}"/>
    <cellStyle name="_TG-TH_1_Qt-HT3PQ1(CauKho)_XL4Test5" xfId="560" xr:uid="{00000000-0005-0000-0000-00002F020000}"/>
    <cellStyle name="_TG-TH_1_QT-LCTP-AE" xfId="561" xr:uid="{00000000-0005-0000-0000-000030020000}"/>
    <cellStyle name="_TG-TH_1_Sheet2" xfId="562" xr:uid="{00000000-0005-0000-0000-000031020000}"/>
    <cellStyle name="_TG-TH_1_TEL OUT 2004" xfId="563" xr:uid="{00000000-0005-0000-0000-000032020000}"/>
    <cellStyle name="_TG-TH_1_Tong hop 3 tinh (11_5)-TTH-QN-QT" xfId="564" xr:uid="{00000000-0005-0000-0000-000033020000}"/>
    <cellStyle name="_TG-TH_1_XL4Poppy" xfId="565" xr:uid="{00000000-0005-0000-0000-000034020000}"/>
    <cellStyle name="_TG-TH_1_XL4Test5" xfId="566" xr:uid="{00000000-0005-0000-0000-000035020000}"/>
    <cellStyle name="_TG-TH_1_ÿÿÿÿÿ" xfId="567" xr:uid="{00000000-0005-0000-0000-000036020000}"/>
    <cellStyle name="_TG-TH_1_" xfId="568" xr:uid="{00000000-0005-0000-0000-000037020000}"/>
    <cellStyle name="_TG-TH_2" xfId="569" xr:uid="{00000000-0005-0000-0000-000038020000}"/>
    <cellStyle name="_TG-TH_2_BANG TONG HOP TINH HINH THANH QUYET TOAN (MOI I)" xfId="570" xr:uid="{00000000-0005-0000-0000-000039020000}"/>
    <cellStyle name="_TG-TH_2_BAO CAO KLCT PT2000" xfId="571" xr:uid="{00000000-0005-0000-0000-00003A020000}"/>
    <cellStyle name="_TG-TH_2_BAO CAO PT2000" xfId="572" xr:uid="{00000000-0005-0000-0000-00003B020000}"/>
    <cellStyle name="_TG-TH_2_BAO CAO PT2000_Book1" xfId="573" xr:uid="{00000000-0005-0000-0000-00003C020000}"/>
    <cellStyle name="_TG-TH_2_Bao cao XDCB 2001 - T11 KH dieu chinh 20-11-THAI" xfId="574" xr:uid="{00000000-0005-0000-0000-00003D020000}"/>
    <cellStyle name="_TG-TH_2_BAO GIA NGAY 24-10-08 (co dam)" xfId="575" xr:uid="{00000000-0005-0000-0000-00003E020000}"/>
    <cellStyle name="_TG-TH_2_Biểu KH 5 năm gửi UB sửa biểu VHXH" xfId="576" xr:uid="{00000000-0005-0000-0000-00003F020000}"/>
    <cellStyle name="_TG-TH_2_Book1" xfId="577" xr:uid="{00000000-0005-0000-0000-000040020000}"/>
    <cellStyle name="_TG-TH_2_Book1_1" xfId="578" xr:uid="{00000000-0005-0000-0000-000041020000}"/>
    <cellStyle name="_TG-TH_2_Book1_1_Book1" xfId="579" xr:uid="{00000000-0005-0000-0000-000042020000}"/>
    <cellStyle name="_TG-TH_2_Book1_1_DanhMucDonGiaVTTB_Dien_TAM" xfId="580" xr:uid="{00000000-0005-0000-0000-000043020000}"/>
    <cellStyle name="_TG-TH_2_Book1_1_khoiluongbdacdoa" xfId="581" xr:uid="{00000000-0005-0000-0000-000044020000}"/>
    <cellStyle name="_TG-TH_2_Book1_2" xfId="582" xr:uid="{00000000-0005-0000-0000-000045020000}"/>
    <cellStyle name="_TG-TH_2_Book1_2_Book1" xfId="583" xr:uid="{00000000-0005-0000-0000-000046020000}"/>
    <cellStyle name="_TG-TH_2_Book1_3" xfId="584" xr:uid="{00000000-0005-0000-0000-000047020000}"/>
    <cellStyle name="_TG-TH_2_Book1_3_Book1" xfId="585" xr:uid="{00000000-0005-0000-0000-000048020000}"/>
    <cellStyle name="_TG-TH_2_Book1_3_DT truong thinh phu" xfId="586" xr:uid="{00000000-0005-0000-0000-000049020000}"/>
    <cellStyle name="_TG-TH_2_Book1_3_XL4Test5" xfId="587" xr:uid="{00000000-0005-0000-0000-00004A020000}"/>
    <cellStyle name="_TG-TH_2_Book1_4" xfId="588" xr:uid="{00000000-0005-0000-0000-00004B020000}"/>
    <cellStyle name="_TG-TH_2_Book1_Book1" xfId="589" xr:uid="{00000000-0005-0000-0000-00004C020000}"/>
    <cellStyle name="_TG-TH_2_Book1_DanhMucDonGiaVTTB_Dien_TAM" xfId="590" xr:uid="{00000000-0005-0000-0000-00004D020000}"/>
    <cellStyle name="_TG-TH_2_Book1_khoiluongbdacdoa" xfId="591" xr:uid="{00000000-0005-0000-0000-00004E020000}"/>
    <cellStyle name="_TG-TH_2_Book1_Kiem Tra Don Gia" xfId="592" xr:uid="{00000000-0005-0000-0000-00004F020000}"/>
    <cellStyle name="_TG-TH_2_Book1_Tong hop 3 tinh (11_5)-TTH-QN-QT" xfId="593" xr:uid="{00000000-0005-0000-0000-000050020000}"/>
    <cellStyle name="_TG-TH_2_Book1_" xfId="594" xr:uid="{00000000-0005-0000-0000-000051020000}"/>
    <cellStyle name="_TG-TH_2_CAU Khanh Nam(Thi Cong)" xfId="595" xr:uid="{00000000-0005-0000-0000-000052020000}"/>
    <cellStyle name="_TG-TH_2_DAU NOI PL-CL TAI PHU LAMHC" xfId="596" xr:uid="{00000000-0005-0000-0000-000053020000}"/>
    <cellStyle name="_TG-TH_2_Dcdtoan-bcnckt " xfId="597" xr:uid="{00000000-0005-0000-0000-000054020000}"/>
    <cellStyle name="_TG-TH_2_DN_MTP" xfId="598" xr:uid="{00000000-0005-0000-0000-000055020000}"/>
    <cellStyle name="_TG-TH_2_Dongia2-2003" xfId="599" xr:uid="{00000000-0005-0000-0000-000056020000}"/>
    <cellStyle name="_TG-TH_2_Dongia2-2003_DT truong thinh phu" xfId="600" xr:uid="{00000000-0005-0000-0000-000057020000}"/>
    <cellStyle name="_TG-TH_2_DT truong thinh phu" xfId="601" xr:uid="{00000000-0005-0000-0000-000058020000}"/>
    <cellStyle name="_TG-TH_2_DTCDT MR.2N110.HOCMON.TDTOAN.CCUNG" xfId="602" xr:uid="{00000000-0005-0000-0000-000059020000}"/>
    <cellStyle name="_TG-TH_2_DTDuong dong tien -sua tham tra 2009 - luong 650" xfId="603" xr:uid="{00000000-0005-0000-0000-00005A020000}"/>
    <cellStyle name="_TG-TH_2_DU TRU VAT TU" xfId="604" xr:uid="{00000000-0005-0000-0000-00005B020000}"/>
    <cellStyle name="_TG-TH_2_khoiluongbdacdoa" xfId="605" xr:uid="{00000000-0005-0000-0000-00005C020000}"/>
    <cellStyle name="_TG-TH_2_Kiem Tra Don Gia" xfId="606" xr:uid="{00000000-0005-0000-0000-00005D020000}"/>
    <cellStyle name="_TG-TH_2_Lora-tungchau" xfId="607" xr:uid="{00000000-0005-0000-0000-00005E020000}"/>
    <cellStyle name="_TG-TH_2_moi" xfId="608" xr:uid="{00000000-0005-0000-0000-00005F020000}"/>
    <cellStyle name="_TG-TH_2_PGIA-phieu tham tra Kho bac" xfId="609" xr:uid="{00000000-0005-0000-0000-000060020000}"/>
    <cellStyle name="_TG-TH_2_PT02-02" xfId="610" xr:uid="{00000000-0005-0000-0000-000061020000}"/>
    <cellStyle name="_TG-TH_2_PT02-02_Book1" xfId="611" xr:uid="{00000000-0005-0000-0000-000062020000}"/>
    <cellStyle name="_TG-TH_2_PT02-03" xfId="612" xr:uid="{00000000-0005-0000-0000-000063020000}"/>
    <cellStyle name="_TG-TH_2_PT02-03_Book1" xfId="613" xr:uid="{00000000-0005-0000-0000-000064020000}"/>
    <cellStyle name="_TG-TH_2_Qt-HT3PQ1(CauKho)" xfId="614" xr:uid="{00000000-0005-0000-0000-000065020000}"/>
    <cellStyle name="_TG-TH_2_Qt-HT3PQ1(CauKho)_Book1" xfId="615" xr:uid="{00000000-0005-0000-0000-000066020000}"/>
    <cellStyle name="_TG-TH_2_Qt-HT3PQ1(CauKho)_Don gia quy 3 nam 2003 - Ban Dien Luc" xfId="616" xr:uid="{00000000-0005-0000-0000-000067020000}"/>
    <cellStyle name="_TG-TH_2_Qt-HT3PQ1(CauKho)_Kiem Tra Don Gia" xfId="617" xr:uid="{00000000-0005-0000-0000-000068020000}"/>
    <cellStyle name="_TG-TH_2_Qt-HT3PQ1(CauKho)_NC-VL2-2003" xfId="618" xr:uid="{00000000-0005-0000-0000-000069020000}"/>
    <cellStyle name="_TG-TH_2_Qt-HT3PQ1(CauKho)_NC-VL2-2003_1" xfId="619" xr:uid="{00000000-0005-0000-0000-00006A020000}"/>
    <cellStyle name="_TG-TH_2_Qt-HT3PQ1(CauKho)_XL4Test5" xfId="620" xr:uid="{00000000-0005-0000-0000-00006B020000}"/>
    <cellStyle name="_TG-TH_2_QT-LCTP-AE" xfId="621" xr:uid="{00000000-0005-0000-0000-00006C020000}"/>
    <cellStyle name="_TG-TH_2_quy luong con lai nam 2004" xfId="622" xr:uid="{00000000-0005-0000-0000-00006D020000}"/>
    <cellStyle name="_TG-TH_2_Sheet2" xfId="623" xr:uid="{00000000-0005-0000-0000-00006E020000}"/>
    <cellStyle name="_TG-TH_2_TEL OUT 2004" xfId="624" xr:uid="{00000000-0005-0000-0000-00006F020000}"/>
    <cellStyle name="_TG-TH_2_Tong hop 3 tinh (11_5)-TTH-QN-QT" xfId="625" xr:uid="{00000000-0005-0000-0000-000070020000}"/>
    <cellStyle name="_TG-TH_2_XL4Poppy" xfId="626" xr:uid="{00000000-0005-0000-0000-000071020000}"/>
    <cellStyle name="_TG-TH_2_XL4Test5" xfId="627" xr:uid="{00000000-0005-0000-0000-000072020000}"/>
    <cellStyle name="_TG-TH_2_ÿÿÿÿÿ" xfId="628" xr:uid="{00000000-0005-0000-0000-000073020000}"/>
    <cellStyle name="_TG-TH_2_" xfId="629" xr:uid="{00000000-0005-0000-0000-000074020000}"/>
    <cellStyle name="_TG-TH_3" xfId="630" xr:uid="{00000000-0005-0000-0000-000075020000}"/>
    <cellStyle name="_TG-TH_3_Book1" xfId="631" xr:uid="{00000000-0005-0000-0000-000076020000}"/>
    <cellStyle name="_TG-TH_3_Lora-tungchau" xfId="632" xr:uid="{00000000-0005-0000-0000-000077020000}"/>
    <cellStyle name="_TG-TH_3_Qt-HT3PQ1(CauKho)" xfId="633" xr:uid="{00000000-0005-0000-0000-000078020000}"/>
    <cellStyle name="_TG-TH_3_Qt-HT3PQ1(CauKho)_Book1" xfId="634" xr:uid="{00000000-0005-0000-0000-000079020000}"/>
    <cellStyle name="_TG-TH_3_Qt-HT3PQ1(CauKho)_Don gia quy 3 nam 2003 - Ban Dien Luc" xfId="635" xr:uid="{00000000-0005-0000-0000-00007A020000}"/>
    <cellStyle name="_TG-TH_3_Qt-HT3PQ1(CauKho)_Kiem Tra Don Gia" xfId="636" xr:uid="{00000000-0005-0000-0000-00007B020000}"/>
    <cellStyle name="_TG-TH_3_Qt-HT3PQ1(CauKho)_NC-VL2-2003" xfId="637" xr:uid="{00000000-0005-0000-0000-00007C020000}"/>
    <cellStyle name="_TG-TH_3_Qt-HT3PQ1(CauKho)_NC-VL2-2003_1" xfId="638" xr:uid="{00000000-0005-0000-0000-00007D020000}"/>
    <cellStyle name="_TG-TH_3_Qt-HT3PQ1(CauKho)_XL4Test5" xfId="639" xr:uid="{00000000-0005-0000-0000-00007E020000}"/>
    <cellStyle name="_TG-TH_3_quy luong con lai nam 2004" xfId="640" xr:uid="{00000000-0005-0000-0000-00007F020000}"/>
    <cellStyle name="_TG-TH_3_" xfId="641" xr:uid="{00000000-0005-0000-0000-000080020000}"/>
    <cellStyle name="_TG-TH_4" xfId="642" xr:uid="{00000000-0005-0000-0000-000081020000}"/>
    <cellStyle name="_TG-TH_4_Book1" xfId="643" xr:uid="{00000000-0005-0000-0000-000082020000}"/>
    <cellStyle name="_TG-TH_4_DTDuong dong tien -sua tham tra 2009 - luong 650" xfId="644" xr:uid="{00000000-0005-0000-0000-000083020000}"/>
    <cellStyle name="_TG-TH_4_quy luong con lai nam 2004" xfId="645" xr:uid="{00000000-0005-0000-0000-000084020000}"/>
    <cellStyle name="_TH KHAI TOAN THU THIEM cac tuyen TT noi" xfId="646" xr:uid="{00000000-0005-0000-0000-000085020000}"/>
    <cellStyle name="_TKP" xfId="647" xr:uid="{00000000-0005-0000-0000-000086020000}"/>
    <cellStyle name="_Tong dutoan PP LAHAI" xfId="648" xr:uid="{00000000-0005-0000-0000-000087020000}"/>
    <cellStyle name="_Tong hop 3 tinh (11_5)-TTH-QN-QT" xfId="649" xr:uid="{00000000-0005-0000-0000-000088020000}"/>
    <cellStyle name="_Tong hop may cheu nganh 1" xfId="650" xr:uid="{00000000-0005-0000-0000-000089020000}"/>
    <cellStyle name="_ung 2011 - 11-6-Thanh hoa-Nghe an" xfId="651" xr:uid="{00000000-0005-0000-0000-00008A020000}"/>
    <cellStyle name="_ung truoc 2011 NSTW Thanh Hoa + Nge An gui Thu 12-5" xfId="652" xr:uid="{00000000-0005-0000-0000-00008B020000}"/>
    <cellStyle name="_ung truoc cua long an (6-5-2010)" xfId="653" xr:uid="{00000000-0005-0000-0000-00008C020000}"/>
    <cellStyle name="_ung von chinh thuc doan kiem tra TAY NAM BO" xfId="654" xr:uid="{00000000-0005-0000-0000-00008D020000}"/>
    <cellStyle name="_Ung von nam 2011 vung TNB - Doan Cong tac (12-5-2010)" xfId="655" xr:uid="{00000000-0005-0000-0000-00008E020000}"/>
    <cellStyle name="_Ung von nam 2011 vung TNB - Doan Cong tac (12-5-2010)_Copy of ghep 3 bieu trinh LD BO 28-6 (TPCP)" xfId="656" xr:uid="{00000000-0005-0000-0000-00008F020000}"/>
    <cellStyle name="_ÿÿÿÿÿ" xfId="657" xr:uid="{00000000-0005-0000-0000-000090020000}"/>
    <cellStyle name="_ÿÿÿÿÿ_Kh ql62 (2010) 11-09" xfId="658" xr:uid="{00000000-0005-0000-0000-000091020000}"/>
    <cellStyle name="_" xfId="659" xr:uid="{00000000-0005-0000-0000-000092020000}"/>
    <cellStyle name="__1" xfId="660" xr:uid="{00000000-0005-0000-0000-000093020000}"/>
    <cellStyle name="__Bao gia TB Kon Dao 2010" xfId="661" xr:uid="{00000000-0005-0000-0000-000094020000}"/>
    <cellStyle name="~1" xfId="662" xr:uid="{00000000-0005-0000-0000-000095020000}"/>
    <cellStyle name="’Ê‰Ý [0.00]_laroux" xfId="663" xr:uid="{00000000-0005-0000-0000-000096020000}"/>
    <cellStyle name="’Ê‰Ý_laroux" xfId="664" xr:uid="{00000000-0005-0000-0000-000097020000}"/>
    <cellStyle name="•W?_Format" xfId="665" xr:uid="{00000000-0005-0000-0000-000098020000}"/>
    <cellStyle name="•W€_¯–ì" xfId="666" xr:uid="{00000000-0005-0000-0000-000099020000}"/>
    <cellStyle name="•W_¯–ì" xfId="667" xr:uid="{00000000-0005-0000-0000-00009A020000}"/>
    <cellStyle name="W_MARINE" xfId="668" xr:uid="{00000000-0005-0000-0000-00009B020000}"/>
    <cellStyle name="0" xfId="669" xr:uid="{00000000-0005-0000-0000-00009C020000}"/>
    <cellStyle name="0.0" xfId="670" xr:uid="{00000000-0005-0000-0000-00009D020000}"/>
    <cellStyle name="0.00" xfId="671" xr:uid="{00000000-0005-0000-0000-00009E020000}"/>
    <cellStyle name="1" xfId="672" xr:uid="{00000000-0005-0000-0000-00009F020000}"/>
    <cellStyle name="1_17 bieu (hung cap nhap)" xfId="673" xr:uid="{00000000-0005-0000-0000-0000A0020000}"/>
    <cellStyle name="1_7 noi 48 goi C5 9 vi na" xfId="674" xr:uid="{00000000-0005-0000-0000-0000A1020000}"/>
    <cellStyle name="1_BANG KE VAT TU" xfId="675" xr:uid="{00000000-0005-0000-0000-0000A2020000}"/>
    <cellStyle name="1_Bao cao doan cong tac cua Bo thang 4-2010" xfId="676" xr:uid="{00000000-0005-0000-0000-0000A3020000}"/>
    <cellStyle name="1_Bao cao giai ngan von dau tu nam 2009 (theo doi)" xfId="677" xr:uid="{00000000-0005-0000-0000-0000A4020000}"/>
    <cellStyle name="1_Bao cao giai ngan von dau tu nam 2009 (theo doi)_Bao cao doan cong tac cua Bo thang 4-2010" xfId="678" xr:uid="{00000000-0005-0000-0000-0000A5020000}"/>
    <cellStyle name="1_Bao cao giai ngan von dau tu nam 2009 (theo doi)_Ke hoach 2009 (theo doi) -1" xfId="679" xr:uid="{00000000-0005-0000-0000-0000A6020000}"/>
    <cellStyle name="1_Bao cao KP tu chu" xfId="680" xr:uid="{00000000-0005-0000-0000-0000A7020000}"/>
    <cellStyle name="1_BAO GIA NGAY 24-10-08 (co dam)" xfId="681" xr:uid="{00000000-0005-0000-0000-0000A8020000}"/>
    <cellStyle name="1_Bao gia TB Kon Dao 2010" xfId="682" xr:uid="{00000000-0005-0000-0000-0000A9020000}"/>
    <cellStyle name="1_BC 8 thang 2009 ve CT trong diem 5nam" xfId="683" xr:uid="{00000000-0005-0000-0000-0000AA020000}"/>
    <cellStyle name="1_BC 8 thang 2009 ve CT trong diem 5nam_Bao cao doan cong tac cua Bo thang 4-2010" xfId="684" xr:uid="{00000000-0005-0000-0000-0000AB020000}"/>
    <cellStyle name="1_BC 8 thang 2009 ve CT trong diem 5nam_bieu 01" xfId="685" xr:uid="{00000000-0005-0000-0000-0000AC020000}"/>
    <cellStyle name="1_BC 8 thang 2009 ve CT trong diem 5nam_bieu 01_Bao cao doan cong tac cua Bo thang 4-2010" xfId="686" xr:uid="{00000000-0005-0000-0000-0000AD020000}"/>
    <cellStyle name="1_BC nam 2007 (UB)" xfId="687" xr:uid="{00000000-0005-0000-0000-0000AE020000}"/>
    <cellStyle name="1_BC nam 2007 (UB)_Bao cao doan cong tac cua Bo thang 4-2010" xfId="688" xr:uid="{00000000-0005-0000-0000-0000AF020000}"/>
    <cellStyle name="1_BC-tuchu-07DRV" xfId="689" xr:uid="{00000000-0005-0000-0000-0000B0020000}"/>
    <cellStyle name="1_bieu tong hop" xfId="690" xr:uid="{00000000-0005-0000-0000-0000B1020000}"/>
    <cellStyle name="1_Book1" xfId="691" xr:uid="{00000000-0005-0000-0000-0000B2020000}"/>
    <cellStyle name="1_Book1_1" xfId="692" xr:uid="{00000000-0005-0000-0000-0000B3020000}"/>
    <cellStyle name="1_Book1_1_VBPL kiểm toán Đầu tư XDCB 2010" xfId="693" xr:uid="{00000000-0005-0000-0000-0000B4020000}"/>
    <cellStyle name="1_Book1_Bao cao doan cong tac cua Bo thang 4-2010" xfId="694" xr:uid="{00000000-0005-0000-0000-0000B5020000}"/>
    <cellStyle name="1_Book1_BL vu" xfId="695" xr:uid="{00000000-0005-0000-0000-0000B6020000}"/>
    <cellStyle name="1_Book1_Book1" xfId="696" xr:uid="{00000000-0005-0000-0000-0000B7020000}"/>
    <cellStyle name="1_Book1_Gia - Thanh An" xfId="697" xr:uid="{00000000-0005-0000-0000-0000B8020000}"/>
    <cellStyle name="1_Book1_VBPL kiểm toán Đầu tư XDCB 2010" xfId="698" xr:uid="{00000000-0005-0000-0000-0000B9020000}"/>
    <cellStyle name="1_Book2" xfId="699" xr:uid="{00000000-0005-0000-0000-0000BA020000}"/>
    <cellStyle name="1_Book2_Bao cao doan cong tac cua Bo thang 4-2010" xfId="700" xr:uid="{00000000-0005-0000-0000-0000BB020000}"/>
    <cellStyle name="1_Cau thuy dien Ban La (Cu Anh)" xfId="701" xr:uid="{00000000-0005-0000-0000-0000BC020000}"/>
    <cellStyle name="1_Copy of ghep 3 bieu trinh LD BO 28-6 (TPCP)" xfId="702" xr:uid="{00000000-0005-0000-0000-0000BD020000}"/>
    <cellStyle name="1_Danh sach gui BC thuc hien KH2009" xfId="703" xr:uid="{00000000-0005-0000-0000-0000BE020000}"/>
    <cellStyle name="1_Danh sach gui BC thuc hien KH2009_Bao cao doan cong tac cua Bo thang 4-2010" xfId="704" xr:uid="{00000000-0005-0000-0000-0000BF020000}"/>
    <cellStyle name="1_Danh sach gui BC thuc hien KH2009_Ke hoach 2009 (theo doi) -1" xfId="705" xr:uid="{00000000-0005-0000-0000-0000C0020000}"/>
    <cellStyle name="1_Don gia Du thau ( XL19)" xfId="706" xr:uid="{00000000-0005-0000-0000-0000C1020000}"/>
    <cellStyle name="1_DT972000" xfId="707" xr:uid="{00000000-0005-0000-0000-0000C2020000}"/>
    <cellStyle name="1_dtCau Km3+429,21TL685" xfId="708" xr:uid="{00000000-0005-0000-0000-0000C3020000}"/>
    <cellStyle name="1_Dtdchinh2397" xfId="709" xr:uid="{00000000-0005-0000-0000-0000C4020000}"/>
    <cellStyle name="1_Du thau" xfId="710" xr:uid="{00000000-0005-0000-0000-0000C5020000}"/>
    <cellStyle name="1_Du toan 558 (Km17+508.12 - Km 22)" xfId="711" xr:uid="{00000000-0005-0000-0000-0000C6020000}"/>
    <cellStyle name="1_du toan lan 3" xfId="712" xr:uid="{00000000-0005-0000-0000-0000C7020000}"/>
    <cellStyle name="1_Gia - Thanh An" xfId="713" xr:uid="{00000000-0005-0000-0000-0000C8020000}"/>
    <cellStyle name="1_Gia_VLQL48_duyet " xfId="714" xr:uid="{00000000-0005-0000-0000-0000C9020000}"/>
    <cellStyle name="1_GIA-DUTHAUsuaNS" xfId="715" xr:uid="{00000000-0005-0000-0000-0000CA020000}"/>
    <cellStyle name="1_KH 2007 (theo doi)" xfId="716" xr:uid="{00000000-0005-0000-0000-0000CB020000}"/>
    <cellStyle name="1_KH 2007 (theo doi)_Bao cao doan cong tac cua Bo thang 4-2010" xfId="717" xr:uid="{00000000-0005-0000-0000-0000CC020000}"/>
    <cellStyle name="1_Kh ql62 (2010) 11-09" xfId="718" xr:uid="{00000000-0005-0000-0000-0000CD020000}"/>
    <cellStyle name="1_khoiluongbdacdoa" xfId="719" xr:uid="{00000000-0005-0000-0000-0000CE020000}"/>
    <cellStyle name="1_KL km 0-km3+300 dieu chinh 4-2008" xfId="720" xr:uid="{00000000-0005-0000-0000-0000CF020000}"/>
    <cellStyle name="1_KLNM 1303" xfId="721" xr:uid="{00000000-0005-0000-0000-0000D0020000}"/>
    <cellStyle name="1_KlQdinhduyet" xfId="722" xr:uid="{00000000-0005-0000-0000-0000D1020000}"/>
    <cellStyle name="1_LuuNgay17-03-2009Đơn KN Cục thuế" xfId="723" xr:uid="{00000000-0005-0000-0000-0000D2020000}"/>
    <cellStyle name="1_NTHOC" xfId="724" xr:uid="{00000000-0005-0000-0000-0000D3020000}"/>
    <cellStyle name="1_NTHOC_Tong hop theo doi von TPCP" xfId="725" xr:uid="{00000000-0005-0000-0000-0000D4020000}"/>
    <cellStyle name="1_NTHOC_Tong hop theo doi von TPCP_Bao cao kiem toan kh 2010" xfId="726" xr:uid="{00000000-0005-0000-0000-0000D5020000}"/>
    <cellStyle name="1_NTHOC_Tong hop theo doi von TPCP_Ke hoach 2010 (theo doi)2" xfId="727" xr:uid="{00000000-0005-0000-0000-0000D6020000}"/>
    <cellStyle name="1_NTHOC_Tong hop theo doi von TPCP_QD UBND tinh" xfId="728" xr:uid="{00000000-0005-0000-0000-0000D7020000}"/>
    <cellStyle name="1_NTHOC_Tong hop theo doi von TPCP_Worksheet in D: My Documents Luc Van ban xu ly Nam 2011 Bao cao ra soat tam ung TPCP" xfId="729" xr:uid="{00000000-0005-0000-0000-0000D8020000}"/>
    <cellStyle name="1_QT Thue GTGT 2008" xfId="730" xr:uid="{00000000-0005-0000-0000-0000D9020000}"/>
    <cellStyle name="1_Ra soat Giai ngan 2007 (dang lam)" xfId="731" xr:uid="{00000000-0005-0000-0000-0000DA020000}"/>
    <cellStyle name="1_Theo doi von TPCP (dang lam)" xfId="732" xr:uid="{00000000-0005-0000-0000-0000DB020000}"/>
    <cellStyle name="1_Thong ke cong" xfId="733" xr:uid="{00000000-0005-0000-0000-0000DC020000}"/>
    <cellStyle name="1_thong ke giao dan sinh" xfId="734" xr:uid="{00000000-0005-0000-0000-0000DD020000}"/>
    <cellStyle name="1_TonghopKL_BOY-sual2" xfId="735" xr:uid="{00000000-0005-0000-0000-0000DE020000}"/>
    <cellStyle name="1_TRUNG PMU 5" xfId="736" xr:uid="{00000000-0005-0000-0000-0000DF020000}"/>
    <cellStyle name="1_VBPL kiểm toán Đầu tư XDCB 2010" xfId="737" xr:uid="{00000000-0005-0000-0000-0000E0020000}"/>
    <cellStyle name="1_ÿÿÿÿÿ" xfId="738" xr:uid="{00000000-0005-0000-0000-0000E1020000}"/>
    <cellStyle name="1_ÿÿÿÿÿ_Bieu tong hop nhu cau ung 2011 da chon loc -Mien nui" xfId="739" xr:uid="{00000000-0005-0000-0000-0000E2020000}"/>
    <cellStyle name="1_ÿÿÿÿÿ_Kh ql62 (2010) 11-09" xfId="740" xr:uid="{00000000-0005-0000-0000-0000E3020000}"/>
    <cellStyle name="1_ÿÿÿÿÿ_mau bieu doan giam sat 2010 (version 2)" xfId="741" xr:uid="{00000000-0005-0000-0000-0000E4020000}"/>
    <cellStyle name="1_ÿÿÿÿÿ_VBPL kiểm toán Đầu tư XDCB 2010" xfId="742" xr:uid="{00000000-0005-0000-0000-0000E5020000}"/>
    <cellStyle name="1_" xfId="743" xr:uid="{00000000-0005-0000-0000-0000E6020000}"/>
    <cellStyle name="15" xfId="744" xr:uid="{00000000-0005-0000-0000-0000E7020000}"/>
    <cellStyle name="18" xfId="745" xr:uid="{00000000-0005-0000-0000-0000E8020000}"/>
    <cellStyle name="¹éºÐÀ²_      " xfId="746" xr:uid="{00000000-0005-0000-0000-0000E9020000}"/>
    <cellStyle name="2" xfId="747" xr:uid="{00000000-0005-0000-0000-0000EA020000}"/>
    <cellStyle name="2_7 noi 48 goi C5 9 vi na" xfId="748" xr:uid="{00000000-0005-0000-0000-0000EB020000}"/>
    <cellStyle name="2_BL vu" xfId="749" xr:uid="{00000000-0005-0000-0000-0000EC020000}"/>
    <cellStyle name="2_Book1" xfId="750" xr:uid="{00000000-0005-0000-0000-0000ED020000}"/>
    <cellStyle name="2_Book1_1" xfId="751" xr:uid="{00000000-0005-0000-0000-0000EE020000}"/>
    <cellStyle name="2_Book1_Bao cao kiem toan kh 2010" xfId="752" xr:uid="{00000000-0005-0000-0000-0000EF020000}"/>
    <cellStyle name="2_Book1_Ke hoach 2010 (theo doi)2" xfId="753" xr:uid="{00000000-0005-0000-0000-0000F0020000}"/>
    <cellStyle name="2_Book1_QD UBND tinh" xfId="754" xr:uid="{00000000-0005-0000-0000-0000F1020000}"/>
    <cellStyle name="2_Book1_VBPL kiểm toán Đầu tư XDCB 2010" xfId="755" xr:uid="{00000000-0005-0000-0000-0000F2020000}"/>
    <cellStyle name="2_Book1_Worksheet in D: My Documents Luc Van ban xu ly Nam 2011 Bao cao ra soat tam ung TPCP" xfId="756" xr:uid="{00000000-0005-0000-0000-0000F3020000}"/>
    <cellStyle name="2_Cau thuy dien Ban La (Cu Anh)" xfId="757" xr:uid="{00000000-0005-0000-0000-0000F4020000}"/>
    <cellStyle name="2_Dtdchinh2397" xfId="758" xr:uid="{00000000-0005-0000-0000-0000F5020000}"/>
    <cellStyle name="2_Du toan 558 (Km17+508.12 - Km 22)" xfId="759" xr:uid="{00000000-0005-0000-0000-0000F6020000}"/>
    <cellStyle name="2_Gia_VLQL48_duyet " xfId="760" xr:uid="{00000000-0005-0000-0000-0000F7020000}"/>
    <cellStyle name="2_KLNM 1303" xfId="761" xr:uid="{00000000-0005-0000-0000-0000F8020000}"/>
    <cellStyle name="2_KlQdinhduyet" xfId="762" xr:uid="{00000000-0005-0000-0000-0000F9020000}"/>
    <cellStyle name="2_NTHOC" xfId="763" xr:uid="{00000000-0005-0000-0000-0000FA020000}"/>
    <cellStyle name="2_NTHOC_Tong hop theo doi von TPCP" xfId="764" xr:uid="{00000000-0005-0000-0000-0000FB020000}"/>
    <cellStyle name="2_NTHOC_Tong hop theo doi von TPCP_Bao cao kiem toan kh 2010" xfId="765" xr:uid="{00000000-0005-0000-0000-0000FC020000}"/>
    <cellStyle name="2_NTHOC_Tong hop theo doi von TPCP_Ke hoach 2010 (theo doi)2" xfId="766" xr:uid="{00000000-0005-0000-0000-0000FD020000}"/>
    <cellStyle name="2_NTHOC_Tong hop theo doi von TPCP_QD UBND tinh" xfId="767" xr:uid="{00000000-0005-0000-0000-0000FE020000}"/>
    <cellStyle name="2_NTHOC_Tong hop theo doi von TPCP_Worksheet in D: My Documents Luc Van ban xu ly Nam 2011 Bao cao ra soat tam ung TPCP" xfId="768" xr:uid="{00000000-0005-0000-0000-0000FF020000}"/>
    <cellStyle name="2_Thong ke cong" xfId="769" xr:uid="{00000000-0005-0000-0000-000000030000}"/>
    <cellStyle name="2_thong ke giao dan sinh" xfId="770" xr:uid="{00000000-0005-0000-0000-000001030000}"/>
    <cellStyle name="2_Tong hop theo doi von TPCP" xfId="771" xr:uid="{00000000-0005-0000-0000-000002030000}"/>
    <cellStyle name="2_Tong hop theo doi von TPCP_Bao cao kiem toan kh 2010" xfId="772" xr:uid="{00000000-0005-0000-0000-000003030000}"/>
    <cellStyle name="2_Tong hop theo doi von TPCP_Ke hoach 2010 (theo doi)2" xfId="773" xr:uid="{00000000-0005-0000-0000-000004030000}"/>
    <cellStyle name="2_Tong hop theo doi von TPCP_QD UBND tinh" xfId="774" xr:uid="{00000000-0005-0000-0000-000005030000}"/>
    <cellStyle name="2_Tong hop theo doi von TPCP_Worksheet in D: My Documents Luc Van ban xu ly Nam 2011 Bao cao ra soat tam ung TPCP" xfId="775" xr:uid="{00000000-0005-0000-0000-000006030000}"/>
    <cellStyle name="2_TRUNG PMU 5" xfId="776" xr:uid="{00000000-0005-0000-0000-000007030000}"/>
    <cellStyle name="2_VBPL kiểm toán Đầu tư XDCB 2010" xfId="777" xr:uid="{00000000-0005-0000-0000-000008030000}"/>
    <cellStyle name="2_ÿÿÿÿÿ" xfId="778" xr:uid="{00000000-0005-0000-0000-000009030000}"/>
    <cellStyle name="2_ÿÿÿÿÿ_Bieu tong hop nhu cau ung 2011 da chon loc -Mien nui" xfId="779" xr:uid="{00000000-0005-0000-0000-00000A030000}"/>
    <cellStyle name="2_ÿÿÿÿÿ_mau bieu doan giam sat 2010 (version 2)" xfId="780" xr:uid="{00000000-0005-0000-0000-00000B030000}"/>
    <cellStyle name="20" xfId="781" xr:uid="{00000000-0005-0000-0000-00000C030000}"/>
    <cellStyle name="20% - Accent1 2" xfId="782" xr:uid="{00000000-0005-0000-0000-00000D030000}"/>
    <cellStyle name="20% - Accent2 2" xfId="783" xr:uid="{00000000-0005-0000-0000-00000E030000}"/>
    <cellStyle name="20% - Accent3 2" xfId="784" xr:uid="{00000000-0005-0000-0000-00000F030000}"/>
    <cellStyle name="20% - Accent4 2" xfId="785" xr:uid="{00000000-0005-0000-0000-000010030000}"/>
    <cellStyle name="20% - Accent5 2" xfId="786" xr:uid="{00000000-0005-0000-0000-000011030000}"/>
    <cellStyle name="20% - Accent6 2" xfId="787" xr:uid="{00000000-0005-0000-0000-000012030000}"/>
    <cellStyle name="20% - Nhấn1" xfId="788" xr:uid="{00000000-0005-0000-0000-000013030000}"/>
    <cellStyle name="20% - Nhấn2" xfId="789" xr:uid="{00000000-0005-0000-0000-000014030000}"/>
    <cellStyle name="20% - Nhấn3" xfId="790" xr:uid="{00000000-0005-0000-0000-000015030000}"/>
    <cellStyle name="20% - Nhấn4" xfId="791" xr:uid="{00000000-0005-0000-0000-000016030000}"/>
    <cellStyle name="20% - Nhấn5" xfId="792" xr:uid="{00000000-0005-0000-0000-000017030000}"/>
    <cellStyle name="20% - Nhấn6" xfId="793" xr:uid="{00000000-0005-0000-0000-000018030000}"/>
    <cellStyle name="-2001" xfId="794" xr:uid="{00000000-0005-0000-0000-000019030000}"/>
    <cellStyle name="3" xfId="795" xr:uid="{00000000-0005-0000-0000-00001A030000}"/>
    <cellStyle name="3_7 noi 48 goi C5 9 vi na" xfId="796" xr:uid="{00000000-0005-0000-0000-00001B030000}"/>
    <cellStyle name="3_Book1" xfId="797" xr:uid="{00000000-0005-0000-0000-00001C030000}"/>
    <cellStyle name="3_Book1_1" xfId="798" xr:uid="{00000000-0005-0000-0000-00001D030000}"/>
    <cellStyle name="3_Cau thuy dien Ban La (Cu Anh)" xfId="799" xr:uid="{00000000-0005-0000-0000-00001E030000}"/>
    <cellStyle name="3_Dtdchinh2397" xfId="800" xr:uid="{00000000-0005-0000-0000-00001F030000}"/>
    <cellStyle name="3_Du toan 558 (Km17+508.12 - Km 22)" xfId="801" xr:uid="{00000000-0005-0000-0000-000020030000}"/>
    <cellStyle name="3_Gia_VLQL48_duyet " xfId="802" xr:uid="{00000000-0005-0000-0000-000021030000}"/>
    <cellStyle name="3_KLNM 1303" xfId="803" xr:uid="{00000000-0005-0000-0000-000022030000}"/>
    <cellStyle name="3_KlQdinhduyet" xfId="804" xr:uid="{00000000-0005-0000-0000-000023030000}"/>
    <cellStyle name="3_Thong ke cong" xfId="805" xr:uid="{00000000-0005-0000-0000-000024030000}"/>
    <cellStyle name="3_thong ke giao dan sinh" xfId="806" xr:uid="{00000000-0005-0000-0000-000025030000}"/>
    <cellStyle name="3_VBPL kiểm toán Đầu tư XDCB 2010" xfId="807" xr:uid="{00000000-0005-0000-0000-000026030000}"/>
    <cellStyle name="3_ÿÿÿÿÿ" xfId="808" xr:uid="{00000000-0005-0000-0000-000027030000}"/>
    <cellStyle name="4" xfId="809" xr:uid="{00000000-0005-0000-0000-000028030000}"/>
    <cellStyle name="4_7 noi 48 goi C5 9 vi na" xfId="810" xr:uid="{00000000-0005-0000-0000-000029030000}"/>
    <cellStyle name="4_Book1" xfId="811" xr:uid="{00000000-0005-0000-0000-00002A030000}"/>
    <cellStyle name="4_Book1_1" xfId="812" xr:uid="{00000000-0005-0000-0000-00002B030000}"/>
    <cellStyle name="4_Cau thuy dien Ban La (Cu Anh)" xfId="813" xr:uid="{00000000-0005-0000-0000-00002C030000}"/>
    <cellStyle name="4_Dtdchinh2397" xfId="814" xr:uid="{00000000-0005-0000-0000-00002D030000}"/>
    <cellStyle name="4_Du toan 558 (Km17+508.12 - Km 22)" xfId="815" xr:uid="{00000000-0005-0000-0000-00002E030000}"/>
    <cellStyle name="4_Gia_VLQL48_duyet " xfId="816" xr:uid="{00000000-0005-0000-0000-00002F030000}"/>
    <cellStyle name="4_KLNM 1303" xfId="817" xr:uid="{00000000-0005-0000-0000-000030030000}"/>
    <cellStyle name="4_KlQdinhduyet" xfId="818" xr:uid="{00000000-0005-0000-0000-000031030000}"/>
    <cellStyle name="4_Thong ke cong" xfId="819" xr:uid="{00000000-0005-0000-0000-000032030000}"/>
    <cellStyle name="4_thong ke giao dan sinh" xfId="820" xr:uid="{00000000-0005-0000-0000-000033030000}"/>
    <cellStyle name="4_ÿÿÿÿÿ" xfId="821" xr:uid="{00000000-0005-0000-0000-000034030000}"/>
    <cellStyle name="40% - Accent1 2" xfId="822" xr:uid="{00000000-0005-0000-0000-000035030000}"/>
    <cellStyle name="40% - Accent2 2" xfId="823" xr:uid="{00000000-0005-0000-0000-000036030000}"/>
    <cellStyle name="40% - Accent3 2" xfId="824" xr:uid="{00000000-0005-0000-0000-000037030000}"/>
    <cellStyle name="40% - Accent4 2" xfId="825" xr:uid="{00000000-0005-0000-0000-000038030000}"/>
    <cellStyle name="40% - Accent5 2" xfId="826" xr:uid="{00000000-0005-0000-0000-000039030000}"/>
    <cellStyle name="40% - Accent6 2" xfId="827" xr:uid="{00000000-0005-0000-0000-00003A030000}"/>
    <cellStyle name="40% - Nhấn1" xfId="828" xr:uid="{00000000-0005-0000-0000-00003B030000}"/>
    <cellStyle name="40% - Nhấn2" xfId="829" xr:uid="{00000000-0005-0000-0000-00003C030000}"/>
    <cellStyle name="40% - Nhấn3" xfId="830" xr:uid="{00000000-0005-0000-0000-00003D030000}"/>
    <cellStyle name="40% - Nhấn4" xfId="831" xr:uid="{00000000-0005-0000-0000-00003E030000}"/>
    <cellStyle name="40% - Nhấn5" xfId="832" xr:uid="{00000000-0005-0000-0000-00003F030000}"/>
    <cellStyle name="40% - Nhấn6" xfId="833" xr:uid="{00000000-0005-0000-0000-000040030000}"/>
    <cellStyle name="52" xfId="834" xr:uid="{00000000-0005-0000-0000-000041030000}"/>
    <cellStyle name="6" xfId="835" xr:uid="{00000000-0005-0000-0000-000042030000}"/>
    <cellStyle name="6_Bieu mau ung 2011-Mien Trung-TPCP-11-6" xfId="836" xr:uid="{00000000-0005-0000-0000-000043030000}"/>
    <cellStyle name="6_Copy of ghep 3 bieu trinh LD BO 28-6 (TPCP)" xfId="837" xr:uid="{00000000-0005-0000-0000-000044030000}"/>
    <cellStyle name="6_DTDuong dong tien -sua tham tra 2009 - luong 650" xfId="838" xr:uid="{00000000-0005-0000-0000-000045030000}"/>
    <cellStyle name="6_Nhu cau tam ung NSNN&amp;TPCP&amp;ODA theo tieu chi cua Bo (CV410_BKH-TH)_vung Tay Nguyen (11.6.2010)" xfId="839" xr:uid="{00000000-0005-0000-0000-000046030000}"/>
    <cellStyle name="60% - Accent1 2" xfId="840" xr:uid="{00000000-0005-0000-0000-000047030000}"/>
    <cellStyle name="60% - Accent2 2" xfId="841" xr:uid="{00000000-0005-0000-0000-000048030000}"/>
    <cellStyle name="60% - Accent3 2" xfId="842" xr:uid="{00000000-0005-0000-0000-000049030000}"/>
    <cellStyle name="60% - Accent4 2" xfId="843" xr:uid="{00000000-0005-0000-0000-00004A030000}"/>
    <cellStyle name="60% - Accent5 2" xfId="844" xr:uid="{00000000-0005-0000-0000-00004B030000}"/>
    <cellStyle name="60% - Accent6 2" xfId="845" xr:uid="{00000000-0005-0000-0000-00004C030000}"/>
    <cellStyle name="60% - Nhấn1" xfId="846" xr:uid="{00000000-0005-0000-0000-00004D030000}"/>
    <cellStyle name="60% - Nhấn2" xfId="847" xr:uid="{00000000-0005-0000-0000-00004E030000}"/>
    <cellStyle name="60% - Nhấn3" xfId="848" xr:uid="{00000000-0005-0000-0000-00004F030000}"/>
    <cellStyle name="60% - Nhấn4" xfId="849" xr:uid="{00000000-0005-0000-0000-000050030000}"/>
    <cellStyle name="60% - Nhấn5" xfId="850" xr:uid="{00000000-0005-0000-0000-000051030000}"/>
    <cellStyle name="60% - Nhấn6" xfId="851" xr:uid="{00000000-0005-0000-0000-000052030000}"/>
    <cellStyle name="9" xfId="852" xr:uid="{00000000-0005-0000-0000-000053030000}"/>
    <cellStyle name="Accent1 2" xfId="853" xr:uid="{00000000-0005-0000-0000-000054030000}"/>
    <cellStyle name="Accent2 2" xfId="854" xr:uid="{00000000-0005-0000-0000-000055030000}"/>
    <cellStyle name="Accent3 2" xfId="855" xr:uid="{00000000-0005-0000-0000-000056030000}"/>
    <cellStyle name="Accent4 2" xfId="856" xr:uid="{00000000-0005-0000-0000-000057030000}"/>
    <cellStyle name="Accent5 2" xfId="857" xr:uid="{00000000-0005-0000-0000-000058030000}"/>
    <cellStyle name="Accent6 2" xfId="858" xr:uid="{00000000-0005-0000-0000-000059030000}"/>
    <cellStyle name="ÅëÈ­ [0]_      " xfId="859" xr:uid="{00000000-0005-0000-0000-00005A030000}"/>
    <cellStyle name="AeE­ [0]_INQUIRY ¿?¾÷AßAø " xfId="860" xr:uid="{00000000-0005-0000-0000-00005B030000}"/>
    <cellStyle name="ÅëÈ­ [0]_L601CPT" xfId="861" xr:uid="{00000000-0005-0000-0000-00005C030000}"/>
    <cellStyle name="ÅëÈ­_      " xfId="862" xr:uid="{00000000-0005-0000-0000-00005D030000}"/>
    <cellStyle name="AeE­_INQUIRY ¿?¾÷AßAø " xfId="863" xr:uid="{00000000-0005-0000-0000-00005E030000}"/>
    <cellStyle name="ÅëÈ­_L601CPT" xfId="864" xr:uid="{00000000-0005-0000-0000-00005F030000}"/>
    <cellStyle name="args.style" xfId="865" xr:uid="{00000000-0005-0000-0000-000060030000}"/>
    <cellStyle name="at" xfId="866" xr:uid="{00000000-0005-0000-0000-000061030000}"/>
    <cellStyle name="ÄÞ¸¶ [0]_      " xfId="867" xr:uid="{00000000-0005-0000-0000-000062030000}"/>
    <cellStyle name="AÞ¸¶ [0]_INQUIRY ¿?¾÷AßAø " xfId="868" xr:uid="{00000000-0005-0000-0000-000063030000}"/>
    <cellStyle name="ÄÞ¸¶ [0]_L601CPT" xfId="869" xr:uid="{00000000-0005-0000-0000-000064030000}"/>
    <cellStyle name="ÄÞ¸¶_      " xfId="870" xr:uid="{00000000-0005-0000-0000-000065030000}"/>
    <cellStyle name="AÞ¸¶_INQUIRY ¿?¾÷AßAø " xfId="871" xr:uid="{00000000-0005-0000-0000-000066030000}"/>
    <cellStyle name="ÄÞ¸¶_L601CPT" xfId="872" xr:uid="{00000000-0005-0000-0000-000067030000}"/>
    <cellStyle name="AutoFormat Options" xfId="873" xr:uid="{00000000-0005-0000-0000-000068030000}"/>
    <cellStyle name="AutoFormat-Optionen" xfId="874" xr:uid="{00000000-0005-0000-0000-000069030000}"/>
    <cellStyle name="AutoFormat-Optionen 10 2" xfId="875" xr:uid="{00000000-0005-0000-0000-00006A030000}"/>
    <cellStyle name="AutoFormat-Optionen 2" xfId="876" xr:uid="{00000000-0005-0000-0000-00006B030000}"/>
    <cellStyle name="AutoFormat-Optionen 2 2" xfId="877" xr:uid="{00000000-0005-0000-0000-00006C030000}"/>
    <cellStyle name="AutoFormat-Optionen 3" xfId="878" xr:uid="{00000000-0005-0000-0000-00006D030000}"/>
    <cellStyle name="AutoFormat-Optionen_04.06  GUI HA DT HUYEN MOI" xfId="879" xr:uid="{00000000-0005-0000-0000-00006E030000}"/>
    <cellStyle name="Bad 2" xfId="880" xr:uid="{00000000-0005-0000-0000-00006F030000}"/>
    <cellStyle name="Body" xfId="881" xr:uid="{00000000-0005-0000-0000-000070030000}"/>
    <cellStyle name="C?AØ_¿?¾÷CoE² " xfId="882" xr:uid="{00000000-0005-0000-0000-000071030000}"/>
    <cellStyle name="C~1" xfId="883" xr:uid="{00000000-0005-0000-0000-000072030000}"/>
    <cellStyle name="Ç¥ÁØ_      " xfId="884" xr:uid="{00000000-0005-0000-0000-000073030000}"/>
    <cellStyle name="C￥AØ_¿μ¾÷CoE² " xfId="885" xr:uid="{00000000-0005-0000-0000-000074030000}"/>
    <cellStyle name="Ç¥ÁØ_±¸¹Ì´ëÃ¥" xfId="886" xr:uid="{00000000-0005-0000-0000-000075030000}"/>
    <cellStyle name="C￥AØ_Sheet1_¿μ¾÷CoE² " xfId="887" xr:uid="{00000000-0005-0000-0000-000076030000}"/>
    <cellStyle name="Ç¥ÁØ_ÿÿÿÿÿÿ_4_ÃÑÇÕ°è " xfId="888" xr:uid="{00000000-0005-0000-0000-000077030000}"/>
    <cellStyle name="Calc Currency (0)" xfId="889" xr:uid="{00000000-0005-0000-0000-000078030000}"/>
    <cellStyle name="Calc Currency (2)" xfId="890" xr:uid="{00000000-0005-0000-0000-000079030000}"/>
    <cellStyle name="Calc Percent (0)" xfId="891" xr:uid="{00000000-0005-0000-0000-00007A030000}"/>
    <cellStyle name="Calc Percent (1)" xfId="892" xr:uid="{00000000-0005-0000-0000-00007B030000}"/>
    <cellStyle name="Calc Percent (2)" xfId="893" xr:uid="{00000000-0005-0000-0000-00007C030000}"/>
    <cellStyle name="Calc Units (0)" xfId="894" xr:uid="{00000000-0005-0000-0000-00007D030000}"/>
    <cellStyle name="Calc Units (1)" xfId="895" xr:uid="{00000000-0005-0000-0000-00007E030000}"/>
    <cellStyle name="Calc Units (2)" xfId="896" xr:uid="{00000000-0005-0000-0000-00007F030000}"/>
    <cellStyle name="Calculation 2" xfId="897" xr:uid="{00000000-0005-0000-0000-000080030000}"/>
    <cellStyle name="category" xfId="898" xr:uid="{00000000-0005-0000-0000-000081030000}"/>
    <cellStyle name="Cerrency_Sheet2_XANGDAU" xfId="899" xr:uid="{00000000-0005-0000-0000-000082030000}"/>
    <cellStyle name="Check Cell 2" xfId="900" xr:uid="{00000000-0005-0000-0000-000083030000}"/>
    <cellStyle name="Chi phÝ kh¸c_Book1" xfId="901" xr:uid="{00000000-0005-0000-0000-000084030000}"/>
    <cellStyle name="chu" xfId="902" xr:uid="{00000000-0005-0000-0000-000085030000}"/>
    <cellStyle name="Chuẩn 3" xfId="903" xr:uid="{00000000-0005-0000-0000-000086030000}"/>
    <cellStyle name="CHUONG" xfId="904" xr:uid="{00000000-0005-0000-0000-000087030000}"/>
    <cellStyle name="Co?ma_Sheet1" xfId="905" xr:uid="{00000000-0005-0000-0000-000088030000}"/>
    <cellStyle name="Comma" xfId="906" builtinId="3"/>
    <cellStyle name="Comma  - Style1" xfId="907" xr:uid="{00000000-0005-0000-0000-00008A030000}"/>
    <cellStyle name="Comma  - Style2" xfId="908" xr:uid="{00000000-0005-0000-0000-00008B030000}"/>
    <cellStyle name="Comma  - Style3" xfId="909" xr:uid="{00000000-0005-0000-0000-00008C030000}"/>
    <cellStyle name="Comma  - Style4" xfId="910" xr:uid="{00000000-0005-0000-0000-00008D030000}"/>
    <cellStyle name="Comma  - Style5" xfId="911" xr:uid="{00000000-0005-0000-0000-00008E030000}"/>
    <cellStyle name="Comma  - Style6" xfId="912" xr:uid="{00000000-0005-0000-0000-00008F030000}"/>
    <cellStyle name="Comma  - Style7" xfId="913" xr:uid="{00000000-0005-0000-0000-000090030000}"/>
    <cellStyle name="Comma  - Style8" xfId="914" xr:uid="{00000000-0005-0000-0000-000091030000}"/>
    <cellStyle name="Comma [0] 2" xfId="915" xr:uid="{00000000-0005-0000-0000-000092030000}"/>
    <cellStyle name="Comma [0] 2 10" xfId="916" xr:uid="{00000000-0005-0000-0000-000093030000}"/>
    <cellStyle name="Comma [0] 2 2" xfId="917" xr:uid="{00000000-0005-0000-0000-000094030000}"/>
    <cellStyle name="Comma [0] 3" xfId="918" xr:uid="{00000000-0005-0000-0000-000095030000}"/>
    <cellStyle name="Comma [0] 4" xfId="919" xr:uid="{00000000-0005-0000-0000-000096030000}"/>
    <cellStyle name="Comma [0] 5" xfId="920" xr:uid="{00000000-0005-0000-0000-000097030000}"/>
    <cellStyle name="Comma [0] 6" xfId="921" xr:uid="{00000000-0005-0000-0000-000098030000}"/>
    <cellStyle name="Comma [00]" xfId="922" xr:uid="{00000000-0005-0000-0000-000099030000}"/>
    <cellStyle name="Comma 10" xfId="923" xr:uid="{00000000-0005-0000-0000-00009A030000}"/>
    <cellStyle name="Comma 10 2" xfId="924" xr:uid="{00000000-0005-0000-0000-00009B030000}"/>
    <cellStyle name="Comma 10 2 2" xfId="925" xr:uid="{00000000-0005-0000-0000-00009C030000}"/>
    <cellStyle name="Comma 10 3" xfId="926" xr:uid="{00000000-0005-0000-0000-00009D030000}"/>
    <cellStyle name="Comma 11" xfId="927" xr:uid="{00000000-0005-0000-0000-00009E030000}"/>
    <cellStyle name="Comma 11 2" xfId="928" xr:uid="{00000000-0005-0000-0000-00009F030000}"/>
    <cellStyle name="Comma 12" xfId="929" xr:uid="{00000000-0005-0000-0000-0000A0030000}"/>
    <cellStyle name="Comma 13" xfId="930" xr:uid="{00000000-0005-0000-0000-0000A1030000}"/>
    <cellStyle name="Comma 13 2" xfId="931" xr:uid="{00000000-0005-0000-0000-0000A2030000}"/>
    <cellStyle name="Comma 13 2 2" xfId="932" xr:uid="{00000000-0005-0000-0000-0000A3030000}"/>
    <cellStyle name="Comma 13 3" xfId="933" xr:uid="{00000000-0005-0000-0000-0000A4030000}"/>
    <cellStyle name="Comma 14" xfId="934" xr:uid="{00000000-0005-0000-0000-0000A5030000}"/>
    <cellStyle name="Comma 15" xfId="935" xr:uid="{00000000-0005-0000-0000-0000A6030000}"/>
    <cellStyle name="Comma 16" xfId="936" xr:uid="{00000000-0005-0000-0000-0000A7030000}"/>
    <cellStyle name="Comma 16 3 2 2 2 3" xfId="937" xr:uid="{00000000-0005-0000-0000-0000A8030000}"/>
    <cellStyle name="Comma 17" xfId="938" xr:uid="{00000000-0005-0000-0000-0000A9030000}"/>
    <cellStyle name="Comma 18" xfId="939" xr:uid="{00000000-0005-0000-0000-0000AA030000}"/>
    <cellStyle name="Comma 19" xfId="940" xr:uid="{00000000-0005-0000-0000-0000AB030000}"/>
    <cellStyle name="Comma 2" xfId="941" xr:uid="{00000000-0005-0000-0000-0000AC030000}"/>
    <cellStyle name="Comma 2 10" xfId="942" xr:uid="{00000000-0005-0000-0000-0000AD030000}"/>
    <cellStyle name="Comma 2 11" xfId="943" xr:uid="{00000000-0005-0000-0000-0000AE030000}"/>
    <cellStyle name="Comma 2 12" xfId="944" xr:uid="{00000000-0005-0000-0000-0000AF030000}"/>
    <cellStyle name="Comma 2 2" xfId="945" xr:uid="{00000000-0005-0000-0000-0000B0030000}"/>
    <cellStyle name="Comma 2 2 2" xfId="946" xr:uid="{00000000-0005-0000-0000-0000B1030000}"/>
    <cellStyle name="Comma 2 2 2 2" xfId="947" xr:uid="{00000000-0005-0000-0000-0000B2030000}"/>
    <cellStyle name="Comma 2 2 3" xfId="948" xr:uid="{00000000-0005-0000-0000-0000B3030000}"/>
    <cellStyle name="Comma 2 2 4" xfId="949" xr:uid="{00000000-0005-0000-0000-0000B4030000}"/>
    <cellStyle name="Comma 2 2 5" xfId="950" xr:uid="{00000000-0005-0000-0000-0000B5030000}"/>
    <cellStyle name="Comma 2 3" xfId="951" xr:uid="{00000000-0005-0000-0000-0000B6030000}"/>
    <cellStyle name="Comma 2 3 2" xfId="952" xr:uid="{00000000-0005-0000-0000-0000B7030000}"/>
    <cellStyle name="Comma 2 4" xfId="953" xr:uid="{00000000-0005-0000-0000-0000B8030000}"/>
    <cellStyle name="Comma 2 4 2" xfId="954" xr:uid="{00000000-0005-0000-0000-0000B9030000}"/>
    <cellStyle name="Comma 2 5" xfId="955" xr:uid="{00000000-0005-0000-0000-0000BA030000}"/>
    <cellStyle name="Comma 2 5 2" xfId="956" xr:uid="{00000000-0005-0000-0000-0000BB030000}"/>
    <cellStyle name="Comma 2 5 3" xfId="957" xr:uid="{00000000-0005-0000-0000-0000BC030000}"/>
    <cellStyle name="Comma 2 5 4" xfId="958" xr:uid="{00000000-0005-0000-0000-0000BD030000}"/>
    <cellStyle name="Comma 2 5 5" xfId="959" xr:uid="{00000000-0005-0000-0000-0000BE030000}"/>
    <cellStyle name="Comma 2 5 6" xfId="960" xr:uid="{00000000-0005-0000-0000-0000BF030000}"/>
    <cellStyle name="Comma 2 6" xfId="961" xr:uid="{00000000-0005-0000-0000-0000C0030000}"/>
    <cellStyle name="Comma 2 6 2" xfId="962" xr:uid="{00000000-0005-0000-0000-0000C1030000}"/>
    <cellStyle name="Comma 2 6 3" xfId="963" xr:uid="{00000000-0005-0000-0000-0000C2030000}"/>
    <cellStyle name="Comma 2 7" xfId="964" xr:uid="{00000000-0005-0000-0000-0000C3030000}"/>
    <cellStyle name="Comma 2 8" xfId="965" xr:uid="{00000000-0005-0000-0000-0000C4030000}"/>
    <cellStyle name="Comma 2 9" xfId="966" xr:uid="{00000000-0005-0000-0000-0000C5030000}"/>
    <cellStyle name="Comma 2_Book1" xfId="967" xr:uid="{00000000-0005-0000-0000-0000C6030000}"/>
    <cellStyle name="Comma 20" xfId="968" xr:uid="{00000000-0005-0000-0000-0000C7030000}"/>
    <cellStyle name="Comma 20 2 2" xfId="969" xr:uid="{00000000-0005-0000-0000-0000C8030000}"/>
    <cellStyle name="Comma 21" xfId="970" xr:uid="{00000000-0005-0000-0000-0000C9030000}"/>
    <cellStyle name="Comma 21 2" xfId="971" xr:uid="{00000000-0005-0000-0000-0000CA030000}"/>
    <cellStyle name="Comma 21 3" xfId="972" xr:uid="{00000000-0005-0000-0000-0000CB030000}"/>
    <cellStyle name="Comma 21 4" xfId="973" xr:uid="{00000000-0005-0000-0000-0000CC030000}"/>
    <cellStyle name="Comma 21 5" xfId="974" xr:uid="{00000000-0005-0000-0000-0000CD030000}"/>
    <cellStyle name="Comma 21 6" xfId="975" xr:uid="{00000000-0005-0000-0000-0000CE030000}"/>
    <cellStyle name="Comma 22" xfId="976" xr:uid="{00000000-0005-0000-0000-0000CF030000}"/>
    <cellStyle name="Comma 22 2" xfId="977" xr:uid="{00000000-0005-0000-0000-0000D0030000}"/>
    <cellStyle name="Comma 22 3" xfId="978" xr:uid="{00000000-0005-0000-0000-0000D1030000}"/>
    <cellStyle name="Comma 23" xfId="979" xr:uid="{00000000-0005-0000-0000-0000D2030000}"/>
    <cellStyle name="Comma 23 2" xfId="980" xr:uid="{00000000-0005-0000-0000-0000D3030000}"/>
    <cellStyle name="Comma 24" xfId="981" xr:uid="{00000000-0005-0000-0000-0000D4030000}"/>
    <cellStyle name="Comma 25" xfId="982" xr:uid="{00000000-0005-0000-0000-0000D5030000}"/>
    <cellStyle name="Comma 25 2" xfId="983" xr:uid="{00000000-0005-0000-0000-0000D6030000}"/>
    <cellStyle name="Comma 26" xfId="984" xr:uid="{00000000-0005-0000-0000-0000D7030000}"/>
    <cellStyle name="Comma 27" xfId="985" xr:uid="{00000000-0005-0000-0000-0000D8030000}"/>
    <cellStyle name="Comma 28" xfId="986" xr:uid="{00000000-0005-0000-0000-0000D9030000}"/>
    <cellStyle name="Comma 29" xfId="987" xr:uid="{00000000-0005-0000-0000-0000DA030000}"/>
    <cellStyle name="Comma 29 2" xfId="988" xr:uid="{00000000-0005-0000-0000-0000DB030000}"/>
    <cellStyle name="Comma 29 2 2" xfId="989" xr:uid="{00000000-0005-0000-0000-0000DC030000}"/>
    <cellStyle name="Comma 3" xfId="990" xr:uid="{00000000-0005-0000-0000-0000DD030000}"/>
    <cellStyle name="Comma 3 10" xfId="991" xr:uid="{00000000-0005-0000-0000-0000DE030000}"/>
    <cellStyle name="Comma 3 2" xfId="992" xr:uid="{00000000-0005-0000-0000-0000DF030000}"/>
    <cellStyle name="Comma 3 3" xfId="993" xr:uid="{00000000-0005-0000-0000-0000E0030000}"/>
    <cellStyle name="Comma 3 4" xfId="994" xr:uid="{00000000-0005-0000-0000-0000E1030000}"/>
    <cellStyle name="Comma 3 5" xfId="995" xr:uid="{00000000-0005-0000-0000-0000E2030000}"/>
    <cellStyle name="Comma 3 6" xfId="996" xr:uid="{00000000-0005-0000-0000-0000E3030000}"/>
    <cellStyle name="Comma 3 7" xfId="997" xr:uid="{00000000-0005-0000-0000-0000E4030000}"/>
    <cellStyle name="Comma 3 8" xfId="998" xr:uid="{00000000-0005-0000-0000-0000E5030000}"/>
    <cellStyle name="Comma 3 9" xfId="999" xr:uid="{00000000-0005-0000-0000-0000E6030000}"/>
    <cellStyle name="Comma 3_VBPL kiểm toán Đầu tư XDCB 2010" xfId="1000" xr:uid="{00000000-0005-0000-0000-0000E7030000}"/>
    <cellStyle name="Comma 30" xfId="1001" xr:uid="{00000000-0005-0000-0000-0000E8030000}"/>
    <cellStyle name="Comma 30 2" xfId="1002" xr:uid="{00000000-0005-0000-0000-0000E9030000}"/>
    <cellStyle name="Comma 31" xfId="1003" xr:uid="{00000000-0005-0000-0000-0000EA030000}"/>
    <cellStyle name="Comma 31 2" xfId="1004" xr:uid="{00000000-0005-0000-0000-0000EB030000}"/>
    <cellStyle name="Comma 31 2 2" xfId="1005" xr:uid="{00000000-0005-0000-0000-0000EC030000}"/>
    <cellStyle name="Comma 32" xfId="1006" xr:uid="{00000000-0005-0000-0000-0000ED030000}"/>
    <cellStyle name="Comma 33" xfId="1007" xr:uid="{00000000-0005-0000-0000-0000EE030000}"/>
    <cellStyle name="Comma 34" xfId="1008" xr:uid="{00000000-0005-0000-0000-0000EF030000}"/>
    <cellStyle name="Comma 35" xfId="1009" xr:uid="{00000000-0005-0000-0000-0000F0030000}"/>
    <cellStyle name="Comma 36" xfId="1010" xr:uid="{00000000-0005-0000-0000-0000F1030000}"/>
    <cellStyle name="Comma 37" xfId="1011" xr:uid="{00000000-0005-0000-0000-0000F2030000}"/>
    <cellStyle name="Comma 38" xfId="1012" xr:uid="{00000000-0005-0000-0000-0000F3030000}"/>
    <cellStyle name="Comma 38 2" xfId="1013" xr:uid="{00000000-0005-0000-0000-0000F4030000}"/>
    <cellStyle name="Comma 39" xfId="1014" xr:uid="{00000000-0005-0000-0000-0000F5030000}"/>
    <cellStyle name="Comma 4" xfId="1015" xr:uid="{00000000-0005-0000-0000-0000F6030000}"/>
    <cellStyle name="Comma 4 2" xfId="1016" xr:uid="{00000000-0005-0000-0000-0000F7030000}"/>
    <cellStyle name="Comma 4 2 2" xfId="1017" xr:uid="{00000000-0005-0000-0000-0000F8030000}"/>
    <cellStyle name="Comma 4 3" xfId="1018" xr:uid="{00000000-0005-0000-0000-0000F9030000}"/>
    <cellStyle name="Comma 4 3 2" xfId="1019" xr:uid="{00000000-0005-0000-0000-0000FA030000}"/>
    <cellStyle name="Comma 4_Bieu mau KH 2011 (gui Vu DP)" xfId="1020" xr:uid="{00000000-0005-0000-0000-0000FB030000}"/>
    <cellStyle name="Comma 40" xfId="1021" xr:uid="{00000000-0005-0000-0000-0000FC030000}"/>
    <cellStyle name="Comma 41" xfId="1022" xr:uid="{00000000-0005-0000-0000-0000FD030000}"/>
    <cellStyle name="Comma 42" xfId="1023" xr:uid="{00000000-0005-0000-0000-0000FE030000}"/>
    <cellStyle name="Comma 43" xfId="1024" xr:uid="{00000000-0005-0000-0000-0000FF030000}"/>
    <cellStyle name="Comma 44" xfId="1025" xr:uid="{00000000-0005-0000-0000-000000040000}"/>
    <cellStyle name="Comma 45" xfId="1026" xr:uid="{00000000-0005-0000-0000-000001040000}"/>
    <cellStyle name="Comma 46" xfId="1027" xr:uid="{00000000-0005-0000-0000-000002040000}"/>
    <cellStyle name="Comma 47" xfId="1028" xr:uid="{00000000-0005-0000-0000-000003040000}"/>
    <cellStyle name="Comma 48" xfId="1029" xr:uid="{00000000-0005-0000-0000-000004040000}"/>
    <cellStyle name="Comma 49" xfId="1030" xr:uid="{00000000-0005-0000-0000-000005040000}"/>
    <cellStyle name="Comma 5" xfId="1031" xr:uid="{00000000-0005-0000-0000-000006040000}"/>
    <cellStyle name="Comma 5 2" xfId="1032" xr:uid="{00000000-0005-0000-0000-000007040000}"/>
    <cellStyle name="Comma 5 3" xfId="1033" xr:uid="{00000000-0005-0000-0000-000008040000}"/>
    <cellStyle name="Comma 50" xfId="1034" xr:uid="{00000000-0005-0000-0000-000009040000}"/>
    <cellStyle name="Comma 51" xfId="1035" xr:uid="{00000000-0005-0000-0000-00000A040000}"/>
    <cellStyle name="Comma 52" xfId="1036" xr:uid="{00000000-0005-0000-0000-00000B040000}"/>
    <cellStyle name="Comma 53" xfId="1037" xr:uid="{00000000-0005-0000-0000-00000C040000}"/>
    <cellStyle name="Comma 6" xfId="1038" xr:uid="{00000000-0005-0000-0000-00000D040000}"/>
    <cellStyle name="Comma 7" xfId="1039" xr:uid="{00000000-0005-0000-0000-00000E040000}"/>
    <cellStyle name="Comma 7 2" xfId="1040" xr:uid="{00000000-0005-0000-0000-00000F040000}"/>
    <cellStyle name="Comma 7 2 2" xfId="1041" xr:uid="{00000000-0005-0000-0000-000010040000}"/>
    <cellStyle name="Comma 7 3" xfId="1042" xr:uid="{00000000-0005-0000-0000-000011040000}"/>
    <cellStyle name="Comma 7 4" xfId="1043" xr:uid="{00000000-0005-0000-0000-000012040000}"/>
    <cellStyle name="Comma 7 5" xfId="1044" xr:uid="{00000000-0005-0000-0000-000013040000}"/>
    <cellStyle name="Comma 7 6" xfId="1045" xr:uid="{00000000-0005-0000-0000-000014040000}"/>
    <cellStyle name="Comma 8" xfId="1046" xr:uid="{00000000-0005-0000-0000-000015040000}"/>
    <cellStyle name="Comma 8 2" xfId="1047" xr:uid="{00000000-0005-0000-0000-000016040000}"/>
    <cellStyle name="Comma 9" xfId="1048" xr:uid="{00000000-0005-0000-0000-000017040000}"/>
    <cellStyle name="comma zerodec" xfId="1049" xr:uid="{00000000-0005-0000-0000-000018040000}"/>
    <cellStyle name="Comma0" xfId="1050" xr:uid="{00000000-0005-0000-0000-000019040000}"/>
    <cellStyle name="Comma0 - Modelo1" xfId="1051" xr:uid="{00000000-0005-0000-0000-00001A040000}"/>
    <cellStyle name="Comma0 - Style1" xfId="1052" xr:uid="{00000000-0005-0000-0000-00001B040000}"/>
    <cellStyle name="Comma0 2" xfId="1053" xr:uid="{00000000-0005-0000-0000-00001C040000}"/>
    <cellStyle name="Comma0_Book1" xfId="1054" xr:uid="{00000000-0005-0000-0000-00001D040000}"/>
    <cellStyle name="Comma1 - Modelo2" xfId="1055" xr:uid="{00000000-0005-0000-0000-00001E040000}"/>
    <cellStyle name="Comma1 - Style2" xfId="1056" xr:uid="{00000000-0005-0000-0000-00001F040000}"/>
    <cellStyle name="cong" xfId="1057" xr:uid="{00000000-0005-0000-0000-000020040000}"/>
    <cellStyle name="Copied" xfId="1058" xr:uid="{00000000-0005-0000-0000-000021040000}"/>
    <cellStyle name="Cࡵrrency_Sheet1_PRODUCTĠ" xfId="1059" xr:uid="{00000000-0005-0000-0000-000022040000}"/>
    <cellStyle name="Currency [00]" xfId="1060" xr:uid="{00000000-0005-0000-0000-000023040000}"/>
    <cellStyle name="Currency 2" xfId="1061" xr:uid="{00000000-0005-0000-0000-000024040000}"/>
    <cellStyle name="Currency 3" xfId="1062" xr:uid="{00000000-0005-0000-0000-000025040000}"/>
    <cellStyle name="Currency0" xfId="1063" xr:uid="{00000000-0005-0000-0000-000026040000}"/>
    <cellStyle name="Currency0 2" xfId="1064" xr:uid="{00000000-0005-0000-0000-000027040000}"/>
    <cellStyle name="Currency0 2 2" xfId="1065" xr:uid="{00000000-0005-0000-0000-000028040000}"/>
    <cellStyle name="Currency0 2 3" xfId="1066" xr:uid="{00000000-0005-0000-0000-000029040000}"/>
    <cellStyle name="Currency0 2 4" xfId="1067" xr:uid="{00000000-0005-0000-0000-00002A040000}"/>
    <cellStyle name="Currency0 2_Khoi cong moi 1" xfId="1068" xr:uid="{00000000-0005-0000-0000-00002B040000}"/>
    <cellStyle name="Currency0 3" xfId="1069" xr:uid="{00000000-0005-0000-0000-00002C040000}"/>
    <cellStyle name="Currency0 4" xfId="1070" xr:uid="{00000000-0005-0000-0000-00002D040000}"/>
    <cellStyle name="Currency0_Book1" xfId="1071" xr:uid="{00000000-0005-0000-0000-00002E040000}"/>
    <cellStyle name="Currency1" xfId="1072" xr:uid="{00000000-0005-0000-0000-00002F040000}"/>
    <cellStyle name="D1" xfId="1073" xr:uid="{00000000-0005-0000-0000-000030040000}"/>
    <cellStyle name="Date" xfId="1074" xr:uid="{00000000-0005-0000-0000-000031040000}"/>
    <cellStyle name="Date 2" xfId="1075" xr:uid="{00000000-0005-0000-0000-000032040000}"/>
    <cellStyle name="Date Short" xfId="1076" xr:uid="{00000000-0005-0000-0000-000033040000}"/>
    <cellStyle name="Date_17 bieu (hung cap nhap)" xfId="1077" xr:uid="{00000000-0005-0000-0000-000034040000}"/>
    <cellStyle name="Đầu ra" xfId="1078" xr:uid="{00000000-0005-0000-0000-000035040000}"/>
    <cellStyle name="Đầu vào" xfId="1079" xr:uid="{00000000-0005-0000-0000-000036040000}"/>
    <cellStyle name="DAUDE" xfId="1080" xr:uid="{00000000-0005-0000-0000-000037040000}"/>
    <cellStyle name="Đề mục 1" xfId="1081" xr:uid="{00000000-0005-0000-0000-000038040000}"/>
    <cellStyle name="Đề mục 2" xfId="1082" xr:uid="{00000000-0005-0000-0000-000039040000}"/>
    <cellStyle name="Đề mục 3" xfId="1083" xr:uid="{00000000-0005-0000-0000-00003A040000}"/>
    <cellStyle name="Đề mục 4" xfId="1084" xr:uid="{00000000-0005-0000-0000-00003B040000}"/>
    <cellStyle name="Decimal" xfId="1085" xr:uid="{00000000-0005-0000-0000-00003C040000}"/>
    <cellStyle name="Decimal 2" xfId="1086" xr:uid="{00000000-0005-0000-0000-00003D040000}"/>
    <cellStyle name="Decimal 3" xfId="1087" xr:uid="{00000000-0005-0000-0000-00003E040000}"/>
    <cellStyle name="Decimal 4" xfId="1088" xr:uid="{00000000-0005-0000-0000-00003F040000}"/>
    <cellStyle name="DELTA" xfId="1089" xr:uid="{00000000-0005-0000-0000-000040040000}"/>
    <cellStyle name="Dezimal [0]_35ERI8T2gbIEMixb4v26icuOo" xfId="1090" xr:uid="{00000000-0005-0000-0000-000041040000}"/>
    <cellStyle name="Dezimal_35ERI8T2gbIEMixb4v26icuOo" xfId="1091" xr:uid="{00000000-0005-0000-0000-000042040000}"/>
    <cellStyle name="Dg" xfId="1092" xr:uid="{00000000-0005-0000-0000-000043040000}"/>
    <cellStyle name="Dgia" xfId="1093" xr:uid="{00000000-0005-0000-0000-000044040000}"/>
    <cellStyle name="Dia" xfId="1094" xr:uid="{00000000-0005-0000-0000-000045040000}"/>
    <cellStyle name="Dollar (zero dec)" xfId="1095" xr:uid="{00000000-0005-0000-0000-000046040000}"/>
    <cellStyle name="Don gia" xfId="1096" xr:uid="{00000000-0005-0000-0000-000047040000}"/>
    <cellStyle name="DuToanBXD" xfId="1097" xr:uid="{00000000-0005-0000-0000-000048040000}"/>
    <cellStyle name="Dziesi?tny [0]_Invoices2001Slovakia" xfId="1098" xr:uid="{00000000-0005-0000-0000-000049040000}"/>
    <cellStyle name="Dziesi?tny_Invoices2001Slovakia" xfId="1099" xr:uid="{00000000-0005-0000-0000-00004A040000}"/>
    <cellStyle name="Dziesietny [0]_Invoices2001Slovakia" xfId="1100" xr:uid="{00000000-0005-0000-0000-00004B040000}"/>
    <cellStyle name="Dziesiętny [0]_Invoices2001Slovakia" xfId="1101" xr:uid="{00000000-0005-0000-0000-00004C040000}"/>
    <cellStyle name="Dziesietny [0]_Invoices2001Slovakia_01_Nha so 1_Dien" xfId="1102" xr:uid="{00000000-0005-0000-0000-00004D040000}"/>
    <cellStyle name="Dziesiętny [0]_Invoices2001Slovakia_01_Nha so 1_Dien" xfId="1103" xr:uid="{00000000-0005-0000-0000-00004E040000}"/>
    <cellStyle name="Dziesietny [0]_Invoices2001Slovakia_10_Nha so 10_Dien1" xfId="1104" xr:uid="{00000000-0005-0000-0000-00004F040000}"/>
    <cellStyle name="Dziesiętny [0]_Invoices2001Slovakia_10_Nha so 10_Dien1" xfId="1105" xr:uid="{00000000-0005-0000-0000-000050040000}"/>
    <cellStyle name="Dziesietny [0]_Invoices2001Slovakia_Book1" xfId="1106" xr:uid="{00000000-0005-0000-0000-000051040000}"/>
    <cellStyle name="Dziesiętny [0]_Invoices2001Slovakia_Book1" xfId="1107" xr:uid="{00000000-0005-0000-0000-000052040000}"/>
    <cellStyle name="Dziesietny [0]_Invoices2001Slovakia_Book1_1" xfId="1108" xr:uid="{00000000-0005-0000-0000-000053040000}"/>
    <cellStyle name="Dziesiętny [0]_Invoices2001Slovakia_Book1_1" xfId="1109" xr:uid="{00000000-0005-0000-0000-000054040000}"/>
    <cellStyle name="Dziesietny [0]_Invoices2001Slovakia_Book1_1_Book1" xfId="1110" xr:uid="{00000000-0005-0000-0000-000055040000}"/>
    <cellStyle name="Dziesiętny [0]_Invoices2001Slovakia_Book1_1_Book1" xfId="1111" xr:uid="{00000000-0005-0000-0000-000056040000}"/>
    <cellStyle name="Dziesietny [0]_Invoices2001Slovakia_Book1_2" xfId="1112" xr:uid="{00000000-0005-0000-0000-000057040000}"/>
    <cellStyle name="Dziesiętny [0]_Invoices2001Slovakia_Book1_2" xfId="1113" xr:uid="{00000000-0005-0000-0000-000058040000}"/>
    <cellStyle name="Dziesietny [0]_Invoices2001Slovakia_Book1_Nhu cau von ung truoc 2011 Tha h Hoa + Nge An gui TW" xfId="1114" xr:uid="{00000000-0005-0000-0000-000059040000}"/>
    <cellStyle name="Dziesiętny [0]_Invoices2001Slovakia_Book1_Nhu cau von ung truoc 2011 Tha h Hoa + Nge An gui TW" xfId="1115" xr:uid="{00000000-0005-0000-0000-00005A040000}"/>
    <cellStyle name="Dziesietny [0]_Invoices2001Slovakia_Book1_Tong hop Cac tuyen(9-1-06)" xfId="1116" xr:uid="{00000000-0005-0000-0000-00005B040000}"/>
    <cellStyle name="Dziesiętny [0]_Invoices2001Slovakia_Book1_Tong hop Cac tuyen(9-1-06)" xfId="1117" xr:uid="{00000000-0005-0000-0000-00005C040000}"/>
    <cellStyle name="Dziesietny [0]_Invoices2001Slovakia_Book1_ung 2011 - 11-6-Thanh hoa-Nghe an" xfId="1118" xr:uid="{00000000-0005-0000-0000-00005D040000}"/>
    <cellStyle name="Dziesiętny [0]_Invoices2001Slovakia_Book1_ung 2011 - 11-6-Thanh hoa-Nghe an" xfId="1119" xr:uid="{00000000-0005-0000-0000-00005E040000}"/>
    <cellStyle name="Dziesietny [0]_Invoices2001Slovakia_Book1_ung truoc 2011 NSTW Thanh Hoa + Nge An gui Thu 12-5" xfId="1120" xr:uid="{00000000-0005-0000-0000-00005F040000}"/>
    <cellStyle name="Dziesiętny [0]_Invoices2001Slovakia_Book1_ung truoc 2011 NSTW Thanh Hoa + Nge An gui Thu 12-5" xfId="1121" xr:uid="{00000000-0005-0000-0000-000060040000}"/>
    <cellStyle name="Dziesietny [0]_Invoices2001Slovakia_d-uong+TDT" xfId="1122" xr:uid="{00000000-0005-0000-0000-000061040000}"/>
    <cellStyle name="Dziesiętny [0]_Invoices2001Slovakia_Nhµ ®Ó xe" xfId="1123" xr:uid="{00000000-0005-0000-0000-000062040000}"/>
    <cellStyle name="Dziesietny [0]_Invoices2001Slovakia_Nha bao ve(28-7-05)" xfId="1124" xr:uid="{00000000-0005-0000-0000-000063040000}"/>
    <cellStyle name="Dziesiętny [0]_Invoices2001Slovakia_Nha bao ve(28-7-05)" xfId="1125" xr:uid="{00000000-0005-0000-0000-000064040000}"/>
    <cellStyle name="Dziesietny [0]_Invoices2001Slovakia_NHA de xe nguyen du" xfId="1126" xr:uid="{00000000-0005-0000-0000-000065040000}"/>
    <cellStyle name="Dziesiętny [0]_Invoices2001Slovakia_NHA de xe nguyen du" xfId="1127" xr:uid="{00000000-0005-0000-0000-000066040000}"/>
    <cellStyle name="Dziesietny [0]_Invoices2001Slovakia_Nhalamviec VTC(25-1-05)" xfId="1128" xr:uid="{00000000-0005-0000-0000-000067040000}"/>
    <cellStyle name="Dziesiętny [0]_Invoices2001Slovakia_Nhalamviec VTC(25-1-05)" xfId="1129" xr:uid="{00000000-0005-0000-0000-000068040000}"/>
    <cellStyle name="Dziesietny [0]_Invoices2001Slovakia_Nhu cau von ung truoc 2011 Tha h Hoa + Nge An gui TW" xfId="1130" xr:uid="{00000000-0005-0000-0000-000069040000}"/>
    <cellStyle name="Dziesiętny [0]_Invoices2001Slovakia_TDT KHANH HOA" xfId="1131" xr:uid="{00000000-0005-0000-0000-00006A040000}"/>
    <cellStyle name="Dziesietny [0]_Invoices2001Slovakia_TDT KHANH HOA_Tong hop Cac tuyen(9-1-06)" xfId="1132" xr:uid="{00000000-0005-0000-0000-00006B040000}"/>
    <cellStyle name="Dziesiętny [0]_Invoices2001Slovakia_TDT KHANH HOA_Tong hop Cac tuyen(9-1-06)" xfId="1133" xr:uid="{00000000-0005-0000-0000-00006C040000}"/>
    <cellStyle name="Dziesietny [0]_Invoices2001Slovakia_TDT quangngai" xfId="1134" xr:uid="{00000000-0005-0000-0000-00006D040000}"/>
    <cellStyle name="Dziesiętny [0]_Invoices2001Slovakia_TDT quangngai" xfId="1135" xr:uid="{00000000-0005-0000-0000-00006E040000}"/>
    <cellStyle name="Dziesietny [0]_Invoices2001Slovakia_TMDT(10-5-06)" xfId="1136" xr:uid="{00000000-0005-0000-0000-00006F040000}"/>
    <cellStyle name="Dziesietny_Invoices2001Slovakia" xfId="1137" xr:uid="{00000000-0005-0000-0000-000070040000}"/>
    <cellStyle name="Dziesiętny_Invoices2001Slovakia" xfId="1138" xr:uid="{00000000-0005-0000-0000-000071040000}"/>
    <cellStyle name="Dziesietny_Invoices2001Slovakia_01_Nha so 1_Dien" xfId="1139" xr:uid="{00000000-0005-0000-0000-000072040000}"/>
    <cellStyle name="Dziesiętny_Invoices2001Slovakia_01_Nha so 1_Dien" xfId="1140" xr:uid="{00000000-0005-0000-0000-000073040000}"/>
    <cellStyle name="Dziesietny_Invoices2001Slovakia_10_Nha so 10_Dien1" xfId="1141" xr:uid="{00000000-0005-0000-0000-000074040000}"/>
    <cellStyle name="Dziesiętny_Invoices2001Slovakia_10_Nha so 10_Dien1" xfId="1142" xr:uid="{00000000-0005-0000-0000-000075040000}"/>
    <cellStyle name="Dziesietny_Invoices2001Slovakia_Book1" xfId="1143" xr:uid="{00000000-0005-0000-0000-000076040000}"/>
    <cellStyle name="Dziesiętny_Invoices2001Slovakia_Book1" xfId="1144" xr:uid="{00000000-0005-0000-0000-000077040000}"/>
    <cellStyle name="Dziesietny_Invoices2001Slovakia_Book1_1" xfId="1145" xr:uid="{00000000-0005-0000-0000-000078040000}"/>
    <cellStyle name="Dziesiętny_Invoices2001Slovakia_Book1_1" xfId="1146" xr:uid="{00000000-0005-0000-0000-000079040000}"/>
    <cellStyle name="Dziesietny_Invoices2001Slovakia_Book1_1_Book1" xfId="1147" xr:uid="{00000000-0005-0000-0000-00007A040000}"/>
    <cellStyle name="Dziesiętny_Invoices2001Slovakia_Book1_1_Book1" xfId="1148" xr:uid="{00000000-0005-0000-0000-00007B040000}"/>
    <cellStyle name="Dziesietny_Invoices2001Slovakia_Book1_2" xfId="1149" xr:uid="{00000000-0005-0000-0000-00007C040000}"/>
    <cellStyle name="Dziesiętny_Invoices2001Slovakia_Book1_2" xfId="1150" xr:uid="{00000000-0005-0000-0000-00007D040000}"/>
    <cellStyle name="Dziesietny_Invoices2001Slovakia_Book1_Nhu cau von ung truoc 2011 Tha h Hoa + Nge An gui TW" xfId="1151" xr:uid="{00000000-0005-0000-0000-00007E040000}"/>
    <cellStyle name="Dziesiętny_Invoices2001Slovakia_Book1_Nhu cau von ung truoc 2011 Tha h Hoa + Nge An gui TW" xfId="1152" xr:uid="{00000000-0005-0000-0000-00007F040000}"/>
    <cellStyle name="Dziesietny_Invoices2001Slovakia_Book1_Tong hop Cac tuyen(9-1-06)" xfId="1153" xr:uid="{00000000-0005-0000-0000-000080040000}"/>
    <cellStyle name="Dziesiętny_Invoices2001Slovakia_Book1_Tong hop Cac tuyen(9-1-06)" xfId="1154" xr:uid="{00000000-0005-0000-0000-000081040000}"/>
    <cellStyle name="Dziesietny_Invoices2001Slovakia_Book1_ung 2011 - 11-6-Thanh hoa-Nghe an" xfId="1155" xr:uid="{00000000-0005-0000-0000-000082040000}"/>
    <cellStyle name="Dziesiętny_Invoices2001Slovakia_Book1_ung 2011 - 11-6-Thanh hoa-Nghe an" xfId="1156" xr:uid="{00000000-0005-0000-0000-000083040000}"/>
    <cellStyle name="Dziesietny_Invoices2001Slovakia_Book1_ung truoc 2011 NSTW Thanh Hoa + Nge An gui Thu 12-5" xfId="1157" xr:uid="{00000000-0005-0000-0000-000084040000}"/>
    <cellStyle name="Dziesiętny_Invoices2001Slovakia_Book1_ung truoc 2011 NSTW Thanh Hoa + Nge An gui Thu 12-5" xfId="1158" xr:uid="{00000000-0005-0000-0000-000085040000}"/>
    <cellStyle name="Dziesietny_Invoices2001Slovakia_d-uong+TDT" xfId="1159" xr:uid="{00000000-0005-0000-0000-000086040000}"/>
    <cellStyle name="Dziesiętny_Invoices2001Slovakia_Nhµ ®Ó xe" xfId="1160" xr:uid="{00000000-0005-0000-0000-000087040000}"/>
    <cellStyle name="Dziesietny_Invoices2001Slovakia_Nha bao ve(28-7-05)" xfId="1161" xr:uid="{00000000-0005-0000-0000-000088040000}"/>
    <cellStyle name="Dziesiętny_Invoices2001Slovakia_Nha bao ve(28-7-05)" xfId="1162" xr:uid="{00000000-0005-0000-0000-000089040000}"/>
    <cellStyle name="Dziesietny_Invoices2001Slovakia_NHA de xe nguyen du" xfId="1163" xr:uid="{00000000-0005-0000-0000-00008A040000}"/>
    <cellStyle name="Dziesiętny_Invoices2001Slovakia_NHA de xe nguyen du" xfId="1164" xr:uid="{00000000-0005-0000-0000-00008B040000}"/>
    <cellStyle name="Dziesietny_Invoices2001Slovakia_Nhalamviec VTC(25-1-05)" xfId="1165" xr:uid="{00000000-0005-0000-0000-00008C040000}"/>
    <cellStyle name="Dziesiętny_Invoices2001Slovakia_Nhalamviec VTC(25-1-05)" xfId="1166" xr:uid="{00000000-0005-0000-0000-00008D040000}"/>
    <cellStyle name="Dziesietny_Invoices2001Slovakia_Nhu cau von ung truoc 2011 Tha h Hoa + Nge An gui TW" xfId="1167" xr:uid="{00000000-0005-0000-0000-00008E040000}"/>
    <cellStyle name="Dziesiętny_Invoices2001Slovakia_TDT KHANH HOA" xfId="1168" xr:uid="{00000000-0005-0000-0000-00008F040000}"/>
    <cellStyle name="Dziesietny_Invoices2001Slovakia_TDT KHANH HOA_Tong hop Cac tuyen(9-1-06)" xfId="1169" xr:uid="{00000000-0005-0000-0000-000090040000}"/>
    <cellStyle name="Dziesiętny_Invoices2001Slovakia_TDT KHANH HOA_Tong hop Cac tuyen(9-1-06)" xfId="1170" xr:uid="{00000000-0005-0000-0000-000091040000}"/>
    <cellStyle name="Dziesietny_Invoices2001Slovakia_TDT quangngai" xfId="1171" xr:uid="{00000000-0005-0000-0000-000092040000}"/>
    <cellStyle name="Dziesiętny_Invoices2001Slovakia_TDT quangngai" xfId="1172" xr:uid="{00000000-0005-0000-0000-000093040000}"/>
    <cellStyle name="Dziesietny_Invoices2001Slovakia_TMDT(10-5-06)" xfId="1173" xr:uid="{00000000-0005-0000-0000-000094040000}"/>
    <cellStyle name="e" xfId="1174" xr:uid="{00000000-0005-0000-0000-000095040000}"/>
    <cellStyle name="Encabez1" xfId="1175" xr:uid="{00000000-0005-0000-0000-000096040000}"/>
    <cellStyle name="Encabez2" xfId="1176" xr:uid="{00000000-0005-0000-0000-000097040000}"/>
    <cellStyle name="Enter Currency (0)" xfId="1177" xr:uid="{00000000-0005-0000-0000-000098040000}"/>
    <cellStyle name="Enter Currency (2)" xfId="1178" xr:uid="{00000000-0005-0000-0000-000099040000}"/>
    <cellStyle name="Enter Units (0)" xfId="1179" xr:uid="{00000000-0005-0000-0000-00009A040000}"/>
    <cellStyle name="Enter Units (1)" xfId="1180" xr:uid="{00000000-0005-0000-0000-00009B040000}"/>
    <cellStyle name="Enter Units (2)" xfId="1181" xr:uid="{00000000-0005-0000-0000-00009C040000}"/>
    <cellStyle name="Entered" xfId="1182" xr:uid="{00000000-0005-0000-0000-00009D040000}"/>
    <cellStyle name="En-tete1" xfId="1183" xr:uid="{00000000-0005-0000-0000-00009E040000}"/>
    <cellStyle name="En-tete2" xfId="1184" xr:uid="{00000000-0005-0000-0000-00009F040000}"/>
    <cellStyle name="Euro" xfId="1185" xr:uid="{00000000-0005-0000-0000-0000A0040000}"/>
    <cellStyle name="Explanatory Text 2" xfId="1186" xr:uid="{00000000-0005-0000-0000-0000A1040000}"/>
    <cellStyle name="f" xfId="1187" xr:uid="{00000000-0005-0000-0000-0000A2040000}"/>
    <cellStyle name="F2" xfId="1188" xr:uid="{00000000-0005-0000-0000-0000A3040000}"/>
    <cellStyle name="F3" xfId="1189" xr:uid="{00000000-0005-0000-0000-0000A4040000}"/>
    <cellStyle name="F4" xfId="1190" xr:uid="{00000000-0005-0000-0000-0000A5040000}"/>
    <cellStyle name="F5" xfId="1191" xr:uid="{00000000-0005-0000-0000-0000A6040000}"/>
    <cellStyle name="F6" xfId="1192" xr:uid="{00000000-0005-0000-0000-0000A7040000}"/>
    <cellStyle name="F7" xfId="1193" xr:uid="{00000000-0005-0000-0000-0000A8040000}"/>
    <cellStyle name="F8" xfId="1194" xr:uid="{00000000-0005-0000-0000-0000A9040000}"/>
    <cellStyle name="Fijo" xfId="1195" xr:uid="{00000000-0005-0000-0000-0000AA040000}"/>
    <cellStyle name="Financier" xfId="1196" xr:uid="{00000000-0005-0000-0000-0000AB040000}"/>
    <cellStyle name="Financiero" xfId="1197" xr:uid="{00000000-0005-0000-0000-0000AC040000}"/>
    <cellStyle name="Fixe" xfId="1198" xr:uid="{00000000-0005-0000-0000-0000AD040000}"/>
    <cellStyle name="Fixed" xfId="1199" xr:uid="{00000000-0005-0000-0000-0000AE040000}"/>
    <cellStyle name="Fixed 2" xfId="1200" xr:uid="{00000000-0005-0000-0000-0000AF040000}"/>
    <cellStyle name="Font Britannic16" xfId="1201" xr:uid="{00000000-0005-0000-0000-0000B0040000}"/>
    <cellStyle name="Font Britannic18" xfId="1202" xr:uid="{00000000-0005-0000-0000-0000B1040000}"/>
    <cellStyle name="Font CenturyCond 18" xfId="1203" xr:uid="{00000000-0005-0000-0000-0000B2040000}"/>
    <cellStyle name="Font Cond20" xfId="1204" xr:uid="{00000000-0005-0000-0000-0000B3040000}"/>
    <cellStyle name="Font LucidaSans16" xfId="1205" xr:uid="{00000000-0005-0000-0000-0000B4040000}"/>
    <cellStyle name="Font NewCenturyCond18" xfId="1206" xr:uid="{00000000-0005-0000-0000-0000B5040000}"/>
    <cellStyle name="Font Ottawa14" xfId="1207" xr:uid="{00000000-0005-0000-0000-0000B6040000}"/>
    <cellStyle name="Font Ottawa16" xfId="1208" xr:uid="{00000000-0005-0000-0000-0000B7040000}"/>
    <cellStyle name="Formulas" xfId="1209" xr:uid="{00000000-0005-0000-0000-0000B8040000}"/>
    <cellStyle name="Ghi chú" xfId="1210" xr:uid="{00000000-0005-0000-0000-0000B9040000}"/>
    <cellStyle name="gia" xfId="1211" xr:uid="{00000000-0005-0000-0000-0000BA040000}"/>
    <cellStyle name="Good 2" xfId="1212" xr:uid="{00000000-0005-0000-0000-0000BB040000}"/>
    <cellStyle name="Grey" xfId="1213" xr:uid="{00000000-0005-0000-0000-0000BC040000}"/>
    <cellStyle name="Group" xfId="1214" xr:uid="{00000000-0005-0000-0000-0000BD040000}"/>
    <cellStyle name="H" xfId="1215" xr:uid="{00000000-0005-0000-0000-0000BE040000}"/>
    <cellStyle name="ha" xfId="1216" xr:uid="{00000000-0005-0000-0000-0000BF040000}"/>
    <cellStyle name="HAI" xfId="1217" xr:uid="{00000000-0005-0000-0000-0000C0040000}"/>
    <cellStyle name="Head 1" xfId="1218" xr:uid="{00000000-0005-0000-0000-0000C1040000}"/>
    <cellStyle name="HEADER" xfId="1219" xr:uid="{00000000-0005-0000-0000-0000C2040000}"/>
    <cellStyle name="Header1" xfId="1220" xr:uid="{00000000-0005-0000-0000-0000C3040000}"/>
    <cellStyle name="Header2" xfId="1221" xr:uid="{00000000-0005-0000-0000-0000C4040000}"/>
    <cellStyle name="Heading 1" xfId="1222" builtinId="16" customBuiltin="1"/>
    <cellStyle name="Heading 1 2" xfId="1223" xr:uid="{00000000-0005-0000-0000-0000C6040000}"/>
    <cellStyle name="Heading 1 3" xfId="1224" xr:uid="{00000000-0005-0000-0000-0000C7040000}"/>
    <cellStyle name="Heading 2" xfId="1225" builtinId="17" customBuiltin="1"/>
    <cellStyle name="Heading 2 2" xfId="1226" xr:uid="{00000000-0005-0000-0000-0000C9040000}"/>
    <cellStyle name="Heading 2 3" xfId="1227" xr:uid="{00000000-0005-0000-0000-0000CA040000}"/>
    <cellStyle name="Heading 3 2" xfId="1228" xr:uid="{00000000-0005-0000-0000-0000CB040000}"/>
    <cellStyle name="Heading 4 2" xfId="1229" xr:uid="{00000000-0005-0000-0000-0000CC040000}"/>
    <cellStyle name="HEADING1" xfId="1230" xr:uid="{00000000-0005-0000-0000-0000CD040000}"/>
    <cellStyle name="HEADING2" xfId="1231" xr:uid="{00000000-0005-0000-0000-0000CE040000}"/>
    <cellStyle name="HEADINGS" xfId="1232" xr:uid="{00000000-0005-0000-0000-0000CF040000}"/>
    <cellStyle name="HEADINGSTOP" xfId="1233" xr:uid="{00000000-0005-0000-0000-0000D0040000}"/>
    <cellStyle name="headoption" xfId="1234" xr:uid="{00000000-0005-0000-0000-0000D1040000}"/>
    <cellStyle name="hoa" xfId="1235" xr:uid="{00000000-0005-0000-0000-0000D2040000}"/>
    <cellStyle name="Hoa-Scholl" xfId="1236" xr:uid="{00000000-0005-0000-0000-0000D3040000}"/>
    <cellStyle name="HUY" xfId="1237" xr:uid="{00000000-0005-0000-0000-0000D4040000}"/>
    <cellStyle name="i phÝ kh¸c_B¶ng 2" xfId="1238" xr:uid="{00000000-0005-0000-0000-0000D5040000}"/>
    <cellStyle name="I.3" xfId="1239" xr:uid="{00000000-0005-0000-0000-0000D6040000}"/>
    <cellStyle name="i·0" xfId="1240" xr:uid="{00000000-0005-0000-0000-0000D7040000}"/>
    <cellStyle name="ï-¾È»ê_BiÓu TB" xfId="1241" xr:uid="{00000000-0005-0000-0000-0000D8040000}"/>
    <cellStyle name="Input" xfId="1242" builtinId="20" customBuiltin="1"/>
    <cellStyle name="Input [yellow]" xfId="1243" xr:uid="{00000000-0005-0000-0000-0000DA040000}"/>
    <cellStyle name="Input 2" xfId="1244" xr:uid="{00000000-0005-0000-0000-0000DB040000}"/>
    <cellStyle name="k" xfId="1245" xr:uid="{00000000-0005-0000-0000-0000DC040000}"/>
    <cellStyle name="k_TONG HOP KINH PHI" xfId="1246" xr:uid="{00000000-0005-0000-0000-0000DD040000}"/>
    <cellStyle name="k_ÿÿÿÿÿ" xfId="1247" xr:uid="{00000000-0005-0000-0000-0000DE040000}"/>
    <cellStyle name="k_ÿÿÿÿÿ_1" xfId="1248" xr:uid="{00000000-0005-0000-0000-0000DF040000}"/>
    <cellStyle name="k_ÿÿÿÿÿ_2" xfId="1249" xr:uid="{00000000-0005-0000-0000-0000E0040000}"/>
    <cellStyle name="kh¸c_Bang Chi tieu" xfId="1250" xr:uid="{00000000-0005-0000-0000-0000E1040000}"/>
    <cellStyle name="khanh" xfId="1251" xr:uid="{00000000-0005-0000-0000-0000E2040000}"/>
    <cellStyle name="khoa2" xfId="1252" xr:uid="{00000000-0005-0000-0000-0000E3040000}"/>
    <cellStyle name="khung" xfId="1253" xr:uid="{00000000-0005-0000-0000-0000E4040000}"/>
    <cellStyle name="Kiểm tra Ô" xfId="1254" xr:uid="{00000000-0005-0000-0000-0000E5040000}"/>
    <cellStyle name="KL" xfId="1255" xr:uid="{00000000-0005-0000-0000-0000E6040000}"/>
    <cellStyle name="LAS - XD 354" xfId="1256" xr:uid="{00000000-0005-0000-0000-0000E7040000}"/>
    <cellStyle name="Ledger 17 x 11 in" xfId="1257" xr:uid="{00000000-0005-0000-0000-0000E8040000}"/>
    <cellStyle name="left" xfId="1258" xr:uid="{00000000-0005-0000-0000-0000E9040000}"/>
    <cellStyle name="Line" xfId="1259" xr:uid="{00000000-0005-0000-0000-0000EA040000}"/>
    <cellStyle name="Link Currency (0)" xfId="1260" xr:uid="{00000000-0005-0000-0000-0000EB040000}"/>
    <cellStyle name="Link Currency (2)" xfId="1261" xr:uid="{00000000-0005-0000-0000-0000EC040000}"/>
    <cellStyle name="Link Units (0)" xfId="1262" xr:uid="{00000000-0005-0000-0000-0000ED040000}"/>
    <cellStyle name="Link Units (1)" xfId="1263" xr:uid="{00000000-0005-0000-0000-0000EE040000}"/>
    <cellStyle name="Link Units (2)" xfId="1264" xr:uid="{00000000-0005-0000-0000-0000EF040000}"/>
    <cellStyle name="Linked Cell 2" xfId="1265" xr:uid="{00000000-0005-0000-0000-0000F0040000}"/>
    <cellStyle name="lo" xfId="1266" xr:uid="{00000000-0005-0000-0000-0000F1040000}"/>
    <cellStyle name="Loai CBDT" xfId="1267" xr:uid="{00000000-0005-0000-0000-0000F2040000}"/>
    <cellStyle name="Loai CT" xfId="1268" xr:uid="{00000000-0005-0000-0000-0000F3040000}"/>
    <cellStyle name="Loai GD" xfId="1269" xr:uid="{00000000-0005-0000-0000-0000F4040000}"/>
    <cellStyle name="MAU" xfId="1270" xr:uid="{00000000-0005-0000-0000-0000F5040000}"/>
    <cellStyle name="Migliaia (0)_CALPREZZ" xfId="1271" xr:uid="{00000000-0005-0000-0000-0000F6040000}"/>
    <cellStyle name="Migliaia_ PESO ELETTR." xfId="1272" xr:uid="{00000000-0005-0000-0000-0000F7040000}"/>
    <cellStyle name="Millares [0]_10 AVERIAS MASIVAS + ANT" xfId="1273" xr:uid="{00000000-0005-0000-0000-0000F8040000}"/>
    <cellStyle name="Millares_Well Timing" xfId="1274" xr:uid="{00000000-0005-0000-0000-0000F9040000}"/>
    <cellStyle name="Milliers [0]_      " xfId="1275" xr:uid="{00000000-0005-0000-0000-0000FA040000}"/>
    <cellStyle name="Milliers_      " xfId="1276" xr:uid="{00000000-0005-0000-0000-0000FB040000}"/>
    <cellStyle name="Model" xfId="1277" xr:uid="{00000000-0005-0000-0000-0000FC040000}"/>
    <cellStyle name="moi" xfId="1278" xr:uid="{00000000-0005-0000-0000-0000FD040000}"/>
    <cellStyle name="Moneda [0]_Well Timing" xfId="1279" xr:uid="{00000000-0005-0000-0000-0000FE040000}"/>
    <cellStyle name="Moneda_Well Timing" xfId="1280" xr:uid="{00000000-0005-0000-0000-0000FF040000}"/>
    <cellStyle name="Monetaire" xfId="1281" xr:uid="{00000000-0005-0000-0000-000000050000}"/>
    <cellStyle name="Monétaire [0]_      " xfId="1282" xr:uid="{00000000-0005-0000-0000-000001050000}"/>
    <cellStyle name="Monétaire_      " xfId="1283" xr:uid="{00000000-0005-0000-0000-000002050000}"/>
    <cellStyle name="n" xfId="1284" xr:uid="{00000000-0005-0000-0000-000003050000}"/>
    <cellStyle name="n_17 bieu (hung cap nhap)" xfId="1285" xr:uid="{00000000-0005-0000-0000-000004050000}"/>
    <cellStyle name="n_Bao cao doan cong tac cua Bo thang 4-2010" xfId="1286" xr:uid="{00000000-0005-0000-0000-000005050000}"/>
    <cellStyle name="n_Book1_Bieu du thao QD von ho tro co MT 3" xfId="1287" xr:uid="{00000000-0005-0000-0000-000006050000}"/>
    <cellStyle name="n_goi 4 - qt" xfId="1288" xr:uid="{00000000-0005-0000-0000-000007050000}"/>
    <cellStyle name="n_VBPL kiểm toán Đầu tư XDCB 2010" xfId="1289" xr:uid="{00000000-0005-0000-0000-000008050000}"/>
    <cellStyle name="Neutral 2" xfId="1290" xr:uid="{00000000-0005-0000-0000-000009050000}"/>
    <cellStyle name="New" xfId="1291" xr:uid="{00000000-0005-0000-0000-00000A050000}"/>
    <cellStyle name="New Times Roman" xfId="1292" xr:uid="{00000000-0005-0000-0000-00000B050000}"/>
    <cellStyle name="nga" xfId="1293" xr:uid="{00000000-0005-0000-0000-00000C050000}"/>
    <cellStyle name="Nhấn1" xfId="1294" xr:uid="{00000000-0005-0000-0000-00000D050000}"/>
    <cellStyle name="Nhấn2" xfId="1295" xr:uid="{00000000-0005-0000-0000-00000E050000}"/>
    <cellStyle name="Nhấn3" xfId="1296" xr:uid="{00000000-0005-0000-0000-00000F050000}"/>
    <cellStyle name="Nhấn4" xfId="1297" xr:uid="{00000000-0005-0000-0000-000010050000}"/>
    <cellStyle name="Nhấn5" xfId="1298" xr:uid="{00000000-0005-0000-0000-000011050000}"/>
    <cellStyle name="Nhấn6" xfId="1299" xr:uid="{00000000-0005-0000-0000-000012050000}"/>
    <cellStyle name="no dec" xfId="1300" xr:uid="{00000000-0005-0000-0000-000013050000}"/>
    <cellStyle name="ÑONVÒ" xfId="1301" xr:uid="{00000000-0005-0000-0000-000014050000}"/>
    <cellStyle name="Normal" xfId="0" builtinId="0"/>
    <cellStyle name="Normal - ??1" xfId="1302" xr:uid="{00000000-0005-0000-0000-000016050000}"/>
    <cellStyle name="Normal - Style1" xfId="1303" xr:uid="{00000000-0005-0000-0000-000017050000}"/>
    <cellStyle name="Normal - Style1 2" xfId="1304" xr:uid="{00000000-0005-0000-0000-000018050000}"/>
    <cellStyle name="Normal - Style1 2 10" xfId="1305" xr:uid="{00000000-0005-0000-0000-000019050000}"/>
    <cellStyle name="Normal - Style1 2 2" xfId="1306" xr:uid="{00000000-0005-0000-0000-00001A050000}"/>
    <cellStyle name="Normal - Style1 2 3" xfId="1307" xr:uid="{00000000-0005-0000-0000-00001B050000}"/>
    <cellStyle name="Normal - Style1 2 4" xfId="1308" xr:uid="{00000000-0005-0000-0000-00001C050000}"/>
    <cellStyle name="Normal - Style1 2_Khoi cong moi 1" xfId="1309" xr:uid="{00000000-0005-0000-0000-00001D050000}"/>
    <cellStyle name="Normal - Style1 3" xfId="1310" xr:uid="{00000000-0005-0000-0000-00001E050000}"/>
    <cellStyle name="Normal - Style1 4" xfId="1311" xr:uid="{00000000-0005-0000-0000-00001F050000}"/>
    <cellStyle name="Normal - Style1_Bao cao kiem toan kh 2010" xfId="1312" xr:uid="{00000000-0005-0000-0000-000020050000}"/>
    <cellStyle name="Normal - 유형1" xfId="1313" xr:uid="{00000000-0005-0000-0000-000021050000}"/>
    <cellStyle name="Normal 10" xfId="1314" xr:uid="{00000000-0005-0000-0000-000022050000}"/>
    <cellStyle name="Normal 10 2" xfId="1315" xr:uid="{00000000-0005-0000-0000-000023050000}"/>
    <cellStyle name="Normal 10 2 10" xfId="1316" xr:uid="{00000000-0005-0000-0000-000024050000}"/>
    <cellStyle name="Normal 10 2 2" xfId="1317" xr:uid="{00000000-0005-0000-0000-000025050000}"/>
    <cellStyle name="Normal 10 2 3" xfId="1318" xr:uid="{00000000-0005-0000-0000-000026050000}"/>
    <cellStyle name="Normal 10 3" xfId="1319" xr:uid="{00000000-0005-0000-0000-000027050000}"/>
    <cellStyle name="Normal 11" xfId="1320" xr:uid="{00000000-0005-0000-0000-000028050000}"/>
    <cellStyle name="Normal 11 2" xfId="1321" xr:uid="{00000000-0005-0000-0000-000029050000}"/>
    <cellStyle name="Normal 11 3" xfId="1322" xr:uid="{00000000-0005-0000-0000-00002A050000}"/>
    <cellStyle name="Normal 11 4" xfId="1323" xr:uid="{00000000-0005-0000-0000-00002B050000}"/>
    <cellStyle name="Normal 12" xfId="1324" xr:uid="{00000000-0005-0000-0000-00002C050000}"/>
    <cellStyle name="Normal 12 2" xfId="1325" xr:uid="{00000000-0005-0000-0000-00002D050000}"/>
    <cellStyle name="Normal 12 3" xfId="1326" xr:uid="{00000000-0005-0000-0000-00002E050000}"/>
    <cellStyle name="Normal 13" xfId="1327" xr:uid="{00000000-0005-0000-0000-00002F050000}"/>
    <cellStyle name="Normal 14" xfId="1328" xr:uid="{00000000-0005-0000-0000-000030050000}"/>
    <cellStyle name="Normal 15" xfId="1329" xr:uid="{00000000-0005-0000-0000-000031050000}"/>
    <cellStyle name="Normal 16" xfId="1330" xr:uid="{00000000-0005-0000-0000-000032050000}"/>
    <cellStyle name="Normal 16 2" xfId="1331" xr:uid="{00000000-0005-0000-0000-000033050000}"/>
    <cellStyle name="Normal 17" xfId="1332" xr:uid="{00000000-0005-0000-0000-000034050000}"/>
    <cellStyle name="Normal 18" xfId="1333" xr:uid="{00000000-0005-0000-0000-000035050000}"/>
    <cellStyle name="Normal 19" xfId="1334" xr:uid="{00000000-0005-0000-0000-000036050000}"/>
    <cellStyle name="Normal 19 2" xfId="1335" xr:uid="{00000000-0005-0000-0000-000037050000}"/>
    <cellStyle name="Normal 2" xfId="1336" xr:uid="{00000000-0005-0000-0000-000038050000}"/>
    <cellStyle name="Normal 2 10" xfId="1337" xr:uid="{00000000-0005-0000-0000-000039050000}"/>
    <cellStyle name="Normal 2 2" xfId="1338" xr:uid="{00000000-0005-0000-0000-00003A050000}"/>
    <cellStyle name="Normal 2 2 2" xfId="1339" xr:uid="{00000000-0005-0000-0000-00003B050000}"/>
    <cellStyle name="Normal 2 2 2 2" xfId="1340" xr:uid="{00000000-0005-0000-0000-00003C050000}"/>
    <cellStyle name="Normal 2 2 2 3" xfId="1341" xr:uid="{00000000-0005-0000-0000-00003D050000}"/>
    <cellStyle name="Normal 2 2 3" xfId="1342" xr:uid="{00000000-0005-0000-0000-00003E050000}"/>
    <cellStyle name="Normal 2 2 4" xfId="1343" xr:uid="{00000000-0005-0000-0000-00003F050000}"/>
    <cellStyle name="Normal 2 2_Du tru xin kinh phi  chi thuong xuyen huyen moi " xfId="1344" xr:uid="{00000000-0005-0000-0000-000040050000}"/>
    <cellStyle name="Normal 2 3" xfId="1345" xr:uid="{00000000-0005-0000-0000-000041050000}"/>
    <cellStyle name="Normal 2 3 2" xfId="1346" xr:uid="{00000000-0005-0000-0000-000042050000}"/>
    <cellStyle name="Normal 2 3 3" xfId="1347" xr:uid="{00000000-0005-0000-0000-000043050000}"/>
    <cellStyle name="Normal 2 3_Worksheet in Thong bao phan bo KH 2011 chuyen nguon sang 2012_CT" xfId="1348" xr:uid="{00000000-0005-0000-0000-000044050000}"/>
    <cellStyle name="Normal 2 4" xfId="1349" xr:uid="{00000000-0005-0000-0000-000045050000}"/>
    <cellStyle name="Normal 2 4 2" xfId="1350" xr:uid="{00000000-0005-0000-0000-000046050000}"/>
    <cellStyle name="Normal 2 5" xfId="1351" xr:uid="{00000000-0005-0000-0000-000047050000}"/>
    <cellStyle name="Normal 2 5 2" xfId="1352" xr:uid="{00000000-0005-0000-0000-000048050000}"/>
    <cellStyle name="Normal 2 5 3" xfId="1353" xr:uid="{00000000-0005-0000-0000-000049050000}"/>
    <cellStyle name="Normal 2 6" xfId="1354" xr:uid="{00000000-0005-0000-0000-00004A050000}"/>
    <cellStyle name="Normal 2 7" xfId="1355" xr:uid="{00000000-0005-0000-0000-00004B050000}"/>
    <cellStyle name="Normal 2 8" xfId="1356" xr:uid="{00000000-0005-0000-0000-00004C050000}"/>
    <cellStyle name="Normal 2 9" xfId="1357" xr:uid="{00000000-0005-0000-0000-00004D050000}"/>
    <cellStyle name="Normal 2_04.06  GUI HA DT HUYEN MOI" xfId="1358" xr:uid="{00000000-0005-0000-0000-00004E050000}"/>
    <cellStyle name="Normal 22" xfId="1359" xr:uid="{00000000-0005-0000-0000-00004F050000}"/>
    <cellStyle name="Normal 23" xfId="1360" xr:uid="{00000000-0005-0000-0000-000050050000}"/>
    <cellStyle name="Normal 24" xfId="1361" xr:uid="{00000000-0005-0000-0000-000051050000}"/>
    <cellStyle name="Normal 25" xfId="1362" xr:uid="{00000000-0005-0000-0000-000052050000}"/>
    <cellStyle name="Normal 26" xfId="1363" xr:uid="{00000000-0005-0000-0000-000053050000}"/>
    <cellStyle name="Normal 27" xfId="1364" xr:uid="{00000000-0005-0000-0000-000054050000}"/>
    <cellStyle name="Normal 28" xfId="1365" xr:uid="{00000000-0005-0000-0000-000055050000}"/>
    <cellStyle name="Normal 29" xfId="1366" xr:uid="{00000000-0005-0000-0000-000056050000}"/>
    <cellStyle name="Normal 3" xfId="1367" xr:uid="{00000000-0005-0000-0000-000057050000}"/>
    <cellStyle name="Normal 3 2" xfId="1368" xr:uid="{00000000-0005-0000-0000-000058050000}"/>
    <cellStyle name="Normal 3 2 2" xfId="1369" xr:uid="{00000000-0005-0000-0000-000059050000}"/>
    <cellStyle name="Normal 3 2 3" xfId="1370" xr:uid="{00000000-0005-0000-0000-00005A050000}"/>
    <cellStyle name="Normal 3 3" xfId="1371" xr:uid="{00000000-0005-0000-0000-00005B050000}"/>
    <cellStyle name="Normal 3 3 2" xfId="1372" xr:uid="{00000000-0005-0000-0000-00005C050000}"/>
    <cellStyle name="Normal 3 4" xfId="1373" xr:uid="{00000000-0005-0000-0000-00005D050000}"/>
    <cellStyle name="Normal 3 5" xfId="1374" xr:uid="{00000000-0005-0000-0000-00005E050000}"/>
    <cellStyle name="Normal 3_17 bieu (hung cap nhap)" xfId="1375" xr:uid="{00000000-0005-0000-0000-00005F050000}"/>
    <cellStyle name="Normal 30" xfId="1376" xr:uid="{00000000-0005-0000-0000-000060050000}"/>
    <cellStyle name="Normal 4" xfId="1377" xr:uid="{00000000-0005-0000-0000-000061050000}"/>
    <cellStyle name="Normal 4 10" xfId="1378" xr:uid="{00000000-0005-0000-0000-000062050000}"/>
    <cellStyle name="Normal 4 2" xfId="1379" xr:uid="{00000000-0005-0000-0000-000063050000}"/>
    <cellStyle name="Normal 4 3" xfId="1380" xr:uid="{00000000-0005-0000-0000-000064050000}"/>
    <cellStyle name="Normal 4 4" xfId="1381" xr:uid="{00000000-0005-0000-0000-000065050000}"/>
    <cellStyle name="Normal 4_báo cáo nợ đọng Sở KHĐT" xfId="1382" xr:uid="{00000000-0005-0000-0000-000066050000}"/>
    <cellStyle name="Normal 43" xfId="1383" xr:uid="{00000000-0005-0000-0000-000067050000}"/>
    <cellStyle name="Normal 5" xfId="1384" xr:uid="{00000000-0005-0000-0000-000068050000}"/>
    <cellStyle name="Normal 5 2" xfId="1385" xr:uid="{00000000-0005-0000-0000-000069050000}"/>
    <cellStyle name="Normal 5 2 2" xfId="1386" xr:uid="{00000000-0005-0000-0000-00006A050000}"/>
    <cellStyle name="Normal 5 3" xfId="1387" xr:uid="{00000000-0005-0000-0000-00006B050000}"/>
    <cellStyle name="Normal 5_Book1" xfId="1388" xr:uid="{00000000-0005-0000-0000-00006C050000}"/>
    <cellStyle name="Normal 59" xfId="1389" xr:uid="{00000000-0005-0000-0000-00006D050000}"/>
    <cellStyle name="Normal 6" xfId="1390" xr:uid="{00000000-0005-0000-0000-00006E050000}"/>
    <cellStyle name="Normal 6 2" xfId="1391" xr:uid="{00000000-0005-0000-0000-00006F050000}"/>
    <cellStyle name="Normal 6 3" xfId="1392" xr:uid="{00000000-0005-0000-0000-000070050000}"/>
    <cellStyle name="Normal 6 3 2" xfId="1393" xr:uid="{00000000-0005-0000-0000-000071050000}"/>
    <cellStyle name="Normal 6 4" xfId="1394" xr:uid="{00000000-0005-0000-0000-000072050000}"/>
    <cellStyle name="Normal 6 5" xfId="1395" xr:uid="{00000000-0005-0000-0000-000073050000}"/>
    <cellStyle name="Normal 6 6" xfId="1396" xr:uid="{00000000-0005-0000-0000-000074050000}"/>
    <cellStyle name="Normal 6 7" xfId="1397" xr:uid="{00000000-0005-0000-0000-000075050000}"/>
    <cellStyle name="Normal 6_Bieu mau KH 2011 (gui Vu DP)" xfId="1398" xr:uid="{00000000-0005-0000-0000-000076050000}"/>
    <cellStyle name="Normal 69 2" xfId="1399" xr:uid="{00000000-0005-0000-0000-000077050000}"/>
    <cellStyle name="Normal 7" xfId="1400" xr:uid="{00000000-0005-0000-0000-000078050000}"/>
    <cellStyle name="Normal 7 2" xfId="1401" xr:uid="{00000000-0005-0000-0000-000079050000}"/>
    <cellStyle name="Normal 8" xfId="1402" xr:uid="{00000000-0005-0000-0000-00007A050000}"/>
    <cellStyle name="Normal 9" xfId="1403" xr:uid="{00000000-0005-0000-0000-00007B050000}"/>
    <cellStyle name="Normal 9 2" xfId="1404" xr:uid="{00000000-0005-0000-0000-00007C050000}"/>
    <cellStyle name="Normal 9 3" xfId="1405" xr:uid="{00000000-0005-0000-0000-00007D050000}"/>
    <cellStyle name="Normal 9_báo cáo nợ đọng Sở KHĐT" xfId="1406" xr:uid="{00000000-0005-0000-0000-00007E050000}"/>
    <cellStyle name="Normal_Sheet1" xfId="1407" xr:uid="{00000000-0005-0000-0000-00007F050000}"/>
    <cellStyle name="Normal1" xfId="1408" xr:uid="{00000000-0005-0000-0000-000080050000}"/>
    <cellStyle name="Normal8" xfId="1409" xr:uid="{00000000-0005-0000-0000-000081050000}"/>
    <cellStyle name="NORMAL-ADB" xfId="1410" xr:uid="{00000000-0005-0000-0000-000082050000}"/>
    <cellStyle name="Normale_ PESO ELETTR." xfId="1411" xr:uid="{00000000-0005-0000-0000-000083050000}"/>
    <cellStyle name="Normalny_Cennik obowiazuje od 06-08-2001 r (1)" xfId="1412" xr:uid="{00000000-0005-0000-0000-000084050000}"/>
    <cellStyle name="Note 2" xfId="1413" xr:uid="{00000000-0005-0000-0000-000085050000}"/>
    <cellStyle name="NWM" xfId="1414" xr:uid="{00000000-0005-0000-0000-000086050000}"/>
    <cellStyle name="Ô Được nối kết" xfId="1415" xr:uid="{00000000-0005-0000-0000-000087050000}"/>
    <cellStyle name="Ò_x000d_Normal_123569" xfId="1416" xr:uid="{00000000-0005-0000-0000-000088050000}"/>
    <cellStyle name="Œ…‹æØ‚è [0.00]_††††† " xfId="1417" xr:uid="{00000000-0005-0000-0000-000089050000}"/>
    <cellStyle name="Œ…‹æØ‚è_††††† " xfId="1418" xr:uid="{00000000-0005-0000-0000-00008A050000}"/>
    <cellStyle name="oft Excel]_x000d__x000a_Comment=open=/f ‚ðw’è‚·‚é‚ÆAƒ†[ƒU[’è‹`ŠÖ”‚ðŠÖ”“\‚è•t‚¯‚Ìˆê——‚É“o˜^‚·‚é‚±‚Æ‚ª‚Å‚«‚Ü‚·B_x000d__x000a_Maximized" xfId="1419" xr:uid="{00000000-0005-0000-0000-00008B050000}"/>
    <cellStyle name="oft Excel]_x000d__x000a_Comment=open=/f ‚ðŽw’è‚·‚é‚ÆAƒ†[ƒU[’è‹`ŠÖ”‚ðŠÖ”“\‚è•t‚¯‚Ìˆê——‚É“o˜^‚·‚é‚±‚Æ‚ª‚Å‚«‚Ü‚·B_x000d__x000a_Maximized" xfId="1420" xr:uid="{00000000-0005-0000-0000-00008C050000}"/>
    <cellStyle name="oft Excel]_x000d__x000a_Comment=The open=/f lines load custom functions into the Paste Function list._x000d__x000a_Maximized=2_x000d__x000a_Basics=1_x000d__x000a_A" xfId="1421" xr:uid="{00000000-0005-0000-0000-00008D050000}"/>
    <cellStyle name="oft Excel]_x000d__x000a_Comment=The open=/f lines load custom functions into the Paste Function list._x000d__x000a_Maximized=3_x000d__x000a_Basics=1_x000d__x000a_A" xfId="1422" xr:uid="{00000000-0005-0000-0000-00008E050000}"/>
    <cellStyle name="omma [0]_Mktg Prog" xfId="1423" xr:uid="{00000000-0005-0000-0000-00008F050000}"/>
    <cellStyle name="ormal_Sheet1_1" xfId="1424" xr:uid="{00000000-0005-0000-0000-000090050000}"/>
    <cellStyle name="Output 2" xfId="1425" xr:uid="{00000000-0005-0000-0000-000091050000}"/>
    <cellStyle name="p" xfId="1426" xr:uid="{00000000-0005-0000-0000-000092050000}"/>
    <cellStyle name="paint" xfId="1427" xr:uid="{00000000-0005-0000-0000-000093050000}"/>
    <cellStyle name="Pattern" xfId="1428" xr:uid="{00000000-0005-0000-0000-000094050000}"/>
    <cellStyle name="per.style" xfId="1429" xr:uid="{00000000-0005-0000-0000-000095050000}"/>
    <cellStyle name="Percent [0]" xfId="1430" xr:uid="{00000000-0005-0000-0000-000096050000}"/>
    <cellStyle name="Percent [00]" xfId="1431" xr:uid="{00000000-0005-0000-0000-000097050000}"/>
    <cellStyle name="Percent [2]" xfId="1432" xr:uid="{00000000-0005-0000-0000-000098050000}"/>
    <cellStyle name="Percent 2" xfId="1433" xr:uid="{00000000-0005-0000-0000-000099050000}"/>
    <cellStyle name="Percent 3" xfId="1434" xr:uid="{00000000-0005-0000-0000-00009A050000}"/>
    <cellStyle name="Percent 4" xfId="1435" xr:uid="{00000000-0005-0000-0000-00009B050000}"/>
    <cellStyle name="PERCENTAGE" xfId="1436" xr:uid="{00000000-0005-0000-0000-00009C050000}"/>
    <cellStyle name="PHONG" xfId="1437" xr:uid="{00000000-0005-0000-0000-00009D050000}"/>
    <cellStyle name="Pourcentage" xfId="1438" xr:uid="{00000000-0005-0000-0000-00009E050000}"/>
    <cellStyle name="PrePop Currency (0)" xfId="1439" xr:uid="{00000000-0005-0000-0000-00009F050000}"/>
    <cellStyle name="PrePop Currency (2)" xfId="1440" xr:uid="{00000000-0005-0000-0000-0000A0050000}"/>
    <cellStyle name="PrePop Units (0)" xfId="1441" xr:uid="{00000000-0005-0000-0000-0000A1050000}"/>
    <cellStyle name="PrePop Units (1)" xfId="1442" xr:uid="{00000000-0005-0000-0000-0000A2050000}"/>
    <cellStyle name="PrePop Units (2)" xfId="1443" xr:uid="{00000000-0005-0000-0000-0000A3050000}"/>
    <cellStyle name="pricing" xfId="1444" xr:uid="{00000000-0005-0000-0000-0000A4050000}"/>
    <cellStyle name="PSChar" xfId="1445" xr:uid="{00000000-0005-0000-0000-0000A5050000}"/>
    <cellStyle name="PSHeading" xfId="1446" xr:uid="{00000000-0005-0000-0000-0000A6050000}"/>
    <cellStyle name="regstoresfromspecstores" xfId="1447" xr:uid="{00000000-0005-0000-0000-0000A7050000}"/>
    <cellStyle name="RevList" xfId="1448" xr:uid="{00000000-0005-0000-0000-0000A8050000}"/>
    <cellStyle name="rlink_tiªn l­în_x001b_Hyperlink_TONG HOP KINH PHI" xfId="1449" xr:uid="{00000000-0005-0000-0000-0000A9050000}"/>
    <cellStyle name="rmal_ADAdot" xfId="1450" xr:uid="{00000000-0005-0000-0000-0000AA050000}"/>
    <cellStyle name="S—_x0008_" xfId="1451" xr:uid="{00000000-0005-0000-0000-0000AB050000}"/>
    <cellStyle name="s]_x000d__x000a_spooler=yes_x000d__x000a_load=_x000d__x000a_Beep=yes_x000d__x000a_NullPort=None_x000d__x000a_BorderWidth=3_x000d__x000a_CursorBlinkRate=1200_x000d__x000a_DoubleClickSpeed=452_x000d__x000a_Programs=co" xfId="1452" xr:uid="{00000000-0005-0000-0000-0000AC050000}"/>
    <cellStyle name="SAPBEXaggData" xfId="1453" xr:uid="{00000000-0005-0000-0000-0000AD050000}"/>
    <cellStyle name="SAPBEXaggDataEmph" xfId="1454" xr:uid="{00000000-0005-0000-0000-0000AE050000}"/>
    <cellStyle name="SAPBEXaggItem" xfId="1455" xr:uid="{00000000-0005-0000-0000-0000AF050000}"/>
    <cellStyle name="SAPBEXchaText" xfId="1456" xr:uid="{00000000-0005-0000-0000-0000B0050000}"/>
    <cellStyle name="SAPBEXexcBad7" xfId="1457" xr:uid="{00000000-0005-0000-0000-0000B1050000}"/>
    <cellStyle name="SAPBEXexcBad8" xfId="1458" xr:uid="{00000000-0005-0000-0000-0000B2050000}"/>
    <cellStyle name="SAPBEXexcBad9" xfId="1459" xr:uid="{00000000-0005-0000-0000-0000B3050000}"/>
    <cellStyle name="SAPBEXexcCritical4" xfId="1460" xr:uid="{00000000-0005-0000-0000-0000B4050000}"/>
    <cellStyle name="SAPBEXexcCritical5" xfId="1461" xr:uid="{00000000-0005-0000-0000-0000B5050000}"/>
    <cellStyle name="SAPBEXexcCritical6" xfId="1462" xr:uid="{00000000-0005-0000-0000-0000B6050000}"/>
    <cellStyle name="SAPBEXexcGood1" xfId="1463" xr:uid="{00000000-0005-0000-0000-0000B7050000}"/>
    <cellStyle name="SAPBEXexcGood2" xfId="1464" xr:uid="{00000000-0005-0000-0000-0000B8050000}"/>
    <cellStyle name="SAPBEXexcGood3" xfId="1465" xr:uid="{00000000-0005-0000-0000-0000B9050000}"/>
    <cellStyle name="SAPBEXfilterDrill" xfId="1466" xr:uid="{00000000-0005-0000-0000-0000BA050000}"/>
    <cellStyle name="SAPBEXfilterItem" xfId="1467" xr:uid="{00000000-0005-0000-0000-0000BB050000}"/>
    <cellStyle name="SAPBEXfilterText" xfId="1468" xr:uid="{00000000-0005-0000-0000-0000BC050000}"/>
    <cellStyle name="SAPBEXformats" xfId="1469" xr:uid="{00000000-0005-0000-0000-0000BD050000}"/>
    <cellStyle name="SAPBEXheaderItem" xfId="1470" xr:uid="{00000000-0005-0000-0000-0000BE050000}"/>
    <cellStyle name="SAPBEXheaderText" xfId="1471" xr:uid="{00000000-0005-0000-0000-0000BF050000}"/>
    <cellStyle name="SAPBEXresData" xfId="1472" xr:uid="{00000000-0005-0000-0000-0000C0050000}"/>
    <cellStyle name="SAPBEXresDataEmph" xfId="1473" xr:uid="{00000000-0005-0000-0000-0000C1050000}"/>
    <cellStyle name="SAPBEXresItem" xfId="1474" xr:uid="{00000000-0005-0000-0000-0000C2050000}"/>
    <cellStyle name="SAPBEXstdData" xfId="1475" xr:uid="{00000000-0005-0000-0000-0000C3050000}"/>
    <cellStyle name="SAPBEXstdDataEmph" xfId="1476" xr:uid="{00000000-0005-0000-0000-0000C4050000}"/>
    <cellStyle name="SAPBEXstdItem" xfId="1477" xr:uid="{00000000-0005-0000-0000-0000C5050000}"/>
    <cellStyle name="SAPBEXtitle" xfId="1478" xr:uid="{00000000-0005-0000-0000-0000C6050000}"/>
    <cellStyle name="SAPBEXundefined" xfId="1479" xr:uid="{00000000-0005-0000-0000-0000C7050000}"/>
    <cellStyle name="serJet 1200 Series PCL 6" xfId="1480" xr:uid="{00000000-0005-0000-0000-0000C8050000}"/>
    <cellStyle name="SHADEDSTORES" xfId="1481" xr:uid="{00000000-0005-0000-0000-0000C9050000}"/>
    <cellStyle name="so" xfId="1482" xr:uid="{00000000-0005-0000-0000-0000CA050000}"/>
    <cellStyle name="SO%" xfId="1483" xr:uid="{00000000-0005-0000-0000-0000CB050000}"/>
    <cellStyle name="so_Book1" xfId="1484" xr:uid="{00000000-0005-0000-0000-0000CC050000}"/>
    <cellStyle name="songuyen" xfId="1485" xr:uid="{00000000-0005-0000-0000-0000CD050000}"/>
    <cellStyle name="specstores" xfId="1486" xr:uid="{00000000-0005-0000-0000-0000CE050000}"/>
    <cellStyle name="Standard_AAbgleich" xfId="1487" xr:uid="{00000000-0005-0000-0000-0000CF050000}"/>
    <cellStyle name="STT" xfId="1488" xr:uid="{00000000-0005-0000-0000-0000D0050000}"/>
    <cellStyle name="STTDG" xfId="1489" xr:uid="{00000000-0005-0000-0000-0000D1050000}"/>
    <cellStyle name="Style 1" xfId="1490" xr:uid="{00000000-0005-0000-0000-0000D2050000}"/>
    <cellStyle name="Style 10" xfId="1491" xr:uid="{00000000-0005-0000-0000-0000D3050000}"/>
    <cellStyle name="Style 100" xfId="1492" xr:uid="{00000000-0005-0000-0000-0000D4050000}"/>
    <cellStyle name="Style 101" xfId="1493" xr:uid="{00000000-0005-0000-0000-0000D5050000}"/>
    <cellStyle name="Style 102" xfId="1494" xr:uid="{00000000-0005-0000-0000-0000D6050000}"/>
    <cellStyle name="Style 103" xfId="1495" xr:uid="{00000000-0005-0000-0000-0000D7050000}"/>
    <cellStyle name="Style 104" xfId="1496" xr:uid="{00000000-0005-0000-0000-0000D8050000}"/>
    <cellStyle name="Style 105" xfId="1497" xr:uid="{00000000-0005-0000-0000-0000D9050000}"/>
    <cellStyle name="Style 106" xfId="1498" xr:uid="{00000000-0005-0000-0000-0000DA050000}"/>
    <cellStyle name="Style 107" xfId="1499" xr:uid="{00000000-0005-0000-0000-0000DB050000}"/>
    <cellStyle name="Style 108" xfId="1500" xr:uid="{00000000-0005-0000-0000-0000DC050000}"/>
    <cellStyle name="Style 109" xfId="1501" xr:uid="{00000000-0005-0000-0000-0000DD050000}"/>
    <cellStyle name="Style 11" xfId="1502" xr:uid="{00000000-0005-0000-0000-0000DE050000}"/>
    <cellStyle name="Style 110" xfId="1503" xr:uid="{00000000-0005-0000-0000-0000DF050000}"/>
    <cellStyle name="Style 111" xfId="1504" xr:uid="{00000000-0005-0000-0000-0000E0050000}"/>
    <cellStyle name="Style 112" xfId="1505" xr:uid="{00000000-0005-0000-0000-0000E1050000}"/>
    <cellStyle name="Style 113" xfId="1506" xr:uid="{00000000-0005-0000-0000-0000E2050000}"/>
    <cellStyle name="Style 114" xfId="1507" xr:uid="{00000000-0005-0000-0000-0000E3050000}"/>
    <cellStyle name="Style 115" xfId="1508" xr:uid="{00000000-0005-0000-0000-0000E4050000}"/>
    <cellStyle name="Style 116" xfId="1509" xr:uid="{00000000-0005-0000-0000-0000E5050000}"/>
    <cellStyle name="Style 117" xfId="1510" xr:uid="{00000000-0005-0000-0000-0000E6050000}"/>
    <cellStyle name="Style 118" xfId="1511" xr:uid="{00000000-0005-0000-0000-0000E7050000}"/>
    <cellStyle name="Style 119" xfId="1512" xr:uid="{00000000-0005-0000-0000-0000E8050000}"/>
    <cellStyle name="Style 12" xfId="1513" xr:uid="{00000000-0005-0000-0000-0000E9050000}"/>
    <cellStyle name="Style 120" xfId="1514" xr:uid="{00000000-0005-0000-0000-0000EA050000}"/>
    <cellStyle name="Style 121" xfId="1515" xr:uid="{00000000-0005-0000-0000-0000EB050000}"/>
    <cellStyle name="Style 122" xfId="1516" xr:uid="{00000000-0005-0000-0000-0000EC050000}"/>
    <cellStyle name="Style 123" xfId="1517" xr:uid="{00000000-0005-0000-0000-0000ED050000}"/>
    <cellStyle name="Style 124" xfId="1518" xr:uid="{00000000-0005-0000-0000-0000EE050000}"/>
    <cellStyle name="Style 125" xfId="1519" xr:uid="{00000000-0005-0000-0000-0000EF050000}"/>
    <cellStyle name="Style 126" xfId="1520" xr:uid="{00000000-0005-0000-0000-0000F0050000}"/>
    <cellStyle name="Style 127" xfId="1521" xr:uid="{00000000-0005-0000-0000-0000F1050000}"/>
    <cellStyle name="Style 128" xfId="1522" xr:uid="{00000000-0005-0000-0000-0000F2050000}"/>
    <cellStyle name="Style 129" xfId="1523" xr:uid="{00000000-0005-0000-0000-0000F3050000}"/>
    <cellStyle name="Style 13" xfId="1524" xr:uid="{00000000-0005-0000-0000-0000F4050000}"/>
    <cellStyle name="Style 130" xfId="1525" xr:uid="{00000000-0005-0000-0000-0000F5050000}"/>
    <cellStyle name="Style 131" xfId="1526" xr:uid="{00000000-0005-0000-0000-0000F6050000}"/>
    <cellStyle name="Style 132" xfId="1527" xr:uid="{00000000-0005-0000-0000-0000F7050000}"/>
    <cellStyle name="Style 133" xfId="1528" xr:uid="{00000000-0005-0000-0000-0000F8050000}"/>
    <cellStyle name="Style 134" xfId="1529" xr:uid="{00000000-0005-0000-0000-0000F9050000}"/>
    <cellStyle name="Style 135" xfId="1530" xr:uid="{00000000-0005-0000-0000-0000FA050000}"/>
    <cellStyle name="Style 136" xfId="1531" xr:uid="{00000000-0005-0000-0000-0000FB050000}"/>
    <cellStyle name="Style 137" xfId="1532" xr:uid="{00000000-0005-0000-0000-0000FC050000}"/>
    <cellStyle name="Style 138" xfId="1533" xr:uid="{00000000-0005-0000-0000-0000FD050000}"/>
    <cellStyle name="Style 139" xfId="1534" xr:uid="{00000000-0005-0000-0000-0000FE050000}"/>
    <cellStyle name="Style 14" xfId="1535" xr:uid="{00000000-0005-0000-0000-0000FF050000}"/>
    <cellStyle name="Style 140" xfId="1536" xr:uid="{00000000-0005-0000-0000-000000060000}"/>
    <cellStyle name="Style 141" xfId="1537" xr:uid="{00000000-0005-0000-0000-000001060000}"/>
    <cellStyle name="Style 142" xfId="1538" xr:uid="{00000000-0005-0000-0000-000002060000}"/>
    <cellStyle name="Style 143" xfId="1539" xr:uid="{00000000-0005-0000-0000-000003060000}"/>
    <cellStyle name="Style 144" xfId="1540" xr:uid="{00000000-0005-0000-0000-000004060000}"/>
    <cellStyle name="Style 145" xfId="1541" xr:uid="{00000000-0005-0000-0000-000005060000}"/>
    <cellStyle name="Style 146" xfId="1542" xr:uid="{00000000-0005-0000-0000-000006060000}"/>
    <cellStyle name="Style 147" xfId="1543" xr:uid="{00000000-0005-0000-0000-000007060000}"/>
    <cellStyle name="Style 148" xfId="1544" xr:uid="{00000000-0005-0000-0000-000008060000}"/>
    <cellStyle name="Style 149" xfId="1545" xr:uid="{00000000-0005-0000-0000-000009060000}"/>
    <cellStyle name="Style 15" xfId="1546" xr:uid="{00000000-0005-0000-0000-00000A060000}"/>
    <cellStyle name="Style 150" xfId="1547" xr:uid="{00000000-0005-0000-0000-00000B060000}"/>
    <cellStyle name="Style 151" xfId="1548" xr:uid="{00000000-0005-0000-0000-00000C060000}"/>
    <cellStyle name="Style 152" xfId="1549" xr:uid="{00000000-0005-0000-0000-00000D060000}"/>
    <cellStyle name="Style 153" xfId="1550" xr:uid="{00000000-0005-0000-0000-00000E060000}"/>
    <cellStyle name="Style 154" xfId="1551" xr:uid="{00000000-0005-0000-0000-00000F060000}"/>
    <cellStyle name="Style 155" xfId="1552" xr:uid="{00000000-0005-0000-0000-000010060000}"/>
    <cellStyle name="Style 156" xfId="1553" xr:uid="{00000000-0005-0000-0000-000011060000}"/>
    <cellStyle name="Style 157" xfId="1554" xr:uid="{00000000-0005-0000-0000-000012060000}"/>
    <cellStyle name="Style 158" xfId="1555" xr:uid="{00000000-0005-0000-0000-000013060000}"/>
    <cellStyle name="Style 159" xfId="1556" xr:uid="{00000000-0005-0000-0000-000014060000}"/>
    <cellStyle name="Style 16" xfId="1557" xr:uid="{00000000-0005-0000-0000-000015060000}"/>
    <cellStyle name="Style 160" xfId="1558" xr:uid="{00000000-0005-0000-0000-000016060000}"/>
    <cellStyle name="Style 161" xfId="1559" xr:uid="{00000000-0005-0000-0000-000017060000}"/>
    <cellStyle name="Style 162" xfId="1560" xr:uid="{00000000-0005-0000-0000-000018060000}"/>
    <cellStyle name="Style 163" xfId="1561" xr:uid="{00000000-0005-0000-0000-000019060000}"/>
    <cellStyle name="Style 17" xfId="1562" xr:uid="{00000000-0005-0000-0000-00001A060000}"/>
    <cellStyle name="Style 18" xfId="1563" xr:uid="{00000000-0005-0000-0000-00001B060000}"/>
    <cellStyle name="Style 19" xfId="1564" xr:uid="{00000000-0005-0000-0000-00001C060000}"/>
    <cellStyle name="Style 2" xfId="1565" xr:uid="{00000000-0005-0000-0000-00001D060000}"/>
    <cellStyle name="Style 20" xfId="1566" xr:uid="{00000000-0005-0000-0000-00001E060000}"/>
    <cellStyle name="Style 21" xfId="1567" xr:uid="{00000000-0005-0000-0000-00001F060000}"/>
    <cellStyle name="Style 22" xfId="1568" xr:uid="{00000000-0005-0000-0000-000020060000}"/>
    <cellStyle name="Style 23" xfId="1569" xr:uid="{00000000-0005-0000-0000-000021060000}"/>
    <cellStyle name="Style 24" xfId="1570" xr:uid="{00000000-0005-0000-0000-000022060000}"/>
    <cellStyle name="Style 25" xfId="1571" xr:uid="{00000000-0005-0000-0000-000023060000}"/>
    <cellStyle name="Style 26" xfId="1572" xr:uid="{00000000-0005-0000-0000-000024060000}"/>
    <cellStyle name="Style 27" xfId="1573" xr:uid="{00000000-0005-0000-0000-000025060000}"/>
    <cellStyle name="Style 28" xfId="1574" xr:uid="{00000000-0005-0000-0000-000026060000}"/>
    <cellStyle name="Style 29" xfId="1575" xr:uid="{00000000-0005-0000-0000-000027060000}"/>
    <cellStyle name="Style 3" xfId="1576" xr:uid="{00000000-0005-0000-0000-000028060000}"/>
    <cellStyle name="Style 30" xfId="1577" xr:uid="{00000000-0005-0000-0000-000029060000}"/>
    <cellStyle name="Style 31" xfId="1578" xr:uid="{00000000-0005-0000-0000-00002A060000}"/>
    <cellStyle name="Style 32" xfId="1579" xr:uid="{00000000-0005-0000-0000-00002B060000}"/>
    <cellStyle name="Style 33" xfId="1580" xr:uid="{00000000-0005-0000-0000-00002C060000}"/>
    <cellStyle name="Style 34" xfId="1581" xr:uid="{00000000-0005-0000-0000-00002D060000}"/>
    <cellStyle name="Style 35" xfId="1582" xr:uid="{00000000-0005-0000-0000-00002E060000}"/>
    <cellStyle name="Style 36" xfId="1583" xr:uid="{00000000-0005-0000-0000-00002F060000}"/>
    <cellStyle name="Style 37" xfId="1584" xr:uid="{00000000-0005-0000-0000-000030060000}"/>
    <cellStyle name="Style 38" xfId="1585" xr:uid="{00000000-0005-0000-0000-000031060000}"/>
    <cellStyle name="Style 39" xfId="1586" xr:uid="{00000000-0005-0000-0000-000032060000}"/>
    <cellStyle name="Style 4" xfId="1587" xr:uid="{00000000-0005-0000-0000-000033060000}"/>
    <cellStyle name="Style 40" xfId="1588" xr:uid="{00000000-0005-0000-0000-000034060000}"/>
    <cellStyle name="Style 41" xfId="1589" xr:uid="{00000000-0005-0000-0000-000035060000}"/>
    <cellStyle name="Style 42" xfId="1590" xr:uid="{00000000-0005-0000-0000-000036060000}"/>
    <cellStyle name="Style 43" xfId="1591" xr:uid="{00000000-0005-0000-0000-000037060000}"/>
    <cellStyle name="Style 44" xfId="1592" xr:uid="{00000000-0005-0000-0000-000038060000}"/>
    <cellStyle name="Style 45" xfId="1593" xr:uid="{00000000-0005-0000-0000-000039060000}"/>
    <cellStyle name="Style 46" xfId="1594" xr:uid="{00000000-0005-0000-0000-00003A060000}"/>
    <cellStyle name="Style 47" xfId="1595" xr:uid="{00000000-0005-0000-0000-00003B060000}"/>
    <cellStyle name="Style 48" xfId="1596" xr:uid="{00000000-0005-0000-0000-00003C060000}"/>
    <cellStyle name="Style 49" xfId="1597" xr:uid="{00000000-0005-0000-0000-00003D060000}"/>
    <cellStyle name="Style 5" xfId="1598" xr:uid="{00000000-0005-0000-0000-00003E060000}"/>
    <cellStyle name="Style 50" xfId="1599" xr:uid="{00000000-0005-0000-0000-00003F060000}"/>
    <cellStyle name="Style 51" xfId="1600" xr:uid="{00000000-0005-0000-0000-000040060000}"/>
    <cellStyle name="Style 52" xfId="1601" xr:uid="{00000000-0005-0000-0000-000041060000}"/>
    <cellStyle name="Style 53" xfId="1602" xr:uid="{00000000-0005-0000-0000-000042060000}"/>
    <cellStyle name="Style 54" xfId="1603" xr:uid="{00000000-0005-0000-0000-000043060000}"/>
    <cellStyle name="Style 55" xfId="1604" xr:uid="{00000000-0005-0000-0000-000044060000}"/>
    <cellStyle name="Style 56" xfId="1605" xr:uid="{00000000-0005-0000-0000-000045060000}"/>
    <cellStyle name="Style 57" xfId="1606" xr:uid="{00000000-0005-0000-0000-000046060000}"/>
    <cellStyle name="Style 58" xfId="1607" xr:uid="{00000000-0005-0000-0000-000047060000}"/>
    <cellStyle name="Style 59" xfId="1608" xr:uid="{00000000-0005-0000-0000-000048060000}"/>
    <cellStyle name="Style 6" xfId="1609" xr:uid="{00000000-0005-0000-0000-000049060000}"/>
    <cellStyle name="Style 60" xfId="1610" xr:uid="{00000000-0005-0000-0000-00004A060000}"/>
    <cellStyle name="Style 61" xfId="1611" xr:uid="{00000000-0005-0000-0000-00004B060000}"/>
    <cellStyle name="Style 62" xfId="1612" xr:uid="{00000000-0005-0000-0000-00004C060000}"/>
    <cellStyle name="Style 63" xfId="1613" xr:uid="{00000000-0005-0000-0000-00004D060000}"/>
    <cellStyle name="Style 64" xfId="1614" xr:uid="{00000000-0005-0000-0000-00004E060000}"/>
    <cellStyle name="Style 65" xfId="1615" xr:uid="{00000000-0005-0000-0000-00004F060000}"/>
    <cellStyle name="Style 66" xfId="1616" xr:uid="{00000000-0005-0000-0000-000050060000}"/>
    <cellStyle name="Style 67" xfId="1617" xr:uid="{00000000-0005-0000-0000-000051060000}"/>
    <cellStyle name="Style 68" xfId="1618" xr:uid="{00000000-0005-0000-0000-000052060000}"/>
    <cellStyle name="Style 69" xfId="1619" xr:uid="{00000000-0005-0000-0000-000053060000}"/>
    <cellStyle name="Style 7" xfId="1620" xr:uid="{00000000-0005-0000-0000-000054060000}"/>
    <cellStyle name="Style 70" xfId="1621" xr:uid="{00000000-0005-0000-0000-000055060000}"/>
    <cellStyle name="Style 71" xfId="1622" xr:uid="{00000000-0005-0000-0000-000056060000}"/>
    <cellStyle name="Style 72" xfId="1623" xr:uid="{00000000-0005-0000-0000-000057060000}"/>
    <cellStyle name="Style 73" xfId="1624" xr:uid="{00000000-0005-0000-0000-000058060000}"/>
    <cellStyle name="Style 74" xfId="1625" xr:uid="{00000000-0005-0000-0000-000059060000}"/>
    <cellStyle name="Style 75" xfId="1626" xr:uid="{00000000-0005-0000-0000-00005A060000}"/>
    <cellStyle name="Style 76" xfId="1627" xr:uid="{00000000-0005-0000-0000-00005B060000}"/>
    <cellStyle name="Style 77" xfId="1628" xr:uid="{00000000-0005-0000-0000-00005C060000}"/>
    <cellStyle name="Style 78" xfId="1629" xr:uid="{00000000-0005-0000-0000-00005D060000}"/>
    <cellStyle name="Style 79" xfId="1630" xr:uid="{00000000-0005-0000-0000-00005E060000}"/>
    <cellStyle name="Style 8" xfId="1631" xr:uid="{00000000-0005-0000-0000-00005F060000}"/>
    <cellStyle name="Style 80" xfId="1632" xr:uid="{00000000-0005-0000-0000-000060060000}"/>
    <cellStyle name="Style 81" xfId="1633" xr:uid="{00000000-0005-0000-0000-000061060000}"/>
    <cellStyle name="Style 82" xfId="1634" xr:uid="{00000000-0005-0000-0000-000062060000}"/>
    <cellStyle name="Style 83" xfId="1635" xr:uid="{00000000-0005-0000-0000-000063060000}"/>
    <cellStyle name="Style 84" xfId="1636" xr:uid="{00000000-0005-0000-0000-000064060000}"/>
    <cellStyle name="Style 85" xfId="1637" xr:uid="{00000000-0005-0000-0000-000065060000}"/>
    <cellStyle name="Style 86" xfId="1638" xr:uid="{00000000-0005-0000-0000-000066060000}"/>
    <cellStyle name="Style 87" xfId="1639" xr:uid="{00000000-0005-0000-0000-000067060000}"/>
    <cellStyle name="Style 88" xfId="1640" xr:uid="{00000000-0005-0000-0000-000068060000}"/>
    <cellStyle name="Style 89" xfId="1641" xr:uid="{00000000-0005-0000-0000-000069060000}"/>
    <cellStyle name="Style 9" xfId="1642" xr:uid="{00000000-0005-0000-0000-00006A060000}"/>
    <cellStyle name="Style 90" xfId="1643" xr:uid="{00000000-0005-0000-0000-00006B060000}"/>
    <cellStyle name="Style 91" xfId="1644" xr:uid="{00000000-0005-0000-0000-00006C060000}"/>
    <cellStyle name="Style 92" xfId="1645" xr:uid="{00000000-0005-0000-0000-00006D060000}"/>
    <cellStyle name="Style 93" xfId="1646" xr:uid="{00000000-0005-0000-0000-00006E060000}"/>
    <cellStyle name="Style 94" xfId="1647" xr:uid="{00000000-0005-0000-0000-00006F060000}"/>
    <cellStyle name="Style 95" xfId="1648" xr:uid="{00000000-0005-0000-0000-000070060000}"/>
    <cellStyle name="Style 96" xfId="1649" xr:uid="{00000000-0005-0000-0000-000071060000}"/>
    <cellStyle name="Style 97" xfId="1650" xr:uid="{00000000-0005-0000-0000-000072060000}"/>
    <cellStyle name="Style 98" xfId="1651" xr:uid="{00000000-0005-0000-0000-000073060000}"/>
    <cellStyle name="Style 99" xfId="1652" xr:uid="{00000000-0005-0000-0000-000074060000}"/>
    <cellStyle name="Style Date" xfId="1653" xr:uid="{00000000-0005-0000-0000-000075060000}"/>
    <cellStyle name="style_1" xfId="1654" xr:uid="{00000000-0005-0000-0000-000076060000}"/>
    <cellStyle name="subhead" xfId="1655" xr:uid="{00000000-0005-0000-0000-000077060000}"/>
    <cellStyle name="Subtotal" xfId="1656" xr:uid="{00000000-0005-0000-0000-000078060000}"/>
    <cellStyle name="symbol" xfId="1657" xr:uid="{00000000-0005-0000-0000-000079060000}"/>
    <cellStyle name="T" xfId="1658" xr:uid="{00000000-0005-0000-0000-00007A060000}"/>
    <cellStyle name="T_BANG LUONG MOI KSDH va KSDC (co phu cap khu vuc)" xfId="1659" xr:uid="{00000000-0005-0000-0000-00007B060000}"/>
    <cellStyle name="T_bao cao" xfId="1660" xr:uid="{00000000-0005-0000-0000-00007C060000}"/>
    <cellStyle name="T_Bao cao so lieu kiem toan nam 2007 sua" xfId="1661" xr:uid="{00000000-0005-0000-0000-00007D060000}"/>
    <cellStyle name="T_BBTNG-06" xfId="1662" xr:uid="{00000000-0005-0000-0000-00007E060000}"/>
    <cellStyle name="T_BC CTMT-2008 Ttinh" xfId="1663" xr:uid="{00000000-0005-0000-0000-00007F060000}"/>
    <cellStyle name="T_BC CTMT-2008 Ttinh_bieu tong hop" xfId="1664" xr:uid="{00000000-0005-0000-0000-000080060000}"/>
    <cellStyle name="T_BC CTMT-2008 Ttinh_Tong hop ra soat von ung 2011 -Chau" xfId="1665" xr:uid="{00000000-0005-0000-0000-000081060000}"/>
    <cellStyle name="T_BC CTMT-2008 Ttinh_Tong hop -Yte-Giao thong-Thuy loi-24-6" xfId="1666" xr:uid="{00000000-0005-0000-0000-000082060000}"/>
    <cellStyle name="T_Bc_tuan_1_CKy_6_KONTUM" xfId="1667" xr:uid="{00000000-0005-0000-0000-000083060000}"/>
    <cellStyle name="T_Bc_tuan_1_CKy_6_KONTUM_Book1" xfId="1668" xr:uid="{00000000-0005-0000-0000-000084060000}"/>
    <cellStyle name="T_Bieu mau danh muc du an thuoc CTMTQG nam 2008" xfId="1669" xr:uid="{00000000-0005-0000-0000-000085060000}"/>
    <cellStyle name="T_Bieu mau danh muc du an thuoc CTMTQG nam 2008_bieu tong hop" xfId="1670" xr:uid="{00000000-0005-0000-0000-000086060000}"/>
    <cellStyle name="T_Bieu mau danh muc du an thuoc CTMTQG nam 2008_Tong hop ra soat von ung 2011 -Chau" xfId="1671" xr:uid="{00000000-0005-0000-0000-000087060000}"/>
    <cellStyle name="T_Bieu mau danh muc du an thuoc CTMTQG nam 2008_Tong hop -Yte-Giao thong-Thuy loi-24-6" xfId="1672" xr:uid="{00000000-0005-0000-0000-000088060000}"/>
    <cellStyle name="T_Bieu tong hop nhu cau ung 2011 da chon loc -Mien nui" xfId="1673" xr:uid="{00000000-0005-0000-0000-000089060000}"/>
    <cellStyle name="T_Book1" xfId="1674" xr:uid="{00000000-0005-0000-0000-00008A060000}"/>
    <cellStyle name="T_Book1_1" xfId="1675" xr:uid="{00000000-0005-0000-0000-00008B060000}"/>
    <cellStyle name="T_Book1_1_Bieu mau ung 2011-Mien Trung-TPCP-11-6" xfId="1676" xr:uid="{00000000-0005-0000-0000-00008C060000}"/>
    <cellStyle name="T_Book1_1_bieu tong hop" xfId="1677" xr:uid="{00000000-0005-0000-0000-00008D060000}"/>
    <cellStyle name="T_Book1_1_Bieu tong hop nhu cau ung 2011 da chon loc -Mien nui" xfId="1678" xr:uid="{00000000-0005-0000-0000-00008E060000}"/>
    <cellStyle name="T_Book1_1_Book1" xfId="1679" xr:uid="{00000000-0005-0000-0000-00008F060000}"/>
    <cellStyle name="T_Book1_1_CPK" xfId="1680" xr:uid="{00000000-0005-0000-0000-000090060000}"/>
    <cellStyle name="T_Book1_1_Khoi luong cac hang muc chi tiet-702" xfId="1681" xr:uid="{00000000-0005-0000-0000-000091060000}"/>
    <cellStyle name="T_Book1_1_khoiluongbdacdoa" xfId="1682" xr:uid="{00000000-0005-0000-0000-000092060000}"/>
    <cellStyle name="T_Book1_1_KL NT dap nen Dot 3" xfId="1683" xr:uid="{00000000-0005-0000-0000-000093060000}"/>
    <cellStyle name="T_Book1_1_KL NT Dot 3" xfId="1684" xr:uid="{00000000-0005-0000-0000-000094060000}"/>
    <cellStyle name="T_Book1_1_mau KL vach son" xfId="1685" xr:uid="{00000000-0005-0000-0000-000095060000}"/>
    <cellStyle name="T_Book1_1_Nhu cau tam ung NSNN&amp;TPCP&amp;ODA theo tieu chi cua Bo (CV410_BKH-TH)_vung Tay Nguyen (11.6.2010)" xfId="1686" xr:uid="{00000000-0005-0000-0000-000096060000}"/>
    <cellStyle name="T_Book1_1_Thiet bi" xfId="1687" xr:uid="{00000000-0005-0000-0000-000097060000}"/>
    <cellStyle name="T_Book1_1_Thong ke cong" xfId="1688" xr:uid="{00000000-0005-0000-0000-000098060000}"/>
    <cellStyle name="T_Book1_1_Tong hop ra soat von ung 2011 -Chau" xfId="1689" xr:uid="{00000000-0005-0000-0000-000099060000}"/>
    <cellStyle name="T_Book1_1_Tong hop -Yte-Giao thong-Thuy loi-24-6" xfId="1690" xr:uid="{00000000-0005-0000-0000-00009A060000}"/>
    <cellStyle name="T_Book1_2" xfId="1691" xr:uid="{00000000-0005-0000-0000-00009B060000}"/>
    <cellStyle name="T_Book1_2_DTDuong dong tien -sua tham tra 2009 - luong 650" xfId="1692" xr:uid="{00000000-0005-0000-0000-00009C060000}"/>
    <cellStyle name="T_Book1_Bao cao kiem toan kh 2010" xfId="1693" xr:uid="{00000000-0005-0000-0000-00009D060000}"/>
    <cellStyle name="T_Book1_Bieu mau danh muc du an thuoc CTMTQG nam 2008" xfId="1694" xr:uid="{00000000-0005-0000-0000-00009E060000}"/>
    <cellStyle name="T_Book1_Bieu mau danh muc du an thuoc CTMTQG nam 2008_bieu tong hop" xfId="1695" xr:uid="{00000000-0005-0000-0000-00009F060000}"/>
    <cellStyle name="T_Book1_Bieu mau danh muc du an thuoc CTMTQG nam 2008_Tong hop ra soat von ung 2011 -Chau" xfId="1696" xr:uid="{00000000-0005-0000-0000-0000A0060000}"/>
    <cellStyle name="T_Book1_Bieu mau danh muc du an thuoc CTMTQG nam 2008_Tong hop -Yte-Giao thong-Thuy loi-24-6" xfId="1697" xr:uid="{00000000-0005-0000-0000-0000A1060000}"/>
    <cellStyle name="T_Book1_Bieu tong hop nhu cau ung 2011 da chon loc -Mien nui" xfId="1698" xr:uid="{00000000-0005-0000-0000-0000A2060000}"/>
    <cellStyle name="T_Book1_Book1" xfId="1699" xr:uid="{00000000-0005-0000-0000-0000A3060000}"/>
    <cellStyle name="T_Book1_Book1_1" xfId="1700" xr:uid="{00000000-0005-0000-0000-0000A4060000}"/>
    <cellStyle name="T_Book1_CPK" xfId="1701" xr:uid="{00000000-0005-0000-0000-0000A5060000}"/>
    <cellStyle name="T_Book1_DT492" xfId="1702" xr:uid="{00000000-0005-0000-0000-0000A6060000}"/>
    <cellStyle name="T_Book1_DT972000" xfId="1703" xr:uid="{00000000-0005-0000-0000-0000A7060000}"/>
    <cellStyle name="T_Book1_DTDuong dong tien -sua tham tra 2009 - luong 650" xfId="1704" xr:uid="{00000000-0005-0000-0000-0000A8060000}"/>
    <cellStyle name="T_Book1_Du an khoi cong moi nam 2010" xfId="1705" xr:uid="{00000000-0005-0000-0000-0000A9060000}"/>
    <cellStyle name="T_Book1_Du an khoi cong moi nam 2010_bieu tong hop" xfId="1706" xr:uid="{00000000-0005-0000-0000-0000AA060000}"/>
    <cellStyle name="T_Book1_Du an khoi cong moi nam 2010_Tong hop ra soat von ung 2011 -Chau" xfId="1707" xr:uid="{00000000-0005-0000-0000-0000AB060000}"/>
    <cellStyle name="T_Book1_Du an khoi cong moi nam 2010_Tong hop -Yte-Giao thong-Thuy loi-24-6" xfId="1708" xr:uid="{00000000-0005-0000-0000-0000AC060000}"/>
    <cellStyle name="T_Book1_Du toan khao sat (bo sung 2009)" xfId="1709" xr:uid="{00000000-0005-0000-0000-0000AD060000}"/>
    <cellStyle name="T_Book1_Hang Tom goi9 9-07(Cau 12 sua)" xfId="1710" xr:uid="{00000000-0005-0000-0000-0000AE060000}"/>
    <cellStyle name="T_Book1_HECO-NR78-Gui a-Vinh(15-5-07)" xfId="1711" xr:uid="{00000000-0005-0000-0000-0000AF060000}"/>
    <cellStyle name="T_Book1_Ke hoach 2010 (theo doi)2" xfId="1712" xr:uid="{00000000-0005-0000-0000-0000B0060000}"/>
    <cellStyle name="T_Book1_Ket qua phan bo von nam 2008" xfId="1713" xr:uid="{00000000-0005-0000-0000-0000B1060000}"/>
    <cellStyle name="T_Book1_KH XDCB_2008 lan 2 sua ngay 10-11" xfId="1714" xr:uid="{00000000-0005-0000-0000-0000B2060000}"/>
    <cellStyle name="T_Book1_Khoi luong cac hang muc chi tiet-702" xfId="1715" xr:uid="{00000000-0005-0000-0000-0000B3060000}"/>
    <cellStyle name="T_Book1_Khoi luong chinh Hang Tom" xfId="1716" xr:uid="{00000000-0005-0000-0000-0000B4060000}"/>
    <cellStyle name="T_Book1_khoiluongbdacdoa" xfId="1717" xr:uid="{00000000-0005-0000-0000-0000B5060000}"/>
    <cellStyle name="T_Book1_KL NT dap nen Dot 3" xfId="1718" xr:uid="{00000000-0005-0000-0000-0000B6060000}"/>
    <cellStyle name="T_Book1_KL NT Dot 3" xfId="1719" xr:uid="{00000000-0005-0000-0000-0000B7060000}"/>
    <cellStyle name="T_Book1_mau bieu doan giam sat 2010 (version 2)" xfId="1720" xr:uid="{00000000-0005-0000-0000-0000B8060000}"/>
    <cellStyle name="T_Book1_mau KL vach son" xfId="1721" xr:uid="{00000000-0005-0000-0000-0000B9060000}"/>
    <cellStyle name="T_Book1_Nhu cau von ung truoc 2011 Tha h Hoa + Nge An gui TW" xfId="1722" xr:uid="{00000000-0005-0000-0000-0000BA060000}"/>
    <cellStyle name="T_Book1_QD UBND tinh" xfId="1723" xr:uid="{00000000-0005-0000-0000-0000BB060000}"/>
    <cellStyle name="T_Book1_San sat hach moi" xfId="1724" xr:uid="{00000000-0005-0000-0000-0000BC060000}"/>
    <cellStyle name="T_Book1_Thiet bi" xfId="1725" xr:uid="{00000000-0005-0000-0000-0000BD060000}"/>
    <cellStyle name="T_Book1_Thong ke cong" xfId="1726" xr:uid="{00000000-0005-0000-0000-0000BE060000}"/>
    <cellStyle name="T_Book1_Tong hop 3 tinh (11_5)-TTH-QN-QT" xfId="1727" xr:uid="{00000000-0005-0000-0000-0000BF060000}"/>
    <cellStyle name="T_Book1_ung 2011 - 11-6-Thanh hoa-Nghe an" xfId="1728" xr:uid="{00000000-0005-0000-0000-0000C0060000}"/>
    <cellStyle name="T_Book1_ung truoc 2011 NSTW Thanh Hoa + Nge An gui Thu 12-5" xfId="1729" xr:uid="{00000000-0005-0000-0000-0000C1060000}"/>
    <cellStyle name="T_Book1_VBPL kiểm toán Đầu tư XDCB 2010" xfId="1730" xr:uid="{00000000-0005-0000-0000-0000C2060000}"/>
    <cellStyle name="T_Book1_Worksheet in D: My Documents Luc Van ban xu ly Nam 2011 Bao cao ra soat tam ung TPCP" xfId="1731" xr:uid="{00000000-0005-0000-0000-0000C3060000}"/>
    <cellStyle name="T_CDKT" xfId="1732" xr:uid="{00000000-0005-0000-0000-0000C4060000}"/>
    <cellStyle name="T_Chuan bi dau tu nam 2008" xfId="1733" xr:uid="{00000000-0005-0000-0000-0000C5060000}"/>
    <cellStyle name="T_Chuan bi dau tu nam 2008_bieu tong hop" xfId="1734" xr:uid="{00000000-0005-0000-0000-0000C6060000}"/>
    <cellStyle name="T_Chuan bi dau tu nam 2008_Tong hop ra soat von ung 2011 -Chau" xfId="1735" xr:uid="{00000000-0005-0000-0000-0000C7060000}"/>
    <cellStyle name="T_Chuan bi dau tu nam 2008_Tong hop -Yte-Giao thong-Thuy loi-24-6" xfId="1736" xr:uid="{00000000-0005-0000-0000-0000C8060000}"/>
    <cellStyle name="T_Copy of Bao cao  XDCB 7 thang nam 2008_So KH&amp;DT SUA" xfId="1737" xr:uid="{00000000-0005-0000-0000-0000C9060000}"/>
    <cellStyle name="T_Copy of Bao cao  XDCB 7 thang nam 2008_So KH&amp;DT SUA_bieu tong hop" xfId="1738" xr:uid="{00000000-0005-0000-0000-0000CA060000}"/>
    <cellStyle name="T_Copy of Bao cao  XDCB 7 thang nam 2008_So KH&amp;DT SUA_Tong hop ra soat von ung 2011 -Chau" xfId="1739" xr:uid="{00000000-0005-0000-0000-0000CB060000}"/>
    <cellStyle name="T_Copy of Bao cao  XDCB 7 thang nam 2008_So KH&amp;DT SUA_Tong hop -Yte-Giao thong-Thuy loi-24-6" xfId="1740" xr:uid="{00000000-0005-0000-0000-0000CC060000}"/>
    <cellStyle name="T_Copy of KS Du an dau tu" xfId="1741" xr:uid="{00000000-0005-0000-0000-0000CD060000}"/>
    <cellStyle name="T_Cost for DD (summary)" xfId="1742" xr:uid="{00000000-0005-0000-0000-0000CE060000}"/>
    <cellStyle name="T_CPK" xfId="1743" xr:uid="{00000000-0005-0000-0000-0000CF060000}"/>
    <cellStyle name="T_CTMTQG 2008" xfId="1744" xr:uid="{00000000-0005-0000-0000-0000D0060000}"/>
    <cellStyle name="T_CTMTQG 2008_Bieu mau danh muc du an thuoc CTMTQG nam 2008" xfId="1745" xr:uid="{00000000-0005-0000-0000-0000D1060000}"/>
    <cellStyle name="T_CTMTQG 2008_Hi-Tong hop KQ phan bo KH nam 08- LD fong giao 15-11-08" xfId="1746" xr:uid="{00000000-0005-0000-0000-0000D2060000}"/>
    <cellStyle name="T_CTMTQG 2008_Ket qua thuc hien nam 2008" xfId="1747" xr:uid="{00000000-0005-0000-0000-0000D3060000}"/>
    <cellStyle name="T_CTMTQG 2008_KH XDCB_2008 lan 1" xfId="1748" xr:uid="{00000000-0005-0000-0000-0000D4060000}"/>
    <cellStyle name="T_CTMTQG 2008_KH XDCB_2008 lan 1 sua ngay 27-10" xfId="1749" xr:uid="{00000000-0005-0000-0000-0000D5060000}"/>
    <cellStyle name="T_CTMTQG 2008_KH XDCB_2008 lan 2 sua ngay 10-11" xfId="1750" xr:uid="{00000000-0005-0000-0000-0000D6060000}"/>
    <cellStyle name="T_DT972000" xfId="1751" xr:uid="{00000000-0005-0000-0000-0000D7060000}"/>
    <cellStyle name="T_DTDuong dong tien -sua tham tra 2009 - luong 650" xfId="1752" xr:uid="{00000000-0005-0000-0000-0000D8060000}"/>
    <cellStyle name="T_dtTL598G1." xfId="1753" xr:uid="{00000000-0005-0000-0000-0000D9060000}"/>
    <cellStyle name="T_Du an khoi cong moi nam 2010" xfId="1754" xr:uid="{00000000-0005-0000-0000-0000DA060000}"/>
    <cellStyle name="T_Du an khoi cong moi nam 2010_bieu tong hop" xfId="1755" xr:uid="{00000000-0005-0000-0000-0000DB060000}"/>
    <cellStyle name="T_Du an khoi cong moi nam 2010_Tong hop ra soat von ung 2011 -Chau" xfId="1756" xr:uid="{00000000-0005-0000-0000-0000DC060000}"/>
    <cellStyle name="T_Du an khoi cong moi nam 2010_Tong hop -Yte-Giao thong-Thuy loi-24-6" xfId="1757" xr:uid="{00000000-0005-0000-0000-0000DD060000}"/>
    <cellStyle name="T_DU AN TKQH VA CHUAN BI DAU TU NAM 2007 sua ngay 9-11" xfId="1758" xr:uid="{00000000-0005-0000-0000-0000DE060000}"/>
    <cellStyle name="T_DU AN TKQH VA CHUAN BI DAU TU NAM 2007 sua ngay 9-11_Bieu mau danh muc du an thuoc CTMTQG nam 2008" xfId="1759" xr:uid="{00000000-0005-0000-0000-0000DF060000}"/>
    <cellStyle name="T_DU AN TKQH VA CHUAN BI DAU TU NAM 2007 sua ngay 9-11_Bieu mau danh muc du an thuoc CTMTQG nam 2008_bieu tong hop" xfId="1760" xr:uid="{00000000-0005-0000-0000-0000E0060000}"/>
    <cellStyle name="T_DU AN TKQH VA CHUAN BI DAU TU NAM 2007 sua ngay 9-11_Bieu mau danh muc du an thuoc CTMTQG nam 2008_Tong hop ra soat von ung 2011 -Chau" xfId="1761" xr:uid="{00000000-0005-0000-0000-0000E1060000}"/>
    <cellStyle name="T_DU AN TKQH VA CHUAN BI DAU TU NAM 2007 sua ngay 9-11_Bieu mau danh muc du an thuoc CTMTQG nam 2008_Tong hop -Yte-Giao thong-Thuy loi-24-6" xfId="1762" xr:uid="{00000000-0005-0000-0000-0000E2060000}"/>
    <cellStyle name="T_DU AN TKQH VA CHUAN BI DAU TU NAM 2007 sua ngay 9-11_Du an khoi cong moi nam 2010" xfId="1763" xr:uid="{00000000-0005-0000-0000-0000E3060000}"/>
    <cellStyle name="T_DU AN TKQH VA CHUAN BI DAU TU NAM 2007 sua ngay 9-11_Du an khoi cong moi nam 2010_bieu tong hop" xfId="1764" xr:uid="{00000000-0005-0000-0000-0000E4060000}"/>
    <cellStyle name="T_DU AN TKQH VA CHUAN BI DAU TU NAM 2007 sua ngay 9-11_Du an khoi cong moi nam 2010_Tong hop ra soat von ung 2011 -Chau" xfId="1765" xr:uid="{00000000-0005-0000-0000-0000E5060000}"/>
    <cellStyle name="T_DU AN TKQH VA CHUAN BI DAU TU NAM 2007 sua ngay 9-11_Du an khoi cong moi nam 2010_Tong hop -Yte-Giao thong-Thuy loi-24-6" xfId="1766" xr:uid="{00000000-0005-0000-0000-0000E6060000}"/>
    <cellStyle name="T_DU AN TKQH VA CHUAN BI DAU TU NAM 2007 sua ngay 9-11_Ket qua phan bo von nam 2008" xfId="1767" xr:uid="{00000000-0005-0000-0000-0000E7060000}"/>
    <cellStyle name="T_DU AN TKQH VA CHUAN BI DAU TU NAM 2007 sua ngay 9-11_KH XDCB_2008 lan 2 sua ngay 10-11" xfId="1768" xr:uid="{00000000-0005-0000-0000-0000E8060000}"/>
    <cellStyle name="T_du toan dieu chinh  20-8-2006" xfId="1769" xr:uid="{00000000-0005-0000-0000-0000E9060000}"/>
    <cellStyle name="T_Du toan khao sat (bo sung 2009)" xfId="1770" xr:uid="{00000000-0005-0000-0000-0000EA060000}"/>
    <cellStyle name="T_du toan lan 3" xfId="1771" xr:uid="{00000000-0005-0000-0000-0000EB060000}"/>
    <cellStyle name="T_Ke hoach KTXH  nam 2009_PKT thang 11 nam 2008" xfId="1772" xr:uid="{00000000-0005-0000-0000-0000EC060000}"/>
    <cellStyle name="T_Ke hoach KTXH  nam 2009_PKT thang 11 nam 2008_bieu tong hop" xfId="1773" xr:uid="{00000000-0005-0000-0000-0000ED060000}"/>
    <cellStyle name="T_Ke hoach KTXH  nam 2009_PKT thang 11 nam 2008_Tong hop ra soat von ung 2011 -Chau" xfId="1774" xr:uid="{00000000-0005-0000-0000-0000EE060000}"/>
    <cellStyle name="T_Ke hoach KTXH  nam 2009_PKT thang 11 nam 2008_Tong hop -Yte-Giao thong-Thuy loi-24-6" xfId="1775" xr:uid="{00000000-0005-0000-0000-0000EF060000}"/>
    <cellStyle name="T_Ket qua dau thau" xfId="1776" xr:uid="{00000000-0005-0000-0000-0000F0060000}"/>
    <cellStyle name="T_Ket qua dau thau_bieu tong hop" xfId="1777" xr:uid="{00000000-0005-0000-0000-0000F1060000}"/>
    <cellStyle name="T_Ket qua dau thau_Tong hop ra soat von ung 2011 -Chau" xfId="1778" xr:uid="{00000000-0005-0000-0000-0000F2060000}"/>
    <cellStyle name="T_Ket qua dau thau_Tong hop -Yte-Giao thong-Thuy loi-24-6" xfId="1779" xr:uid="{00000000-0005-0000-0000-0000F3060000}"/>
    <cellStyle name="T_Ket qua phan bo von nam 2008" xfId="1780" xr:uid="{00000000-0005-0000-0000-0000F4060000}"/>
    <cellStyle name="T_KH XDCB_2008 lan 2 sua ngay 10-11" xfId="1781" xr:uid="{00000000-0005-0000-0000-0000F5060000}"/>
    <cellStyle name="T_Khao satD1" xfId="1782" xr:uid="{00000000-0005-0000-0000-0000F6060000}"/>
    <cellStyle name="T_Khoi luong cac hang muc chi tiet-702" xfId="1783" xr:uid="{00000000-0005-0000-0000-0000F7060000}"/>
    <cellStyle name="T_KL NT dap nen Dot 3" xfId="1784" xr:uid="{00000000-0005-0000-0000-0000F8060000}"/>
    <cellStyle name="T_KL NT Dot 3" xfId="1785" xr:uid="{00000000-0005-0000-0000-0000F9060000}"/>
    <cellStyle name="T_Kl VL ranh" xfId="1786" xr:uid="{00000000-0005-0000-0000-0000FA060000}"/>
    <cellStyle name="T_KLNMD1" xfId="1787" xr:uid="{00000000-0005-0000-0000-0000FB060000}"/>
    <cellStyle name="T_mau bieu doan giam sat 2010 (version 2)" xfId="1788" xr:uid="{00000000-0005-0000-0000-0000FC060000}"/>
    <cellStyle name="T_mau KL vach son" xfId="1789" xr:uid="{00000000-0005-0000-0000-0000FD060000}"/>
    <cellStyle name="T_Me_Tri_6_07" xfId="1790" xr:uid="{00000000-0005-0000-0000-0000FE060000}"/>
    <cellStyle name="T_N2 thay dat (N1-1)" xfId="1791" xr:uid="{00000000-0005-0000-0000-0000FF060000}"/>
    <cellStyle name="T_Phuong an can doi nam 2008" xfId="1792" xr:uid="{00000000-0005-0000-0000-000000070000}"/>
    <cellStyle name="T_Phuong an can doi nam 2008_bieu tong hop" xfId="1793" xr:uid="{00000000-0005-0000-0000-000001070000}"/>
    <cellStyle name="T_Phuong an can doi nam 2008_Tong hop ra soat von ung 2011 -Chau" xfId="1794" xr:uid="{00000000-0005-0000-0000-000002070000}"/>
    <cellStyle name="T_Phuong an can doi nam 2008_Tong hop -Yte-Giao thong-Thuy loi-24-6" xfId="1795" xr:uid="{00000000-0005-0000-0000-000003070000}"/>
    <cellStyle name="T_San sat hach moi" xfId="1796" xr:uid="{00000000-0005-0000-0000-000004070000}"/>
    <cellStyle name="T_Seagame(BTL)" xfId="1797" xr:uid="{00000000-0005-0000-0000-000005070000}"/>
    <cellStyle name="T_So GTVT" xfId="1798" xr:uid="{00000000-0005-0000-0000-000006070000}"/>
    <cellStyle name="T_So GTVT_bieu tong hop" xfId="1799" xr:uid="{00000000-0005-0000-0000-000007070000}"/>
    <cellStyle name="T_So GTVT_Tong hop ra soat von ung 2011 -Chau" xfId="1800" xr:uid="{00000000-0005-0000-0000-000008070000}"/>
    <cellStyle name="T_So GTVT_Tong hop -Yte-Giao thong-Thuy loi-24-6" xfId="1801" xr:uid="{00000000-0005-0000-0000-000009070000}"/>
    <cellStyle name="T_SS BVTC cau va cong tuyen Le Chan" xfId="1802" xr:uid="{00000000-0005-0000-0000-00000A070000}"/>
    <cellStyle name="T_Tay Bac 1" xfId="1803" xr:uid="{00000000-0005-0000-0000-00000B070000}"/>
    <cellStyle name="T_Tay Bac 1_Bao cao kiem toan kh 2010" xfId="1804" xr:uid="{00000000-0005-0000-0000-00000C070000}"/>
    <cellStyle name="T_Tay Bac 1_Book1" xfId="1805" xr:uid="{00000000-0005-0000-0000-00000D070000}"/>
    <cellStyle name="T_Tay Bac 1_Ke hoach 2010 (theo doi)2" xfId="1806" xr:uid="{00000000-0005-0000-0000-00000E070000}"/>
    <cellStyle name="T_Tay Bac 1_QD UBND tinh" xfId="1807" xr:uid="{00000000-0005-0000-0000-00000F070000}"/>
    <cellStyle name="T_Tay Bac 1_Worksheet in D: My Documents Luc Van ban xu ly Nam 2011 Bao cao ra soat tam ung TPCP" xfId="1808" xr:uid="{00000000-0005-0000-0000-000010070000}"/>
    <cellStyle name="T_TDT + duong(8-5-07)" xfId="1809" xr:uid="{00000000-0005-0000-0000-000011070000}"/>
    <cellStyle name="T_tham_tra_du_toan" xfId="1810" xr:uid="{00000000-0005-0000-0000-000012070000}"/>
    <cellStyle name="T_Thiet bi" xfId="1811" xr:uid="{00000000-0005-0000-0000-000013070000}"/>
    <cellStyle name="T_THKL 1303" xfId="1812" xr:uid="{00000000-0005-0000-0000-000014070000}"/>
    <cellStyle name="T_Thong ke" xfId="1813" xr:uid="{00000000-0005-0000-0000-000015070000}"/>
    <cellStyle name="T_Thong ke cong" xfId="1814" xr:uid="{00000000-0005-0000-0000-000016070000}"/>
    <cellStyle name="T_thong ke giao dan sinh" xfId="1815" xr:uid="{00000000-0005-0000-0000-000017070000}"/>
    <cellStyle name="T_tien2004" xfId="1816" xr:uid="{00000000-0005-0000-0000-000018070000}"/>
    <cellStyle name="T_TKE-ChoDon-sua" xfId="1817" xr:uid="{00000000-0005-0000-0000-000019070000}"/>
    <cellStyle name="T_Tong hop 3 tinh (11_5)-TTH-QN-QT" xfId="1818" xr:uid="{00000000-0005-0000-0000-00001A070000}"/>
    <cellStyle name="T_Tong hop khoi luong Dot 3" xfId="1819" xr:uid="{00000000-0005-0000-0000-00001B070000}"/>
    <cellStyle name="T_Tong hop theo doi von TPCP" xfId="1820" xr:uid="{00000000-0005-0000-0000-00001C070000}"/>
    <cellStyle name="T_Tong hop theo doi von TPCP_Bao cao kiem toan kh 2010" xfId="1821" xr:uid="{00000000-0005-0000-0000-00001D070000}"/>
    <cellStyle name="T_Tong hop theo doi von TPCP_Ke hoach 2010 (theo doi)2" xfId="1822" xr:uid="{00000000-0005-0000-0000-00001E070000}"/>
    <cellStyle name="T_Tong hop theo doi von TPCP_QD UBND tinh" xfId="1823" xr:uid="{00000000-0005-0000-0000-00001F070000}"/>
    <cellStyle name="T_Tong hop theo doi von TPCP_Worksheet in D: My Documents Luc Van ban xu ly Nam 2011 Bao cao ra soat tam ung TPCP" xfId="1824" xr:uid="{00000000-0005-0000-0000-000020070000}"/>
    <cellStyle name="T_VBPL kiểm toán Đầu tư XDCB 2010" xfId="1825" xr:uid="{00000000-0005-0000-0000-000021070000}"/>
    <cellStyle name="T_Worksheet in D: ... Hoan thien 5goi theo KL cu 28-06 4.Cong 5goi Coc 33-Km1+490.13 Cong coc 33-km1+490.13" xfId="1826" xr:uid="{00000000-0005-0000-0000-000022070000}"/>
    <cellStyle name="T_ÿÿÿÿÿ" xfId="1827" xr:uid="{00000000-0005-0000-0000-000023070000}"/>
    <cellStyle name="Text" xfId="1828" xr:uid="{00000000-0005-0000-0000-000024070000}"/>
    <cellStyle name="Text Indent A" xfId="1829" xr:uid="{00000000-0005-0000-0000-000025070000}"/>
    <cellStyle name="Text Indent B" xfId="1830" xr:uid="{00000000-0005-0000-0000-000026070000}"/>
    <cellStyle name="Text Indent C" xfId="1831" xr:uid="{00000000-0005-0000-0000-000027070000}"/>
    <cellStyle name="Text_Bao cao doan cong tac cua Bo thang 4-2010" xfId="1832" xr:uid="{00000000-0005-0000-0000-000028070000}"/>
    <cellStyle name="th" xfId="1833" xr:uid="{00000000-0005-0000-0000-000029070000}"/>
    <cellStyle name="than" xfId="1834" xr:uid="{00000000-0005-0000-0000-00002A070000}"/>
    <cellStyle name="thanh" xfId="1835" xr:uid="{00000000-0005-0000-0000-00002B070000}"/>
    <cellStyle name="þ_x001d_ð¤_x000c_¯þ_x0014__x000d_¨þU_x0001_À_x0004_ _x0015__x000f__x0001__x0001_" xfId="1836" xr:uid="{00000000-0005-0000-0000-00002C070000}"/>
    <cellStyle name="þ_x001d_ð·_x000c_æþ'_x000d_ßþU_x0001_Ø_x0005_ü_x0014__x0007__x0001__x0001_" xfId="1837" xr:uid="{00000000-0005-0000-0000-00002D070000}"/>
    <cellStyle name="þ_x001d_ðÇ%Uý—&amp;Hý9_x0008_Ÿ s_x000a__x0007__x0001__x0001_" xfId="1838" xr:uid="{00000000-0005-0000-0000-00002E070000}"/>
    <cellStyle name="þ_x001d_ðK_x000c_Fý_x001b__x000d_9ýU_x0001_Ð_x0008_¦)_x0007__x0001__x0001_" xfId="1839" xr:uid="{00000000-0005-0000-0000-00002F070000}"/>
    <cellStyle name="thuong-10" xfId="1840" xr:uid="{00000000-0005-0000-0000-000030070000}"/>
    <cellStyle name="thuong-11" xfId="1841" xr:uid="{00000000-0005-0000-0000-000031070000}"/>
    <cellStyle name="Thuyet minh" xfId="1842" xr:uid="{00000000-0005-0000-0000-000032070000}"/>
    <cellStyle name="Tien1" xfId="1843" xr:uid="{00000000-0005-0000-0000-000033070000}"/>
    <cellStyle name="Tiêu đề" xfId="1844" xr:uid="{00000000-0005-0000-0000-000034070000}"/>
    <cellStyle name="Times New Roman" xfId="1845" xr:uid="{00000000-0005-0000-0000-000035070000}"/>
    <cellStyle name="Tính toán" xfId="1846" xr:uid="{00000000-0005-0000-0000-000036070000}"/>
    <cellStyle name="tit1" xfId="1847" xr:uid="{00000000-0005-0000-0000-000037070000}"/>
    <cellStyle name="tit2" xfId="1848" xr:uid="{00000000-0005-0000-0000-000038070000}"/>
    <cellStyle name="tit3" xfId="1849" xr:uid="{00000000-0005-0000-0000-000039070000}"/>
    <cellStyle name="tit4" xfId="1850" xr:uid="{00000000-0005-0000-0000-00003A070000}"/>
    <cellStyle name="Title 2" xfId="1851" xr:uid="{00000000-0005-0000-0000-00003B070000}"/>
    <cellStyle name="Tổng" xfId="1852" xr:uid="{00000000-0005-0000-0000-00003C070000}"/>
    <cellStyle name="Tong so" xfId="1853" xr:uid="{00000000-0005-0000-0000-00003D070000}"/>
    <cellStyle name="tong so 1" xfId="1854" xr:uid="{00000000-0005-0000-0000-00003E070000}"/>
    <cellStyle name="Tongcong" xfId="1855" xr:uid="{00000000-0005-0000-0000-00003F070000}"/>
    <cellStyle name="Tốt" xfId="1856" xr:uid="{00000000-0005-0000-0000-000040070000}"/>
    <cellStyle name="Total" xfId="1857" builtinId="25" customBuiltin="1"/>
    <cellStyle name="Total 2" xfId="1858" xr:uid="{00000000-0005-0000-0000-000042070000}"/>
    <cellStyle name="Total 3" xfId="1859" xr:uid="{00000000-0005-0000-0000-000043070000}"/>
    <cellStyle name="trang" xfId="1860" xr:uid="{00000000-0005-0000-0000-000044070000}"/>
    <cellStyle name="Trung tính" xfId="1861" xr:uid="{00000000-0005-0000-0000-000045070000}"/>
    <cellStyle name="tt1" xfId="1862" xr:uid="{00000000-0005-0000-0000-000046070000}"/>
    <cellStyle name="Tuan" xfId="1863" xr:uid="{00000000-0005-0000-0000-000047070000}"/>
    <cellStyle name="Tusental (0)_pldt" xfId="1864" xr:uid="{00000000-0005-0000-0000-000048070000}"/>
    <cellStyle name="Tusental_pldt" xfId="1865" xr:uid="{00000000-0005-0000-0000-000049070000}"/>
    <cellStyle name="u" xfId="1866" xr:uid="{00000000-0005-0000-0000-00004A070000}"/>
    <cellStyle name="ux_3_¼­¿ï-¾È»ê" xfId="1867" xr:uid="{00000000-0005-0000-0000-00004B070000}"/>
    <cellStyle name="Valuta (0)_CALPREZZ" xfId="1868" xr:uid="{00000000-0005-0000-0000-00004C070000}"/>
    <cellStyle name="Valuta_ PESO ELETTR." xfId="1869" xr:uid="{00000000-0005-0000-0000-00004D070000}"/>
    <cellStyle name="Văn bản Cảnh báo" xfId="1870" xr:uid="{00000000-0005-0000-0000-00004E070000}"/>
    <cellStyle name="Văn bản Giải thích" xfId="1871" xr:uid="{00000000-0005-0000-0000-00004F070000}"/>
    <cellStyle name="VANG1" xfId="1872" xr:uid="{00000000-0005-0000-0000-000050070000}"/>
    <cellStyle name="viet" xfId="1873" xr:uid="{00000000-0005-0000-0000-000051070000}"/>
    <cellStyle name="viet2" xfId="1874" xr:uid="{00000000-0005-0000-0000-000052070000}"/>
    <cellStyle name="Vietnam 1" xfId="1875" xr:uid="{00000000-0005-0000-0000-000053070000}"/>
    <cellStyle name="VN new romanNormal" xfId="1876" xr:uid="{00000000-0005-0000-0000-000054070000}"/>
    <cellStyle name="vn time 10" xfId="1877" xr:uid="{00000000-0005-0000-0000-000055070000}"/>
    <cellStyle name="Vn Time 13" xfId="1878" xr:uid="{00000000-0005-0000-0000-000056070000}"/>
    <cellStyle name="Vn Time 14" xfId="1879" xr:uid="{00000000-0005-0000-0000-000057070000}"/>
    <cellStyle name="VN time new roman" xfId="1880" xr:uid="{00000000-0005-0000-0000-000058070000}"/>
    <cellStyle name="vn_time" xfId="1881" xr:uid="{00000000-0005-0000-0000-000059070000}"/>
    <cellStyle name="vnbo" xfId="1882" xr:uid="{00000000-0005-0000-0000-00005A070000}"/>
    <cellStyle name="vnhead1" xfId="1883" xr:uid="{00000000-0005-0000-0000-00005B070000}"/>
    <cellStyle name="vnhead2" xfId="1884" xr:uid="{00000000-0005-0000-0000-00005C070000}"/>
    <cellStyle name="vnhead3" xfId="1885" xr:uid="{00000000-0005-0000-0000-00005D070000}"/>
    <cellStyle name="vnhead4" xfId="1886" xr:uid="{00000000-0005-0000-0000-00005E070000}"/>
    <cellStyle name="vntxt1" xfId="1887" xr:uid="{00000000-0005-0000-0000-00005F070000}"/>
    <cellStyle name="vntxt2" xfId="1888" xr:uid="{00000000-0005-0000-0000-000060070000}"/>
    <cellStyle name="W?hrung [0]_35ERI8T2gbIEMixb4v26icuOo" xfId="1889" xr:uid="{00000000-0005-0000-0000-000061070000}"/>
    <cellStyle name="W?hrung_35ERI8T2gbIEMixb4v26icuOo" xfId="1890" xr:uid="{00000000-0005-0000-0000-000062070000}"/>
    <cellStyle name="Währung [0]_68574_Materialbedarfsliste" xfId="1891" xr:uid="{00000000-0005-0000-0000-000063070000}"/>
    <cellStyle name="Währung_68574_Materialbedarfsliste" xfId="1892" xr:uid="{00000000-0005-0000-0000-000064070000}"/>
    <cellStyle name="Walutowy [0]_Invoices2001Slovakia" xfId="1893" xr:uid="{00000000-0005-0000-0000-000065070000}"/>
    <cellStyle name="Walutowy_Invoices2001Slovakia" xfId="1894" xr:uid="{00000000-0005-0000-0000-000066070000}"/>
    <cellStyle name="Warning Text 2" xfId="1895" xr:uid="{00000000-0005-0000-0000-000067070000}"/>
    <cellStyle name="wrap" xfId="1896" xr:uid="{00000000-0005-0000-0000-000068070000}"/>
    <cellStyle name="Wไhrung [0]_35ERI8T2gbIEMixb4v26icuOo" xfId="1897" xr:uid="{00000000-0005-0000-0000-000069070000}"/>
    <cellStyle name="Wไhrung_35ERI8T2gbIEMixb4v26icuOo" xfId="1898" xr:uid="{00000000-0005-0000-0000-00006A070000}"/>
    <cellStyle name="Xấu" xfId="1899" xr:uid="{00000000-0005-0000-0000-00006B070000}"/>
    <cellStyle name="xuan" xfId="1900" xr:uid="{00000000-0005-0000-0000-00006C070000}"/>
    <cellStyle name="y" xfId="1901" xr:uid="{00000000-0005-0000-0000-00006D070000}"/>
    <cellStyle name="Ý kh¸c_B¶ng 1 (2)" xfId="1902" xr:uid="{00000000-0005-0000-0000-00006E070000}"/>
    <cellStyle name="เครื่องหมายสกุลเงิน [0]_FTC_OFFER" xfId="1903" xr:uid="{00000000-0005-0000-0000-00006F070000}"/>
    <cellStyle name="เครื่องหมายสกุลเงิน_FTC_OFFER" xfId="1904" xr:uid="{00000000-0005-0000-0000-000070070000}"/>
    <cellStyle name="ปกติ_FTC_OFFER" xfId="1905" xr:uid="{00000000-0005-0000-0000-000071070000}"/>
    <cellStyle name=" [0.00]_ Att. 1- Cover" xfId="1906" xr:uid="{00000000-0005-0000-0000-000072070000}"/>
    <cellStyle name="_ Att. 1- Cover" xfId="1907" xr:uid="{00000000-0005-0000-0000-000073070000}"/>
    <cellStyle name="?_ Att. 1- Cover" xfId="1908" xr:uid="{00000000-0005-0000-0000-000074070000}"/>
    <cellStyle name="똿뗦먛귟 [0.00]_PRODUCT DETAIL Q1" xfId="1909" xr:uid="{00000000-0005-0000-0000-000075070000}"/>
    <cellStyle name="똿뗦먛귟_PRODUCT DETAIL Q1" xfId="1910" xr:uid="{00000000-0005-0000-0000-000076070000}"/>
    <cellStyle name="믅됞 [0.00]_PRODUCT DETAIL Q1" xfId="1911" xr:uid="{00000000-0005-0000-0000-000077070000}"/>
    <cellStyle name="믅됞_PRODUCT DETAIL Q1" xfId="1912" xr:uid="{00000000-0005-0000-0000-000078070000}"/>
    <cellStyle name="백분율_††††† " xfId="1913" xr:uid="{00000000-0005-0000-0000-000079070000}"/>
    <cellStyle name="뷭?_BOOKSHIP" xfId="1914" xr:uid="{00000000-0005-0000-0000-00007A070000}"/>
    <cellStyle name="안건회계법인" xfId="1915" xr:uid="{00000000-0005-0000-0000-00007B070000}"/>
    <cellStyle name="콤마 [ - 유형1" xfId="1916" xr:uid="{00000000-0005-0000-0000-00007C070000}"/>
    <cellStyle name="콤마 [ - 유형2" xfId="1917" xr:uid="{00000000-0005-0000-0000-00007D070000}"/>
    <cellStyle name="콤마 [ - 유형3" xfId="1918" xr:uid="{00000000-0005-0000-0000-00007E070000}"/>
    <cellStyle name="콤마 [ - 유형4" xfId="1919" xr:uid="{00000000-0005-0000-0000-00007F070000}"/>
    <cellStyle name="콤마 [ - 유형5" xfId="1920" xr:uid="{00000000-0005-0000-0000-000080070000}"/>
    <cellStyle name="콤마 [ - 유형6" xfId="1921" xr:uid="{00000000-0005-0000-0000-000081070000}"/>
    <cellStyle name="콤마 [ - 유형7" xfId="1922" xr:uid="{00000000-0005-0000-0000-000082070000}"/>
    <cellStyle name="콤마 [ - 유형8" xfId="1923" xr:uid="{00000000-0005-0000-0000-000083070000}"/>
    <cellStyle name="콤마 [0]_ 비목별 월별기술 " xfId="1924" xr:uid="{00000000-0005-0000-0000-000084070000}"/>
    <cellStyle name="콤마_ 비목별 월별기술 " xfId="1925" xr:uid="{00000000-0005-0000-0000-000085070000}"/>
    <cellStyle name="통화 [0]_††††† " xfId="1926" xr:uid="{00000000-0005-0000-0000-000086070000}"/>
    <cellStyle name="통화_††††† " xfId="1927" xr:uid="{00000000-0005-0000-0000-000087070000}"/>
    <cellStyle name="표준_ 97년 경영분석(안)" xfId="1928" xr:uid="{00000000-0005-0000-0000-000088070000}"/>
    <cellStyle name="표줠_Sheet1_1_총괄표 (수출입) (2)" xfId="1929" xr:uid="{00000000-0005-0000-0000-000089070000}"/>
    <cellStyle name="一般_00Q3902REV.1" xfId="1930" xr:uid="{00000000-0005-0000-0000-00008A070000}"/>
    <cellStyle name="千分位[0]_00Q3902REV.1" xfId="1931" xr:uid="{00000000-0005-0000-0000-00008B070000}"/>
    <cellStyle name="千分位_00Q3902REV.1" xfId="1932" xr:uid="{00000000-0005-0000-0000-00008C070000}"/>
    <cellStyle name="桁区切り [0.00]_BE-BQ" xfId="1933" xr:uid="{00000000-0005-0000-0000-00008D070000}"/>
    <cellStyle name="桁区切り_BE-BQ" xfId="1934" xr:uid="{00000000-0005-0000-0000-00008E070000}"/>
    <cellStyle name="標準_(A1)BOQ " xfId="1935" xr:uid="{00000000-0005-0000-0000-00008F070000}"/>
    <cellStyle name="貨幣 [0]_00Q3902REV.1" xfId="1936" xr:uid="{00000000-0005-0000-0000-000090070000}"/>
    <cellStyle name="貨幣[0]_BRE" xfId="1937" xr:uid="{00000000-0005-0000-0000-000091070000}"/>
    <cellStyle name="貨幣_00Q3902REV.1" xfId="1938" xr:uid="{00000000-0005-0000-0000-000092070000}"/>
    <cellStyle name="通貨 [0.00]_BE-BQ" xfId="1939" xr:uid="{00000000-0005-0000-0000-000093070000}"/>
    <cellStyle name="通貨_BE-BQ" xfId="1940" xr:uid="{00000000-0005-0000-0000-00009407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Phuluc1!A1"/></Relationships>
</file>

<file path=xl/drawings/_rels/drawing2.xml.rels><?xml version="1.0" encoding="UTF-8" standalone="yes"?>
<Relationships xmlns="http://schemas.openxmlformats.org/package/2006/relationships"><Relationship Id="rId1" Type="http://schemas.openxmlformats.org/officeDocument/2006/relationships/hyperlink" Target="#Phuluc1!A1"/></Relationships>
</file>

<file path=xl/drawings/_rels/drawing3.xml.rels><?xml version="1.0" encoding="UTF-8" standalone="yes"?>
<Relationships xmlns="http://schemas.openxmlformats.org/package/2006/relationships"><Relationship Id="rId1" Type="http://schemas.openxmlformats.org/officeDocument/2006/relationships/hyperlink" Target="#Phuluc1!A1"/></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xdr:colOff>
      <xdr:row>2</xdr:row>
      <xdr:rowOff>95250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9420225" y="161925"/>
          <a:ext cx="1085850" cy="25717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rgbClr val="FF0000"/>
              </a:solidFill>
            </a:rPr>
            <a:t>Trở</a:t>
          </a:r>
          <a:r>
            <a:rPr lang="en-US" sz="1100" b="1" baseline="0">
              <a:solidFill>
                <a:srgbClr val="FF0000"/>
              </a:solidFill>
            </a:rPr>
            <a:t> về</a:t>
          </a:r>
          <a:endParaRPr lang="en-US" sz="1100" b="1">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xdr:colOff>
      <xdr:row>2</xdr:row>
      <xdr:rowOff>95250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9315450" y="161925"/>
          <a:ext cx="1085850" cy="25717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rgbClr val="FF0000"/>
              </a:solidFill>
            </a:rPr>
            <a:t>Trở</a:t>
          </a:r>
          <a:r>
            <a:rPr lang="en-US" sz="1100" b="1" baseline="0">
              <a:solidFill>
                <a:srgbClr val="FF0000"/>
              </a:solidFill>
            </a:rPr>
            <a:t> về</a:t>
          </a:r>
          <a:endParaRPr lang="en-US" sz="1100" b="1">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209550</xdr:colOff>
      <xdr:row>2</xdr:row>
      <xdr:rowOff>95250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9048750" y="161925"/>
          <a:ext cx="676275" cy="25717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rgbClr val="FF0000"/>
              </a:solidFill>
            </a:rPr>
            <a:t>Trở</a:t>
          </a:r>
          <a:r>
            <a:rPr lang="en-US" sz="1100" b="1" baseline="0">
              <a:solidFill>
                <a:srgbClr val="FF0000"/>
              </a:solidFill>
            </a:rPr>
            <a:t> về</a:t>
          </a:r>
          <a:endParaRPr lang="en-US" sz="1100" b="1">
            <a:solidFill>
              <a:srgbClr val="FF0000"/>
            </a:solidFill>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T41"/>
  <sheetViews>
    <sheetView workbookViewId="0">
      <pane xSplit="9" ySplit="9" topLeftCell="K10" activePane="bottomRight" state="frozen"/>
      <selection pane="topRight" activeCell="J1" sqref="J1"/>
      <selection pane="bottomLeft" activeCell="A10" sqref="A10"/>
      <selection pane="bottomRight" activeCell="P6" sqref="P6"/>
    </sheetView>
  </sheetViews>
  <sheetFormatPr defaultRowHeight="15"/>
  <cols>
    <col min="1" max="1" width="6.7109375" style="137" customWidth="1"/>
    <col min="2" max="2" width="18.28515625" style="137" customWidth="1"/>
    <col min="3" max="3" width="19.28515625" style="143" customWidth="1"/>
    <col min="4" max="4" width="18.42578125" style="143" customWidth="1"/>
    <col min="5" max="5" width="17.85546875" style="143" customWidth="1"/>
    <col min="6" max="6" width="10.140625" style="143" customWidth="1"/>
    <col min="7" max="7" width="15.85546875" style="143" customWidth="1"/>
    <col min="8" max="8" width="12" style="143" customWidth="1"/>
    <col min="9" max="9" width="9.140625" style="143"/>
    <col min="10" max="10" width="15.140625" style="143" customWidth="1"/>
    <col min="11" max="11" width="14.42578125" style="143" customWidth="1"/>
    <col min="12" max="13" width="9.140625" style="143"/>
    <col min="14" max="14" width="17.5703125" style="143" customWidth="1"/>
    <col min="15" max="15" width="18.28515625" style="143" customWidth="1"/>
    <col min="16" max="16" width="16" style="143" customWidth="1"/>
    <col min="17" max="17" width="15" style="143" customWidth="1"/>
    <col min="18" max="18" width="9.140625" style="143" customWidth="1"/>
    <col min="19" max="19" width="15.42578125" style="143" customWidth="1"/>
    <col min="20" max="20" width="9.140625" style="143" customWidth="1"/>
    <col min="21" max="16384" width="9.140625" style="137"/>
  </cols>
  <sheetData>
    <row r="1" spans="1:20" ht="43.5" customHeight="1">
      <c r="A1" s="591" t="s">
        <v>335</v>
      </c>
      <c r="B1" s="591"/>
      <c r="C1" s="591"/>
      <c r="D1" s="591"/>
      <c r="E1" s="591"/>
      <c r="F1" s="591"/>
      <c r="G1" s="591"/>
      <c r="H1" s="591"/>
      <c r="I1" s="591"/>
      <c r="J1" s="591"/>
      <c r="K1" s="591"/>
      <c r="L1" s="591"/>
      <c r="M1" s="591"/>
      <c r="N1" s="591"/>
      <c r="O1" s="591"/>
      <c r="P1" s="591"/>
      <c r="Q1" s="591"/>
      <c r="R1" s="591"/>
      <c r="S1" s="591"/>
      <c r="T1" s="591"/>
    </row>
    <row r="2" spans="1:20" ht="15" customHeight="1">
      <c r="A2" s="595" t="s">
        <v>553</v>
      </c>
      <c r="B2" s="595"/>
      <c r="C2" s="595"/>
      <c r="D2" s="595"/>
      <c r="E2" s="595"/>
      <c r="F2" s="595"/>
      <c r="G2" s="595"/>
      <c r="H2" s="595"/>
      <c r="I2" s="595"/>
      <c r="J2" s="595"/>
      <c r="K2" s="595"/>
      <c r="L2" s="595"/>
      <c r="M2" s="595"/>
      <c r="N2" s="595"/>
      <c r="O2" s="595"/>
      <c r="P2" s="595"/>
      <c r="Q2" s="595"/>
      <c r="R2" s="595"/>
      <c r="S2" s="595"/>
      <c r="T2" s="595"/>
    </row>
    <row r="3" spans="1:20" ht="15" customHeight="1">
      <c r="A3" s="586" t="str">
        <f>+'54'!A5:P5</f>
        <v>(Kèm theo Nghị quyết số     /NQ-HĐND ngày     tháng    năm 2024 của Hội đồng nhân dân huyện Ia H'Drai)</v>
      </c>
      <c r="B3" s="586"/>
      <c r="C3" s="586"/>
      <c r="D3" s="586"/>
      <c r="E3" s="586"/>
      <c r="F3" s="586"/>
      <c r="G3" s="586"/>
      <c r="H3" s="586"/>
      <c r="I3" s="586"/>
      <c r="J3" s="586"/>
      <c r="K3" s="586"/>
      <c r="L3" s="586"/>
      <c r="M3" s="586"/>
      <c r="N3" s="586"/>
      <c r="O3" s="586"/>
      <c r="P3" s="586"/>
      <c r="Q3" s="586"/>
      <c r="R3" s="586"/>
      <c r="S3" s="586"/>
      <c r="T3" s="586"/>
    </row>
    <row r="4" spans="1:20" hidden="1">
      <c r="A4" s="586" t="e">
        <f>+'54'!A6:P6</f>
        <v>#REF!</v>
      </c>
      <c r="B4" s="586"/>
      <c r="C4" s="586"/>
      <c r="D4" s="586"/>
      <c r="E4" s="586"/>
      <c r="F4" s="586"/>
      <c r="G4" s="586"/>
      <c r="H4" s="586"/>
      <c r="I4" s="586"/>
      <c r="J4" s="586"/>
      <c r="K4" s="586"/>
      <c r="L4" s="586"/>
      <c r="M4" s="586"/>
      <c r="N4" s="586"/>
      <c r="O4" s="586"/>
      <c r="P4" s="586"/>
      <c r="Q4" s="586"/>
      <c r="R4" s="138"/>
      <c r="S4" s="138"/>
      <c r="T4" s="138"/>
    </row>
    <row r="5" spans="1:20" hidden="1">
      <c r="A5" s="586" t="e">
        <f>+'54'!A7:P7</f>
        <v>#REF!</v>
      </c>
      <c r="B5" s="586"/>
      <c r="C5" s="586"/>
      <c r="D5" s="586"/>
      <c r="E5" s="586"/>
      <c r="F5" s="586"/>
      <c r="G5" s="586"/>
      <c r="H5" s="586"/>
      <c r="I5" s="586"/>
      <c r="J5" s="586"/>
      <c r="K5" s="586"/>
      <c r="L5" s="586"/>
      <c r="M5" s="586"/>
      <c r="N5" s="586"/>
      <c r="O5" s="586"/>
      <c r="P5" s="586"/>
      <c r="Q5" s="586"/>
      <c r="R5" s="138"/>
      <c r="S5" s="138"/>
      <c r="T5" s="138"/>
    </row>
    <row r="6" spans="1:20" ht="15.75">
      <c r="A6" s="138"/>
      <c r="B6" s="138"/>
      <c r="C6" s="138"/>
      <c r="D6" s="138"/>
      <c r="E6" s="138"/>
      <c r="F6" s="138"/>
      <c r="G6" s="138"/>
      <c r="H6" s="138"/>
      <c r="I6" s="138"/>
      <c r="J6" s="138"/>
      <c r="K6" s="138"/>
      <c r="L6" s="138"/>
      <c r="M6" s="138"/>
      <c r="N6" s="138"/>
      <c r="O6" s="138"/>
      <c r="P6" s="453"/>
      <c r="Q6" s="138"/>
      <c r="R6" s="138"/>
      <c r="S6" s="138"/>
      <c r="T6" s="138"/>
    </row>
    <row r="7" spans="1:20">
      <c r="A7" s="592" t="s">
        <v>130</v>
      </c>
      <c r="B7" s="592"/>
      <c r="C7" s="592"/>
      <c r="D7" s="592"/>
      <c r="E7" s="592"/>
      <c r="F7" s="592"/>
      <c r="G7" s="592"/>
      <c r="H7" s="592"/>
      <c r="I7" s="592"/>
      <c r="J7" s="592"/>
      <c r="K7" s="592"/>
      <c r="L7" s="592"/>
      <c r="M7" s="592"/>
      <c r="N7" s="592"/>
      <c r="O7" s="592"/>
      <c r="P7" s="592"/>
      <c r="Q7" s="592"/>
      <c r="R7" s="592"/>
      <c r="S7" s="592"/>
      <c r="T7" s="592"/>
    </row>
    <row r="8" spans="1:20" s="139" customFormat="1">
      <c r="A8" s="587" t="s">
        <v>7</v>
      </c>
      <c r="B8" s="587" t="s">
        <v>325</v>
      </c>
      <c r="C8" s="589" t="s">
        <v>379</v>
      </c>
      <c r="D8" s="589" t="s">
        <v>29</v>
      </c>
      <c r="E8" s="589" t="s">
        <v>55</v>
      </c>
      <c r="F8" s="589" t="s">
        <v>56</v>
      </c>
      <c r="G8" s="589" t="s">
        <v>384</v>
      </c>
      <c r="H8" s="589" t="s">
        <v>93</v>
      </c>
      <c r="I8" s="589" t="s">
        <v>326</v>
      </c>
      <c r="J8" s="589" t="s">
        <v>327</v>
      </c>
      <c r="K8" s="589" t="s">
        <v>95</v>
      </c>
      <c r="L8" s="589" t="s">
        <v>328</v>
      </c>
      <c r="M8" s="589" t="s">
        <v>96</v>
      </c>
      <c r="N8" s="589" t="s">
        <v>329</v>
      </c>
      <c r="O8" s="589" t="s">
        <v>23</v>
      </c>
      <c r="P8" s="589"/>
      <c r="Q8" s="589" t="s">
        <v>330</v>
      </c>
      <c r="R8" s="589" t="s">
        <v>331</v>
      </c>
      <c r="S8" s="589" t="s">
        <v>332</v>
      </c>
      <c r="T8" s="593" t="s">
        <v>306</v>
      </c>
    </row>
    <row r="9" spans="1:20" s="139" customFormat="1" ht="57">
      <c r="A9" s="588"/>
      <c r="B9" s="588"/>
      <c r="C9" s="590"/>
      <c r="D9" s="590"/>
      <c r="E9" s="590"/>
      <c r="F9" s="590"/>
      <c r="G9" s="590"/>
      <c r="H9" s="590"/>
      <c r="I9" s="590"/>
      <c r="J9" s="590"/>
      <c r="K9" s="590"/>
      <c r="L9" s="590"/>
      <c r="M9" s="590"/>
      <c r="N9" s="590"/>
      <c r="O9" s="225" t="s">
        <v>358</v>
      </c>
      <c r="P9" s="225" t="s">
        <v>333</v>
      </c>
      <c r="Q9" s="590"/>
      <c r="R9" s="590"/>
      <c r="S9" s="590"/>
      <c r="T9" s="594"/>
    </row>
    <row r="10" spans="1:20">
      <c r="A10" s="226" t="s">
        <v>10</v>
      </c>
      <c r="B10" s="226" t="s">
        <v>11</v>
      </c>
      <c r="C10" s="227">
        <v>1</v>
      </c>
      <c r="D10" s="227">
        <v>2</v>
      </c>
      <c r="E10" s="227">
        <v>3</v>
      </c>
      <c r="F10" s="227">
        <v>4</v>
      </c>
      <c r="G10" s="227">
        <v>5</v>
      </c>
      <c r="H10" s="227">
        <v>6</v>
      </c>
      <c r="I10" s="227">
        <v>7</v>
      </c>
      <c r="J10" s="227">
        <v>8</v>
      </c>
      <c r="K10" s="227">
        <v>9</v>
      </c>
      <c r="L10" s="227">
        <v>10</v>
      </c>
      <c r="M10" s="227">
        <v>11</v>
      </c>
      <c r="N10" s="227">
        <v>12</v>
      </c>
      <c r="O10" s="227">
        <v>13</v>
      </c>
      <c r="P10" s="227">
        <v>14</v>
      </c>
      <c r="Q10" s="227">
        <v>15</v>
      </c>
      <c r="R10" s="227">
        <v>16</v>
      </c>
      <c r="S10" s="227">
        <v>17</v>
      </c>
      <c r="T10" s="227" t="s">
        <v>99</v>
      </c>
    </row>
    <row r="11" spans="1:20">
      <c r="A11" s="140"/>
      <c r="B11" s="141" t="s">
        <v>334</v>
      </c>
      <c r="C11" s="146">
        <f>SUM(C12:C17)</f>
        <v>93176760000</v>
      </c>
      <c r="D11" s="146">
        <f t="shared" ref="D11:T11" si="0">SUM(D12:D17)</f>
        <v>90946678646</v>
      </c>
      <c r="E11" s="146">
        <f t="shared" si="0"/>
        <v>23833610379</v>
      </c>
      <c r="F11" s="146">
        <f t="shared" si="0"/>
        <v>0</v>
      </c>
      <c r="G11" s="146">
        <f t="shared" si="0"/>
        <v>1389456536</v>
      </c>
      <c r="H11" s="146">
        <f t="shared" si="0"/>
        <v>0</v>
      </c>
      <c r="I11" s="146">
        <f t="shared" si="0"/>
        <v>0</v>
      </c>
      <c r="J11" s="146">
        <f t="shared" si="0"/>
        <v>0</v>
      </c>
      <c r="K11" s="146">
        <f t="shared" si="0"/>
        <v>6094000</v>
      </c>
      <c r="L11" s="146">
        <f t="shared" si="0"/>
        <v>0</v>
      </c>
      <c r="M11" s="146">
        <f t="shared" si="0"/>
        <v>0</v>
      </c>
      <c r="N11" s="146">
        <f>SUM(N12:N17)</f>
        <v>65667361731</v>
      </c>
      <c r="O11" s="146">
        <f t="shared" si="0"/>
        <v>47946141915</v>
      </c>
      <c r="P11" s="146">
        <f t="shared" si="0"/>
        <v>6280154082</v>
      </c>
      <c r="Q11" s="146">
        <f t="shared" si="0"/>
        <v>50156000</v>
      </c>
      <c r="R11" s="146">
        <f t="shared" si="0"/>
        <v>0</v>
      </c>
      <c r="S11" s="146">
        <f t="shared" si="0"/>
        <v>0</v>
      </c>
      <c r="T11" s="146">
        <f t="shared" si="0"/>
        <v>49.095557056278366</v>
      </c>
    </row>
    <row r="12" spans="1:20" s="139" customFormat="1" ht="30">
      <c r="A12" s="162">
        <v>1</v>
      </c>
      <c r="B12" s="163" t="s">
        <v>336</v>
      </c>
      <c r="C12" s="164">
        <f>+'54'!D30+'54'!G30</f>
        <v>76666760000</v>
      </c>
      <c r="D12" s="164">
        <f>SUM(E12:N12)+Q12+R12+S12</f>
        <v>62665562814</v>
      </c>
      <c r="E12" s="164">
        <v>23797760379</v>
      </c>
      <c r="F12" s="164"/>
      <c r="G12" s="164">
        <v>1171579536</v>
      </c>
      <c r="H12" s="164"/>
      <c r="I12" s="164"/>
      <c r="J12" s="164"/>
      <c r="K12" s="164">
        <v>6094000</v>
      </c>
      <c r="L12" s="164"/>
      <c r="M12" s="164"/>
      <c r="N12" s="164">
        <f>+O12+P12+10996838734</f>
        <v>37639972899</v>
      </c>
      <c r="O12" s="164">
        <v>26643134165</v>
      </c>
      <c r="P12" s="164"/>
      <c r="Q12" s="164">
        <v>50156000</v>
      </c>
      <c r="R12" s="164"/>
      <c r="S12" s="164"/>
      <c r="T12" s="164">
        <f>+N12/C12%</f>
        <v>49.095557056278366</v>
      </c>
    </row>
    <row r="13" spans="1:20" s="139" customFormat="1" ht="30">
      <c r="A13" s="162">
        <v>2</v>
      </c>
      <c r="B13" s="163" t="s">
        <v>552</v>
      </c>
      <c r="C13" s="164">
        <f>+'54'!G20</f>
        <v>257000000</v>
      </c>
      <c r="D13" s="164">
        <f>SUM(E13:N13)+Q13+R13</f>
        <v>444227000</v>
      </c>
      <c r="E13" s="164"/>
      <c r="F13" s="164"/>
      <c r="G13" s="164"/>
      <c r="H13" s="164"/>
      <c r="I13" s="164"/>
      <c r="J13" s="164"/>
      <c r="K13" s="164"/>
      <c r="L13" s="164"/>
      <c r="M13" s="164"/>
      <c r="N13" s="228">
        <v>444227000</v>
      </c>
      <c r="O13" s="228"/>
      <c r="P13" s="164"/>
      <c r="Q13" s="164"/>
      <c r="R13" s="164"/>
      <c r="S13" s="164"/>
      <c r="T13" s="164"/>
    </row>
    <row r="14" spans="1:20" s="139" customFormat="1" ht="45">
      <c r="A14" s="162">
        <v>3</v>
      </c>
      <c r="B14" s="163" t="s">
        <v>360</v>
      </c>
      <c r="C14" s="164">
        <f>+'54'!D32+'54'!G32</f>
        <v>0</v>
      </c>
      <c r="D14" s="164">
        <f>SUM(E14:N14)+Q14+R14</f>
        <v>1620000</v>
      </c>
      <c r="E14" s="164"/>
      <c r="F14" s="164"/>
      <c r="G14" s="164"/>
      <c r="H14" s="164"/>
      <c r="I14" s="164"/>
      <c r="J14" s="164"/>
      <c r="K14" s="164"/>
      <c r="L14" s="164"/>
      <c r="M14" s="164"/>
      <c r="N14" s="164">
        <f>+O14+P14</f>
        <v>1620000</v>
      </c>
      <c r="O14" s="228"/>
      <c r="P14" s="164">
        <v>1620000</v>
      </c>
      <c r="Q14" s="164"/>
      <c r="R14" s="164"/>
      <c r="S14" s="164"/>
      <c r="T14" s="164"/>
    </row>
    <row r="15" spans="1:20" ht="15.75">
      <c r="A15" s="142">
        <v>4</v>
      </c>
      <c r="B15" s="144" t="s">
        <v>122</v>
      </c>
      <c r="C15" s="145">
        <f>+'54'!D49+'54'!G49</f>
        <v>3699000000</v>
      </c>
      <c r="D15" s="145">
        <f>SUM(E15:N15)+Q15+R15</f>
        <v>13845158000</v>
      </c>
      <c r="E15" s="145"/>
      <c r="F15" s="145"/>
      <c r="G15" s="145"/>
      <c r="H15" s="145"/>
      <c r="I15" s="145"/>
      <c r="J15" s="145"/>
      <c r="K15" s="145"/>
      <c r="L15" s="145"/>
      <c r="M15" s="145"/>
      <c r="N15" s="145">
        <f>SUM(O15:P15)</f>
        <v>13845158000</v>
      </c>
      <c r="O15" s="228">
        <v>10820588000</v>
      </c>
      <c r="P15" s="145">
        <v>3024570000</v>
      </c>
      <c r="Q15" s="145"/>
      <c r="R15" s="145"/>
      <c r="S15" s="145"/>
      <c r="T15" s="145"/>
    </row>
    <row r="16" spans="1:20">
      <c r="A16" s="142">
        <v>5</v>
      </c>
      <c r="B16" s="144" t="s">
        <v>123</v>
      </c>
      <c r="C16" s="145">
        <f>+'54'!G50</f>
        <v>3861000000</v>
      </c>
      <c r="D16" s="145">
        <f>SUM(E16:N16)+Q16+R16</f>
        <v>5331679750</v>
      </c>
      <c r="E16" s="145">
        <v>35850000</v>
      </c>
      <c r="F16" s="145"/>
      <c r="G16" s="145">
        <v>99877000</v>
      </c>
      <c r="H16" s="145"/>
      <c r="I16" s="145"/>
      <c r="J16" s="145"/>
      <c r="K16" s="145"/>
      <c r="L16" s="145"/>
      <c r="M16" s="145"/>
      <c r="N16" s="145">
        <f>SUM(O16:P16)</f>
        <v>5195952750</v>
      </c>
      <c r="O16" s="145">
        <v>4969076750</v>
      </c>
      <c r="P16" s="145">
        <v>226876000</v>
      </c>
      <c r="Q16" s="145"/>
      <c r="R16" s="145"/>
      <c r="S16" s="145"/>
      <c r="T16" s="145"/>
    </row>
    <row r="17" spans="1:20">
      <c r="A17" s="229">
        <v>5</v>
      </c>
      <c r="B17" s="230" t="s">
        <v>124</v>
      </c>
      <c r="C17" s="231">
        <f>+'54'!F51</f>
        <v>8693000000</v>
      </c>
      <c r="D17" s="231">
        <f>SUM(E17:N17)+Q17+R17</f>
        <v>8658431082</v>
      </c>
      <c r="E17" s="231"/>
      <c r="F17" s="231"/>
      <c r="G17" s="231">
        <v>118000000</v>
      </c>
      <c r="H17" s="231"/>
      <c r="I17" s="231"/>
      <c r="J17" s="231"/>
      <c r="K17" s="231"/>
      <c r="L17" s="231"/>
      <c r="M17" s="231"/>
      <c r="N17" s="231">
        <f>SUM(O17:P17)</f>
        <v>8540431082</v>
      </c>
      <c r="O17" s="231">
        <v>5513343000</v>
      </c>
      <c r="P17" s="231">
        <v>3027088082</v>
      </c>
      <c r="Q17" s="231"/>
      <c r="R17" s="231"/>
      <c r="S17" s="231"/>
      <c r="T17" s="231"/>
    </row>
    <row r="18" spans="1:20">
      <c r="A18" s="232"/>
      <c r="B18" s="233"/>
      <c r="C18" s="234"/>
      <c r="D18" s="234"/>
      <c r="E18" s="234"/>
      <c r="F18" s="234"/>
      <c r="G18" s="234"/>
      <c r="H18" s="234"/>
      <c r="I18" s="234"/>
      <c r="J18" s="234"/>
      <c r="K18" s="234"/>
      <c r="L18" s="234"/>
      <c r="M18" s="234"/>
      <c r="N18" s="234">
        <f>SUM(O18:P18)</f>
        <v>0</v>
      </c>
      <c r="O18" s="234"/>
      <c r="P18" s="234"/>
      <c r="Q18" s="234"/>
      <c r="R18" s="234"/>
      <c r="S18" s="234"/>
      <c r="T18" s="235"/>
    </row>
    <row r="19" spans="1:20" s="503" customFormat="1">
      <c r="C19" s="504"/>
      <c r="D19" s="504"/>
      <c r="E19" s="504"/>
      <c r="F19" s="504"/>
      <c r="G19" s="504"/>
      <c r="H19" s="504"/>
      <c r="I19" s="504"/>
      <c r="J19" s="504"/>
      <c r="K19" s="504"/>
      <c r="L19" s="504"/>
      <c r="M19" s="504"/>
      <c r="N19" s="504"/>
      <c r="O19" s="504"/>
      <c r="P19" s="504"/>
      <c r="Q19" s="504"/>
      <c r="R19" s="504"/>
      <c r="S19" s="504"/>
      <c r="T19" s="504"/>
    </row>
    <row r="20" spans="1:20" s="503" customFormat="1">
      <c r="C20" s="504"/>
      <c r="D20" s="504"/>
      <c r="E20" s="504"/>
      <c r="F20" s="504"/>
      <c r="G20" s="504">
        <f>+D12-'54'!O30-'54'!J30</f>
        <v>0</v>
      </c>
      <c r="H20" s="504"/>
      <c r="I20" s="504"/>
      <c r="J20" s="504"/>
      <c r="K20" s="504"/>
      <c r="L20" s="504"/>
      <c r="M20" s="504"/>
      <c r="N20" s="504"/>
      <c r="O20" s="504">
        <v>10996.838734000001</v>
      </c>
      <c r="P20" s="504"/>
      <c r="Q20" s="504"/>
      <c r="R20" s="504"/>
      <c r="S20" s="504"/>
      <c r="T20" s="504"/>
    </row>
    <row r="21" spans="1:20" s="503" customFormat="1">
      <c r="C21" s="504"/>
      <c r="D21" s="504"/>
      <c r="E21" s="504"/>
      <c r="F21" s="504"/>
      <c r="G21" s="504"/>
      <c r="H21" s="504"/>
      <c r="I21" s="504"/>
      <c r="J21" s="504"/>
      <c r="K21" s="504"/>
      <c r="L21" s="504"/>
      <c r="M21" s="504"/>
      <c r="N21" s="504"/>
      <c r="O21" s="504"/>
      <c r="P21" s="504"/>
      <c r="Q21" s="504"/>
      <c r="R21" s="504"/>
      <c r="S21" s="504"/>
      <c r="T21" s="504"/>
    </row>
    <row r="22" spans="1:20" s="503" customFormat="1">
      <c r="C22" s="504"/>
      <c r="D22" s="504"/>
      <c r="E22" s="504"/>
      <c r="F22" s="504"/>
      <c r="G22" s="504"/>
      <c r="H22" s="504"/>
      <c r="I22" s="504"/>
      <c r="J22" s="504"/>
      <c r="K22" s="504"/>
      <c r="L22" s="504"/>
      <c r="M22" s="504"/>
      <c r="N22" s="504"/>
      <c r="O22" s="504"/>
      <c r="P22" s="504"/>
      <c r="Q22" s="504"/>
      <c r="R22" s="504"/>
      <c r="S22" s="504"/>
      <c r="T22" s="504"/>
    </row>
    <row r="23" spans="1:20" s="503" customFormat="1">
      <c r="C23" s="504"/>
      <c r="D23" s="504"/>
      <c r="E23" s="504"/>
      <c r="F23" s="504"/>
      <c r="G23" s="504"/>
      <c r="H23" s="504"/>
      <c r="I23" s="504"/>
      <c r="J23" s="504"/>
      <c r="K23" s="504"/>
      <c r="L23" s="504"/>
      <c r="M23" s="504"/>
      <c r="N23" s="504"/>
      <c r="O23" s="504"/>
      <c r="P23" s="504"/>
      <c r="Q23" s="504"/>
      <c r="R23" s="504"/>
      <c r="S23" s="504"/>
      <c r="T23" s="504"/>
    </row>
    <row r="24" spans="1:20" s="503" customFormat="1">
      <c r="C24" s="504"/>
      <c r="D24" s="504"/>
      <c r="E24" s="504"/>
      <c r="F24" s="504"/>
      <c r="G24" s="504"/>
      <c r="H24" s="504"/>
      <c r="I24" s="504"/>
      <c r="J24" s="504"/>
      <c r="K24" s="504"/>
      <c r="L24" s="504"/>
      <c r="M24" s="504"/>
      <c r="N24" s="504"/>
      <c r="O24" s="504"/>
      <c r="P24" s="504"/>
      <c r="Q24" s="504"/>
      <c r="R24" s="504"/>
      <c r="S24" s="504"/>
      <c r="T24" s="504"/>
    </row>
    <row r="25" spans="1:20" s="503" customFormat="1">
      <c r="C25" s="504"/>
      <c r="D25" s="504"/>
      <c r="E25" s="504"/>
      <c r="F25" s="504"/>
      <c r="G25" s="504"/>
      <c r="H25" s="504"/>
      <c r="I25" s="504"/>
      <c r="J25" s="504"/>
      <c r="K25" s="504"/>
      <c r="L25" s="504"/>
      <c r="M25" s="504"/>
      <c r="N25" s="504"/>
      <c r="O25" s="504"/>
      <c r="P25" s="504"/>
      <c r="Q25" s="504"/>
      <c r="R25" s="504"/>
      <c r="S25" s="504"/>
      <c r="T25" s="504"/>
    </row>
    <row r="26" spans="1:20" s="503" customFormat="1">
      <c r="C26" s="504"/>
      <c r="D26" s="504"/>
      <c r="E26" s="504"/>
      <c r="F26" s="504"/>
      <c r="G26" s="504"/>
      <c r="H26" s="504"/>
      <c r="I26" s="504"/>
      <c r="J26" s="504"/>
      <c r="K26" s="504"/>
      <c r="L26" s="504"/>
      <c r="M26" s="504"/>
      <c r="N26" s="504"/>
      <c r="O26" s="504"/>
      <c r="P26" s="504"/>
      <c r="Q26" s="504"/>
      <c r="R26" s="504"/>
      <c r="S26" s="504"/>
      <c r="T26" s="504"/>
    </row>
    <row r="27" spans="1:20" s="503" customFormat="1">
      <c r="C27" s="504"/>
      <c r="D27" s="504"/>
      <c r="E27" s="504"/>
      <c r="F27" s="504"/>
      <c r="G27" s="504"/>
      <c r="H27" s="504"/>
      <c r="I27" s="504"/>
      <c r="J27" s="504"/>
      <c r="K27" s="504"/>
      <c r="L27" s="504"/>
      <c r="M27" s="504"/>
      <c r="N27" s="504"/>
      <c r="O27" s="504"/>
      <c r="P27" s="504"/>
      <c r="Q27" s="504"/>
      <c r="R27" s="504"/>
      <c r="S27" s="504"/>
      <c r="T27" s="504"/>
    </row>
    <row r="28" spans="1:20" s="503" customFormat="1">
      <c r="C28" s="504"/>
      <c r="D28" s="504"/>
      <c r="E28" s="504"/>
      <c r="F28" s="504"/>
      <c r="G28" s="504"/>
      <c r="H28" s="504"/>
      <c r="I28" s="504"/>
      <c r="J28" s="504"/>
      <c r="K28" s="504"/>
      <c r="L28" s="504"/>
      <c r="M28" s="504"/>
      <c r="N28" s="504"/>
      <c r="O28" s="504"/>
      <c r="P28" s="504"/>
      <c r="Q28" s="504"/>
      <c r="R28" s="504"/>
      <c r="S28" s="504"/>
      <c r="T28" s="504"/>
    </row>
    <row r="29" spans="1:20" s="503" customFormat="1">
      <c r="C29" s="504"/>
      <c r="D29" s="504"/>
      <c r="E29" s="504"/>
      <c r="F29" s="504"/>
      <c r="G29" s="504"/>
      <c r="H29" s="504"/>
      <c r="I29" s="504"/>
      <c r="J29" s="504"/>
      <c r="K29" s="504"/>
      <c r="L29" s="504"/>
      <c r="M29" s="504"/>
      <c r="N29" s="504"/>
      <c r="O29" s="504"/>
      <c r="P29" s="504"/>
      <c r="Q29" s="504"/>
      <c r="R29" s="504"/>
      <c r="S29" s="504"/>
      <c r="T29" s="504"/>
    </row>
    <row r="30" spans="1:20" s="503" customFormat="1">
      <c r="C30" s="504"/>
      <c r="D30" s="504"/>
      <c r="E30" s="504"/>
      <c r="F30" s="504"/>
      <c r="G30" s="504"/>
      <c r="H30" s="504"/>
      <c r="I30" s="504"/>
      <c r="J30" s="504"/>
      <c r="K30" s="504"/>
      <c r="L30" s="504"/>
      <c r="M30" s="504"/>
      <c r="N30" s="504"/>
      <c r="O30" s="504"/>
      <c r="P30" s="504"/>
      <c r="Q30" s="504"/>
      <c r="R30" s="504"/>
      <c r="S30" s="504"/>
      <c r="T30" s="504"/>
    </row>
    <row r="31" spans="1:20" s="503" customFormat="1">
      <c r="C31" s="504"/>
      <c r="D31" s="504"/>
      <c r="E31" s="504"/>
      <c r="F31" s="504"/>
      <c r="G31" s="504"/>
      <c r="H31" s="504"/>
      <c r="I31" s="504"/>
      <c r="J31" s="504"/>
      <c r="K31" s="504"/>
      <c r="L31" s="504"/>
      <c r="M31" s="504"/>
      <c r="N31" s="504"/>
      <c r="O31" s="504"/>
      <c r="P31" s="504"/>
      <c r="Q31" s="504"/>
      <c r="R31" s="504"/>
      <c r="S31" s="504"/>
      <c r="T31" s="504"/>
    </row>
    <row r="32" spans="1:20" s="503" customFormat="1">
      <c r="C32" s="504"/>
      <c r="D32" s="504"/>
      <c r="E32" s="504"/>
      <c r="F32" s="504"/>
      <c r="G32" s="504"/>
      <c r="H32" s="504"/>
      <c r="I32" s="504"/>
      <c r="J32" s="504"/>
      <c r="K32" s="504"/>
      <c r="L32" s="504"/>
      <c r="M32" s="504"/>
      <c r="N32" s="504"/>
      <c r="O32" s="504"/>
      <c r="P32" s="504"/>
      <c r="Q32" s="504"/>
      <c r="R32" s="504"/>
      <c r="S32" s="504"/>
      <c r="T32" s="504"/>
    </row>
    <row r="33" spans="3:20" s="503" customFormat="1">
      <c r="C33" s="504"/>
      <c r="D33" s="504"/>
      <c r="E33" s="504"/>
      <c r="F33" s="504"/>
      <c r="G33" s="504"/>
      <c r="H33" s="504"/>
      <c r="I33" s="504"/>
      <c r="J33" s="504"/>
      <c r="K33" s="504"/>
      <c r="L33" s="504"/>
      <c r="M33" s="504"/>
      <c r="N33" s="504"/>
      <c r="O33" s="504"/>
      <c r="P33" s="504"/>
      <c r="Q33" s="504"/>
      <c r="R33" s="504"/>
      <c r="S33" s="504"/>
      <c r="T33" s="504"/>
    </row>
    <row r="34" spans="3:20" s="503" customFormat="1">
      <c r="C34" s="504"/>
      <c r="D34" s="504"/>
      <c r="E34" s="504"/>
      <c r="F34" s="504"/>
      <c r="G34" s="504"/>
      <c r="H34" s="504"/>
      <c r="I34" s="504"/>
      <c r="J34" s="504"/>
      <c r="K34" s="504"/>
      <c r="L34" s="504"/>
      <c r="M34" s="504"/>
      <c r="N34" s="504"/>
      <c r="O34" s="504"/>
      <c r="P34" s="504"/>
      <c r="Q34" s="504"/>
      <c r="R34" s="504"/>
      <c r="S34" s="504"/>
      <c r="T34" s="504"/>
    </row>
    <row r="35" spans="3:20" s="503" customFormat="1">
      <c r="C35" s="504"/>
      <c r="D35" s="504"/>
      <c r="E35" s="504"/>
      <c r="F35" s="504"/>
      <c r="G35" s="504"/>
      <c r="H35" s="504"/>
      <c r="I35" s="504"/>
      <c r="J35" s="504"/>
      <c r="K35" s="504"/>
      <c r="L35" s="504"/>
      <c r="M35" s="504"/>
      <c r="N35" s="504"/>
      <c r="O35" s="504"/>
      <c r="P35" s="504"/>
      <c r="Q35" s="504"/>
      <c r="R35" s="504"/>
      <c r="S35" s="504"/>
      <c r="T35" s="504"/>
    </row>
    <row r="36" spans="3:20" s="503" customFormat="1">
      <c r="C36" s="504"/>
      <c r="D36" s="504"/>
      <c r="E36" s="504"/>
      <c r="F36" s="504"/>
      <c r="G36" s="504"/>
      <c r="H36" s="504"/>
      <c r="I36" s="504"/>
      <c r="J36" s="504"/>
      <c r="K36" s="504"/>
      <c r="L36" s="504"/>
      <c r="M36" s="504"/>
      <c r="N36" s="504"/>
      <c r="O36" s="504"/>
      <c r="P36" s="504"/>
      <c r="Q36" s="504"/>
      <c r="R36" s="504"/>
      <c r="S36" s="504"/>
      <c r="T36" s="504"/>
    </row>
    <row r="37" spans="3:20" s="503" customFormat="1">
      <c r="C37" s="504"/>
      <c r="D37" s="504"/>
      <c r="E37" s="504"/>
      <c r="F37" s="504"/>
      <c r="G37" s="504"/>
      <c r="H37" s="504"/>
      <c r="I37" s="504"/>
      <c r="J37" s="504"/>
      <c r="K37" s="504"/>
      <c r="L37" s="504"/>
      <c r="M37" s="504"/>
      <c r="N37" s="504"/>
      <c r="O37" s="504"/>
      <c r="P37" s="504"/>
      <c r="Q37" s="504"/>
      <c r="R37" s="504"/>
      <c r="S37" s="504"/>
      <c r="T37" s="504"/>
    </row>
    <row r="38" spans="3:20" s="503" customFormat="1">
      <c r="C38" s="504"/>
      <c r="D38" s="504"/>
      <c r="E38" s="504"/>
      <c r="F38" s="504"/>
      <c r="G38" s="504"/>
      <c r="H38" s="504"/>
      <c r="I38" s="504"/>
      <c r="J38" s="504"/>
      <c r="K38" s="504"/>
      <c r="L38" s="504"/>
      <c r="M38" s="504"/>
      <c r="N38" s="504"/>
      <c r="O38" s="504"/>
      <c r="P38" s="504"/>
      <c r="Q38" s="504"/>
      <c r="R38" s="504"/>
      <c r="S38" s="504"/>
      <c r="T38" s="504"/>
    </row>
    <row r="39" spans="3:20" s="503" customFormat="1">
      <c r="C39" s="504"/>
      <c r="D39" s="504"/>
      <c r="E39" s="504"/>
      <c r="F39" s="504"/>
      <c r="G39" s="504"/>
      <c r="H39" s="504"/>
      <c r="I39" s="504"/>
      <c r="J39" s="504"/>
      <c r="K39" s="504"/>
      <c r="L39" s="504"/>
      <c r="M39" s="504"/>
      <c r="N39" s="504"/>
      <c r="O39" s="504"/>
      <c r="P39" s="504"/>
      <c r="Q39" s="504"/>
      <c r="R39" s="504"/>
      <c r="S39" s="504"/>
      <c r="T39" s="504"/>
    </row>
    <row r="40" spans="3:20" s="503" customFormat="1">
      <c r="C40" s="504"/>
      <c r="D40" s="504"/>
      <c r="E40" s="504"/>
      <c r="F40" s="504"/>
      <c r="G40" s="504"/>
      <c r="H40" s="504"/>
      <c r="I40" s="504"/>
      <c r="J40" s="504"/>
      <c r="K40" s="504"/>
      <c r="L40" s="504"/>
      <c r="M40" s="504"/>
      <c r="N40" s="504"/>
      <c r="O40" s="504"/>
      <c r="P40" s="504"/>
      <c r="Q40" s="504"/>
      <c r="R40" s="504"/>
      <c r="S40" s="504"/>
      <c r="T40" s="504"/>
    </row>
    <row r="41" spans="3:20" s="503" customFormat="1">
      <c r="C41" s="504"/>
      <c r="D41" s="504"/>
      <c r="E41" s="504"/>
      <c r="F41" s="504"/>
      <c r="G41" s="504"/>
      <c r="H41" s="504"/>
      <c r="I41" s="504"/>
      <c r="J41" s="504"/>
      <c r="K41" s="504"/>
      <c r="L41" s="504"/>
      <c r="M41" s="504"/>
      <c r="N41" s="504"/>
      <c r="O41" s="504"/>
      <c r="P41" s="504"/>
      <c r="Q41" s="504"/>
      <c r="R41" s="504"/>
      <c r="S41" s="504"/>
      <c r="T41" s="504"/>
    </row>
  </sheetData>
  <mergeCells count="25">
    <mergeCell ref="A1:T1"/>
    <mergeCell ref="A7:T7"/>
    <mergeCell ref="M8:M9"/>
    <mergeCell ref="N8:N9"/>
    <mergeCell ref="O8:P8"/>
    <mergeCell ref="T8:T9"/>
    <mergeCell ref="A8:A9"/>
    <mergeCell ref="D8:D9"/>
    <mergeCell ref="A4:Q4"/>
    <mergeCell ref="C8:C9"/>
    <mergeCell ref="S8:S9"/>
    <mergeCell ref="G8:G9"/>
    <mergeCell ref="E8:E9"/>
    <mergeCell ref="F8:F9"/>
    <mergeCell ref="A2:T2"/>
    <mergeCell ref="J8:J9"/>
    <mergeCell ref="A3:T3"/>
    <mergeCell ref="B8:B9"/>
    <mergeCell ref="Q8:Q9"/>
    <mergeCell ref="H8:H9"/>
    <mergeCell ref="R8:R9"/>
    <mergeCell ref="K8:K9"/>
    <mergeCell ref="L8:L9"/>
    <mergeCell ref="I8:I9"/>
    <mergeCell ref="A5:Q5"/>
  </mergeCells>
  <pageMargins left="0.23622047244094491" right="0.23622047244094491" top="0.74803149606299213" bottom="0.74803149606299213" header="0.31496062992125984" footer="0.31496062992125984"/>
  <pageSetup paperSize="9" scale="5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S59"/>
  <sheetViews>
    <sheetView topLeftCell="A11" workbookViewId="0">
      <pane xSplit="3" ySplit="1" topLeftCell="D12" activePane="bottomRight" state="frozen"/>
      <selection activeCell="A11" sqref="A11"/>
      <selection pane="topRight" activeCell="D11" sqref="D11"/>
      <selection pane="bottomLeft" activeCell="A12" sqref="A12"/>
      <selection pane="bottomRight" activeCell="D13" sqref="D13"/>
    </sheetView>
  </sheetViews>
  <sheetFormatPr defaultRowHeight="16.5"/>
  <cols>
    <col min="1" max="1" width="5.28515625" style="50" customWidth="1"/>
    <col min="2" max="2" width="32.42578125" style="50" customWidth="1"/>
    <col min="3" max="3" width="18" style="50" customWidth="1"/>
    <col min="4" max="5" width="17.85546875" style="50" customWidth="1"/>
    <col min="6" max="6" width="16.42578125" style="50" customWidth="1"/>
    <col min="7" max="7" width="15.85546875" style="50" customWidth="1"/>
    <col min="8" max="9" width="16.85546875" style="50" customWidth="1"/>
    <col min="10" max="10" width="16" style="50" customWidth="1"/>
    <col min="11" max="13" width="16.5703125" style="50" customWidth="1"/>
    <col min="14" max="14" width="17" style="50" customWidth="1"/>
    <col min="15" max="15" width="19.42578125" style="50" customWidth="1"/>
    <col min="16" max="16" width="17.28515625" style="50" customWidth="1"/>
    <col min="17" max="17" width="8.7109375" style="50" customWidth="1"/>
    <col min="18" max="18" width="28.7109375" style="50" hidden="1" customWidth="1"/>
    <col min="19" max="19" width="17" style="50" customWidth="1"/>
    <col min="20" max="16384" width="9.140625" style="50"/>
  </cols>
  <sheetData>
    <row r="1" spans="1:19" s="41" customFormat="1">
      <c r="A1" s="41" t="s">
        <v>36</v>
      </c>
      <c r="E1" s="43"/>
      <c r="M1" s="584" t="s">
        <v>100</v>
      </c>
      <c r="N1" s="584"/>
      <c r="O1" s="584"/>
      <c r="P1" s="584"/>
      <c r="Q1" s="584"/>
    </row>
    <row r="2" spans="1:19" s="41" customFormat="1">
      <c r="A2" s="41" t="s">
        <v>112</v>
      </c>
      <c r="M2" s="584"/>
      <c r="N2" s="584"/>
      <c r="O2" s="584"/>
      <c r="P2" s="584"/>
      <c r="Q2" s="584"/>
    </row>
    <row r="3" spans="1:19" s="41" customFormat="1"/>
    <row r="4" spans="1:19">
      <c r="A4" s="599" t="s">
        <v>381</v>
      </c>
      <c r="B4" s="599"/>
      <c r="C4" s="599"/>
      <c r="D4" s="599"/>
      <c r="E4" s="599"/>
      <c r="F4" s="599"/>
      <c r="G4" s="599"/>
      <c r="H4" s="599"/>
      <c r="I4" s="599"/>
      <c r="J4" s="599"/>
      <c r="K4" s="599"/>
      <c r="L4" s="599"/>
      <c r="M4" s="599"/>
      <c r="N4" s="599"/>
      <c r="O4" s="599"/>
      <c r="P4" s="599"/>
      <c r="Q4" s="599"/>
    </row>
    <row r="5" spans="1:19" ht="18" customHeight="1">
      <c r="A5" s="596" t="str">
        <f>+'55'!A3:Q3</f>
        <v>(Kèm theo Nghị quyết số     /NQ-HĐND ngày     tháng    năm 2024 của Hội đồng nhân dân huyện Ia H'Drai)</v>
      </c>
      <c r="B5" s="596"/>
      <c r="C5" s="596"/>
      <c r="D5" s="596"/>
      <c r="E5" s="596"/>
      <c r="F5" s="596"/>
      <c r="G5" s="596"/>
      <c r="H5" s="596"/>
      <c r="I5" s="596"/>
      <c r="J5" s="596"/>
      <c r="K5" s="596"/>
      <c r="L5" s="596"/>
      <c r="M5" s="596"/>
      <c r="N5" s="596"/>
      <c r="O5" s="596"/>
      <c r="P5" s="596"/>
    </row>
    <row r="6" spans="1:19" ht="12.75" hidden="1" customHeight="1">
      <c r="A6" s="596" t="e">
        <f>+'55'!A4:Q4</f>
        <v>#REF!</v>
      </c>
      <c r="B6" s="596"/>
      <c r="C6" s="596"/>
      <c r="D6" s="596"/>
      <c r="E6" s="596"/>
      <c r="F6" s="596"/>
      <c r="G6" s="596"/>
      <c r="H6" s="596"/>
      <c r="I6" s="596"/>
      <c r="J6" s="596"/>
      <c r="K6" s="596"/>
      <c r="L6" s="596"/>
      <c r="M6" s="596"/>
      <c r="N6" s="596"/>
      <c r="O6" s="596"/>
      <c r="P6" s="596"/>
    </row>
    <row r="7" spans="1:19" ht="21" hidden="1" customHeight="1">
      <c r="A7" s="596" t="e">
        <f>+'55'!A5:Q5</f>
        <v>#REF!</v>
      </c>
      <c r="B7" s="596"/>
      <c r="C7" s="596"/>
      <c r="D7" s="596"/>
      <c r="E7" s="596"/>
      <c r="F7" s="596"/>
      <c r="G7" s="596"/>
      <c r="H7" s="596"/>
      <c r="I7" s="596"/>
      <c r="J7" s="596"/>
      <c r="K7" s="596"/>
      <c r="L7" s="596"/>
      <c r="M7" s="596"/>
      <c r="N7" s="596"/>
      <c r="O7" s="596"/>
      <c r="P7" s="596"/>
    </row>
    <row r="8" spans="1:19" ht="12.75" customHeight="1">
      <c r="A8" s="116"/>
      <c r="B8" s="116"/>
      <c r="C8" s="116"/>
      <c r="D8" s="116"/>
      <c r="E8" s="116"/>
      <c r="F8" s="116"/>
      <c r="G8" s="116"/>
      <c r="H8" s="116"/>
      <c r="I8" s="116"/>
      <c r="J8" s="116"/>
      <c r="K8" s="116"/>
      <c r="L8" s="116"/>
      <c r="M8" s="116"/>
      <c r="N8" s="116"/>
      <c r="O8" s="116"/>
      <c r="P8" s="116"/>
    </row>
    <row r="9" spans="1:19">
      <c r="A9" s="597" t="s">
        <v>128</v>
      </c>
      <c r="B9" s="597"/>
      <c r="C9" s="597"/>
      <c r="D9" s="597"/>
      <c r="E9" s="597"/>
      <c r="F9" s="597"/>
      <c r="G9" s="597"/>
      <c r="H9" s="597"/>
      <c r="I9" s="597"/>
      <c r="J9" s="597"/>
      <c r="K9" s="597"/>
      <c r="L9" s="597"/>
      <c r="M9" s="597"/>
      <c r="N9" s="597"/>
      <c r="O9" s="597"/>
      <c r="P9" s="597"/>
    </row>
    <row r="10" spans="1:19" s="51" customFormat="1" ht="15" customHeight="1">
      <c r="A10" s="579" t="s">
        <v>7</v>
      </c>
      <c r="B10" s="579" t="s">
        <v>69</v>
      </c>
      <c r="C10" s="579" t="s">
        <v>352</v>
      </c>
      <c r="D10" s="579" t="s">
        <v>29</v>
      </c>
      <c r="E10" s="579" t="s">
        <v>91</v>
      </c>
      <c r="F10" s="579" t="s">
        <v>92</v>
      </c>
      <c r="G10" s="579" t="s">
        <v>93</v>
      </c>
      <c r="H10" s="579" t="s">
        <v>94</v>
      </c>
      <c r="I10" s="579" t="s">
        <v>108</v>
      </c>
      <c r="J10" s="579" t="s">
        <v>95</v>
      </c>
      <c r="K10" s="579" t="s">
        <v>96</v>
      </c>
      <c r="L10" s="579" t="s">
        <v>5</v>
      </c>
      <c r="M10" s="579" t="s">
        <v>97</v>
      </c>
      <c r="N10" s="579" t="s">
        <v>129</v>
      </c>
      <c r="O10" s="579" t="s">
        <v>26</v>
      </c>
      <c r="P10" s="579" t="s">
        <v>98</v>
      </c>
      <c r="Q10" s="579" t="s">
        <v>68</v>
      </c>
    </row>
    <row r="11" spans="1:19" s="51" customFormat="1" ht="117.75" customHeight="1">
      <c r="A11" s="579"/>
      <c r="B11" s="579"/>
      <c r="C11" s="579"/>
      <c r="D11" s="579"/>
      <c r="E11" s="579"/>
      <c r="F11" s="579"/>
      <c r="G11" s="579"/>
      <c r="H11" s="579"/>
      <c r="I11" s="579"/>
      <c r="J11" s="579"/>
      <c r="K11" s="579"/>
      <c r="L11" s="579"/>
      <c r="M11" s="579"/>
      <c r="N11" s="579"/>
      <c r="O11" s="579"/>
      <c r="P11" s="579"/>
      <c r="Q11" s="579"/>
    </row>
    <row r="12" spans="1:19" s="51" customFormat="1" ht="15">
      <c r="A12" s="52" t="s">
        <v>10</v>
      </c>
      <c r="B12" s="52" t="s">
        <v>11</v>
      </c>
      <c r="C12" s="52">
        <v>1</v>
      </c>
      <c r="D12" s="52">
        <v>2</v>
      </c>
      <c r="E12" s="52">
        <v>3</v>
      </c>
      <c r="F12" s="52">
        <v>5</v>
      </c>
      <c r="G12" s="52">
        <v>6</v>
      </c>
      <c r="H12" s="52">
        <v>8</v>
      </c>
      <c r="I12" s="52">
        <v>8</v>
      </c>
      <c r="J12" s="52">
        <v>9</v>
      </c>
      <c r="K12" s="52">
        <v>11</v>
      </c>
      <c r="L12" s="52"/>
      <c r="M12" s="52">
        <v>12</v>
      </c>
      <c r="N12" s="52"/>
      <c r="O12" s="52">
        <v>15</v>
      </c>
      <c r="P12" s="52">
        <v>15</v>
      </c>
      <c r="Q12" s="208" t="s">
        <v>99</v>
      </c>
    </row>
    <row r="13" spans="1:19" s="51" customFormat="1" ht="15">
      <c r="A13" s="209"/>
      <c r="B13" s="209" t="s">
        <v>77</v>
      </c>
      <c r="C13" s="210">
        <f>SUM(C14:C57)</f>
        <v>114113196000</v>
      </c>
      <c r="D13" s="210">
        <f>SUM(D14:D57)</f>
        <v>102939967805</v>
      </c>
      <c r="E13" s="211">
        <f>SUM(E14:E57)</f>
        <v>52515027823</v>
      </c>
      <c r="F13" s="211">
        <f t="shared" ref="F13:O13" si="0">SUM(F14:F57)</f>
        <v>5038196996</v>
      </c>
      <c r="G13" s="211">
        <f t="shared" si="0"/>
        <v>1823696522</v>
      </c>
      <c r="H13" s="211">
        <f t="shared" si="0"/>
        <v>990844995</v>
      </c>
      <c r="I13" s="211">
        <f t="shared" si="0"/>
        <v>250000000</v>
      </c>
      <c r="J13" s="211">
        <f t="shared" si="0"/>
        <v>1446589997</v>
      </c>
      <c r="K13" s="211">
        <f>SUM(K14:K57)</f>
        <v>2323815351</v>
      </c>
      <c r="L13" s="211">
        <f t="shared" si="0"/>
        <v>2842266225</v>
      </c>
      <c r="M13" s="211">
        <f>SUM(M14:M57)</f>
        <v>5133724867</v>
      </c>
      <c r="N13" s="211">
        <f t="shared" si="0"/>
        <v>178980000</v>
      </c>
      <c r="O13" s="211">
        <f t="shared" si="0"/>
        <v>189000000</v>
      </c>
      <c r="P13" s="211">
        <f>SUM(P14:P57)</f>
        <v>30207825029</v>
      </c>
      <c r="Q13" s="197">
        <f>(D13/C13)*100</f>
        <v>90.208644936208785</v>
      </c>
      <c r="R13" s="74" t="e">
        <f>+#REF!-'56'!P13</f>
        <v>#REF!</v>
      </c>
      <c r="S13" s="74">
        <f>+P13-26199426355</f>
        <v>4008398674</v>
      </c>
    </row>
    <row r="14" spans="1:19" s="51" customFormat="1" ht="15">
      <c r="A14" s="52">
        <v>1</v>
      </c>
      <c r="B14" s="199" t="s">
        <v>541</v>
      </c>
      <c r="C14" s="200">
        <f>+'54'!E17+'54'!H17</f>
        <v>11144046000</v>
      </c>
      <c r="D14" s="200">
        <f>SUM(E14:P14)</f>
        <v>8657612063</v>
      </c>
      <c r="E14" s="200"/>
      <c r="F14" s="200"/>
      <c r="G14" s="200"/>
      <c r="H14" s="200"/>
      <c r="I14" s="200"/>
      <c r="J14" s="200"/>
      <c r="K14" s="449"/>
      <c r="L14" s="200"/>
      <c r="M14" s="200"/>
      <c r="N14" s="200"/>
      <c r="O14" s="200"/>
      <c r="P14" s="202">
        <f>+'54'!K17+'54'!P17-M14-O14-0</f>
        <v>8657612063</v>
      </c>
      <c r="Q14" s="197">
        <f>(D14/C14)*100</f>
        <v>77.688229777587054</v>
      </c>
      <c r="R14" s="74" t="e">
        <f>+P13-R13</f>
        <v>#REF!</v>
      </c>
    </row>
    <row r="15" spans="1:19" s="51" customFormat="1" ht="15">
      <c r="A15" s="52">
        <v>2</v>
      </c>
      <c r="B15" s="199" t="s">
        <v>359</v>
      </c>
      <c r="C15" s="200">
        <f>+'54'!E18+'54'!H18</f>
        <v>4911086000</v>
      </c>
      <c r="D15" s="200">
        <f t="shared" ref="D15:D57" si="1">SUM(E15:P15)</f>
        <v>4097652783</v>
      </c>
      <c r="E15" s="200"/>
      <c r="F15" s="200"/>
      <c r="G15" s="200"/>
      <c r="H15" s="200"/>
      <c r="I15" s="200"/>
      <c r="J15" s="200"/>
      <c r="K15" s="449">
        <v>2207201874</v>
      </c>
      <c r="L15" s="200"/>
      <c r="M15" s="200">
        <v>361279535</v>
      </c>
      <c r="N15" s="200"/>
      <c r="O15" s="206">
        <v>189000000</v>
      </c>
      <c r="P15" s="202">
        <f>+'54'!K18+'54'!P18-M15-O15-0-K15</f>
        <v>1340171374</v>
      </c>
      <c r="Q15" s="197">
        <f t="shared" ref="Q15:Q51" si="2">(D15/C15)*100</f>
        <v>83.436795507144438</v>
      </c>
      <c r="S15" s="74">
        <f>+L13-3735599086</f>
        <v>-893332861</v>
      </c>
    </row>
    <row r="16" spans="1:19" s="51" customFormat="1" ht="15">
      <c r="A16" s="52">
        <v>3</v>
      </c>
      <c r="B16" s="199" t="s">
        <v>79</v>
      </c>
      <c r="C16" s="200">
        <f>+'54'!E19+'54'!H19</f>
        <v>1543455000</v>
      </c>
      <c r="D16" s="200">
        <f t="shared" si="1"/>
        <v>1522961191</v>
      </c>
      <c r="E16" s="200"/>
      <c r="F16" s="200"/>
      <c r="G16" s="200"/>
      <c r="H16" s="200"/>
      <c r="I16" s="200"/>
      <c r="J16" s="200"/>
      <c r="K16" s="200"/>
      <c r="L16" s="200"/>
      <c r="M16" s="200"/>
      <c r="N16" s="200"/>
      <c r="O16" s="200"/>
      <c r="P16" s="202">
        <f>+'54'!K19+'54'!P19-M16-O16</f>
        <v>1522961191</v>
      </c>
      <c r="Q16" s="197">
        <f t="shared" si="2"/>
        <v>98.672212082632797</v>
      </c>
      <c r="S16" s="74">
        <f>+M13-5525133953</f>
        <v>-391409086</v>
      </c>
    </row>
    <row r="17" spans="1:19" s="51" customFormat="1" ht="15">
      <c r="A17" s="52">
        <v>4</v>
      </c>
      <c r="B17" s="199" t="s">
        <v>114</v>
      </c>
      <c r="C17" s="200">
        <f>+'54'!E20+'54'!H20</f>
        <v>3676270000</v>
      </c>
      <c r="D17" s="200">
        <f t="shared" si="1"/>
        <v>2892899929</v>
      </c>
      <c r="E17" s="200">
        <v>1159310000</v>
      </c>
      <c r="F17" s="200"/>
      <c r="G17" s="200"/>
      <c r="H17" s="200"/>
      <c r="I17" s="200"/>
      <c r="J17" s="200"/>
      <c r="K17" s="200"/>
      <c r="L17" s="200"/>
      <c r="M17" s="200">
        <v>19891100</v>
      </c>
      <c r="N17" s="200"/>
      <c r="O17" s="200"/>
      <c r="P17" s="202">
        <f>+'54'!K20+'54'!P20-M17-O17-E17</f>
        <v>1713698829</v>
      </c>
      <c r="Q17" s="197">
        <f t="shared" si="2"/>
        <v>78.691171459114813</v>
      </c>
    </row>
    <row r="18" spans="1:19" s="51" customFormat="1" ht="30">
      <c r="A18" s="52">
        <v>5</v>
      </c>
      <c r="B18" s="199" t="s">
        <v>360</v>
      </c>
      <c r="C18" s="200">
        <f>+'54'!E21+'54'!H21</f>
        <v>4117213000</v>
      </c>
      <c r="D18" s="200">
        <f t="shared" si="1"/>
        <v>4781558459</v>
      </c>
      <c r="E18" s="206"/>
      <c r="F18" s="200"/>
      <c r="G18" s="200"/>
      <c r="H18" s="200"/>
      <c r="I18" s="200"/>
      <c r="J18" s="200"/>
      <c r="K18" s="200"/>
      <c r="L18" s="200"/>
      <c r="M18" s="200">
        <v>1865851800</v>
      </c>
      <c r="N18" s="200"/>
      <c r="O18" s="200"/>
      <c r="P18" s="202">
        <f>+'54'!K21+'54'!P21-M18-O18-E18</f>
        <v>2915706659</v>
      </c>
      <c r="Q18" s="197">
        <f t="shared" si="2"/>
        <v>116.13580494863879</v>
      </c>
    </row>
    <row r="19" spans="1:19" s="51" customFormat="1" ht="18" customHeight="1">
      <c r="A19" s="52">
        <v>6</v>
      </c>
      <c r="B19" s="199" t="s">
        <v>81</v>
      </c>
      <c r="C19" s="200">
        <f>+'54'!E22+'54'!H22</f>
        <v>1785485000</v>
      </c>
      <c r="D19" s="200">
        <f t="shared" si="1"/>
        <v>1885839165</v>
      </c>
      <c r="E19" s="200"/>
      <c r="F19" s="200"/>
      <c r="G19" s="200"/>
      <c r="H19" s="200"/>
      <c r="I19" s="200"/>
      <c r="J19" s="200"/>
      <c r="K19" s="200"/>
      <c r="L19" s="239"/>
      <c r="M19" s="200"/>
      <c r="N19" s="200"/>
      <c r="O19" s="200"/>
      <c r="P19" s="202">
        <f>+'54'!K22+'54'!P22-M19-O19-E19</f>
        <v>1885839165</v>
      </c>
      <c r="Q19" s="197">
        <f t="shared" si="2"/>
        <v>105.62055491925165</v>
      </c>
      <c r="S19" s="74">
        <f>+M13-'52,.'!F38</f>
        <v>0</v>
      </c>
    </row>
    <row r="20" spans="1:19" s="51" customFormat="1" ht="18" customHeight="1">
      <c r="A20" s="52">
        <v>7</v>
      </c>
      <c r="B20" s="199" t="s">
        <v>82</v>
      </c>
      <c r="C20" s="200">
        <f>+'54'!E23+'54'!H23</f>
        <v>798491000</v>
      </c>
      <c r="D20" s="200">
        <f t="shared" si="1"/>
        <v>767351928</v>
      </c>
      <c r="E20" s="200"/>
      <c r="F20" s="200"/>
      <c r="G20" s="200"/>
      <c r="H20" s="200"/>
      <c r="I20" s="200"/>
      <c r="J20" s="200"/>
      <c r="K20" s="200"/>
      <c r="L20" s="200"/>
      <c r="M20" s="200"/>
      <c r="N20" s="200"/>
      <c r="O20" s="200"/>
      <c r="P20" s="202">
        <f>+'54'!K23+'54'!P23-M20-O20-E20</f>
        <v>767351928</v>
      </c>
      <c r="Q20" s="197">
        <f t="shared" si="2"/>
        <v>96.100260115643138</v>
      </c>
    </row>
    <row r="21" spans="1:19" s="51" customFormat="1" ht="18" customHeight="1">
      <c r="A21" s="52">
        <v>8</v>
      </c>
      <c r="B21" s="199" t="s">
        <v>377</v>
      </c>
      <c r="C21" s="200">
        <f>+'54'!E24+'54'!H24</f>
        <v>940554000</v>
      </c>
      <c r="D21" s="200">
        <f t="shared" si="1"/>
        <v>704907434</v>
      </c>
      <c r="E21" s="200"/>
      <c r="F21" s="200"/>
      <c r="G21" s="200"/>
      <c r="H21" s="200"/>
      <c r="I21" s="200"/>
      <c r="J21" s="200"/>
      <c r="K21" s="200"/>
      <c r="L21" s="200"/>
      <c r="M21" s="200"/>
      <c r="N21" s="200"/>
      <c r="O21" s="200"/>
      <c r="P21" s="202">
        <f>+'54'!K24+'54'!P24-M21-O21-E21</f>
        <v>704907434</v>
      </c>
      <c r="Q21" s="197">
        <f t="shared" si="2"/>
        <v>74.945982261518211</v>
      </c>
    </row>
    <row r="22" spans="1:19" s="51" customFormat="1" ht="15">
      <c r="A22" s="52">
        <v>9</v>
      </c>
      <c r="B22" s="199" t="s">
        <v>83</v>
      </c>
      <c r="C22" s="200">
        <f>+'54'!E25+'54'!H25</f>
        <v>695475000</v>
      </c>
      <c r="D22" s="200">
        <f t="shared" si="1"/>
        <v>472658155</v>
      </c>
      <c r="E22" s="200"/>
      <c r="F22" s="200"/>
      <c r="G22" s="200"/>
      <c r="H22" s="200"/>
      <c r="I22" s="200"/>
      <c r="J22" s="200"/>
      <c r="K22" s="200"/>
      <c r="L22" s="200"/>
      <c r="M22" s="200"/>
      <c r="N22" s="200"/>
      <c r="O22" s="200"/>
      <c r="P22" s="202">
        <f>+'54'!K25+'54'!P25-M22-O22-E22</f>
        <v>472658155</v>
      </c>
      <c r="Q22" s="197">
        <f t="shared" si="2"/>
        <v>67.961918832452639</v>
      </c>
    </row>
    <row r="23" spans="1:19" s="51" customFormat="1" ht="15">
      <c r="A23" s="52">
        <v>10</v>
      </c>
      <c r="B23" s="199" t="s">
        <v>84</v>
      </c>
      <c r="C23" s="200">
        <f>+'54'!E26+'54'!H26</f>
        <v>270686000</v>
      </c>
      <c r="D23" s="200">
        <f t="shared" si="1"/>
        <v>278493450</v>
      </c>
      <c r="E23" s="200"/>
      <c r="F23" s="200"/>
      <c r="G23" s="200"/>
      <c r="H23" s="200"/>
      <c r="I23" s="200"/>
      <c r="J23" s="200"/>
      <c r="K23" s="200"/>
      <c r="L23" s="200"/>
      <c r="M23" s="200"/>
      <c r="N23" s="200"/>
      <c r="O23" s="200"/>
      <c r="P23" s="202">
        <f>+'54'!K26+'54'!P26-M23-O23-E23</f>
        <v>278493450</v>
      </c>
      <c r="Q23" s="197">
        <f t="shared" si="2"/>
        <v>102.88431983922331</v>
      </c>
    </row>
    <row r="24" spans="1:19" s="51" customFormat="1" ht="30">
      <c r="A24" s="52">
        <v>11</v>
      </c>
      <c r="B24" s="199" t="s">
        <v>349</v>
      </c>
      <c r="C24" s="200">
        <f>+'54'!E27+'54'!H27</f>
        <v>2799429000</v>
      </c>
      <c r="D24" s="200">
        <f>SUM(E24:P24)</f>
        <v>2687434992</v>
      </c>
      <c r="E24" s="200"/>
      <c r="F24" s="200"/>
      <c r="G24" s="200"/>
      <c r="H24" s="200">
        <v>990844995</v>
      </c>
      <c r="I24" s="200">
        <v>250000000</v>
      </c>
      <c r="J24" s="200">
        <v>1446589997</v>
      </c>
      <c r="K24" s="200"/>
      <c r="L24" s="200"/>
      <c r="M24" s="200"/>
      <c r="N24" s="200"/>
      <c r="O24" s="200"/>
      <c r="P24" s="202"/>
      <c r="Q24" s="197">
        <f t="shared" si="2"/>
        <v>95.999398162982516</v>
      </c>
    </row>
    <row r="25" spans="1:19" s="51" customFormat="1" ht="15">
      <c r="A25" s="52">
        <v>12</v>
      </c>
      <c r="B25" s="199" t="s">
        <v>85</v>
      </c>
      <c r="C25" s="200">
        <f>+'54'!E28+'54'!H28</f>
        <v>513000000</v>
      </c>
      <c r="D25" s="200">
        <f t="shared" si="1"/>
        <v>427160687</v>
      </c>
      <c r="E25" s="200">
        <f>+'54'!K28</f>
        <v>427160687</v>
      </c>
      <c r="F25" s="200"/>
      <c r="G25" s="200"/>
      <c r="H25" s="200"/>
      <c r="I25" s="200"/>
      <c r="J25" s="200"/>
      <c r="K25" s="200"/>
      <c r="L25" s="200"/>
      <c r="M25" s="200"/>
      <c r="N25" s="200"/>
      <c r="O25" s="200"/>
      <c r="P25" s="202"/>
      <c r="Q25" s="197">
        <f t="shared" si="2"/>
        <v>83.267190448343072</v>
      </c>
    </row>
    <row r="26" spans="1:19" s="51" customFormat="1" ht="15">
      <c r="A26" s="52">
        <v>13</v>
      </c>
      <c r="B26" s="199" t="s">
        <v>348</v>
      </c>
      <c r="C26" s="200">
        <f>+'54'!E29+'54'!H29</f>
        <v>1855390000</v>
      </c>
      <c r="D26" s="200">
        <f t="shared" si="1"/>
        <v>1575284926</v>
      </c>
      <c r="E26" s="200"/>
      <c r="F26" s="200"/>
      <c r="G26" s="200"/>
      <c r="H26" s="200"/>
      <c r="I26" s="200"/>
      <c r="J26" s="200"/>
      <c r="K26" s="200"/>
      <c r="L26" s="200"/>
      <c r="M26" s="200">
        <f>+'54'!K29</f>
        <v>1575284926</v>
      </c>
      <c r="N26" s="200"/>
      <c r="O26" s="200"/>
      <c r="P26" s="202"/>
      <c r="Q26" s="197">
        <f t="shared" si="2"/>
        <v>84.903170007383892</v>
      </c>
    </row>
    <row r="27" spans="1:19" s="51" customFormat="1" ht="15">
      <c r="A27" s="52">
        <v>14</v>
      </c>
      <c r="B27" s="199" t="s">
        <v>361</v>
      </c>
      <c r="C27" s="200">
        <f>+'54'!E30+'54'!H30</f>
        <v>0</v>
      </c>
      <c r="D27" s="200">
        <f t="shared" si="1"/>
        <v>0</v>
      </c>
      <c r="E27" s="200"/>
      <c r="F27" s="200"/>
      <c r="G27" s="200"/>
      <c r="H27" s="200"/>
      <c r="I27" s="200"/>
      <c r="J27" s="200"/>
      <c r="K27" s="200"/>
      <c r="L27" s="200"/>
      <c r="M27" s="200">
        <f>+'54'!K30</f>
        <v>0</v>
      </c>
      <c r="N27" s="200"/>
      <c r="O27" s="200"/>
      <c r="P27" s="202"/>
      <c r="Q27" s="197"/>
    </row>
    <row r="28" spans="1:19" s="51" customFormat="1" ht="15">
      <c r="A28" s="52">
        <v>15</v>
      </c>
      <c r="B28" s="199" t="s">
        <v>86</v>
      </c>
      <c r="C28" s="200">
        <f>+'54'!E31+'54'!H31</f>
        <v>4353000000</v>
      </c>
      <c r="D28" s="200">
        <f t="shared" si="1"/>
        <v>4913196996</v>
      </c>
      <c r="E28" s="200"/>
      <c r="F28" s="200">
        <f>+'54'!K31</f>
        <v>4913196996</v>
      </c>
      <c r="G28" s="200"/>
      <c r="H28" s="200"/>
      <c r="I28" s="200"/>
      <c r="J28" s="200"/>
      <c r="K28" s="200"/>
      <c r="L28" s="200"/>
      <c r="M28" s="200"/>
      <c r="N28" s="200"/>
      <c r="O28" s="200"/>
      <c r="P28" s="202"/>
      <c r="Q28" s="197">
        <f t="shared" si="2"/>
        <v>112.86921654031703</v>
      </c>
    </row>
    <row r="29" spans="1:19" s="51" customFormat="1" ht="15">
      <c r="A29" s="52">
        <v>16</v>
      </c>
      <c r="B29" s="199" t="s">
        <v>87</v>
      </c>
      <c r="C29" s="200">
        <f>+'54'!E32+'54'!H32</f>
        <v>1250000000</v>
      </c>
      <c r="D29" s="200">
        <f t="shared" si="1"/>
        <v>1471346000</v>
      </c>
      <c r="E29" s="200"/>
      <c r="F29" s="200"/>
      <c r="G29" s="200">
        <f>+'54'!K32</f>
        <v>1471346000</v>
      </c>
      <c r="H29" s="200"/>
      <c r="I29" s="200"/>
      <c r="J29" s="200"/>
      <c r="K29" s="200"/>
      <c r="L29" s="200"/>
      <c r="M29" s="200"/>
      <c r="N29" s="200"/>
      <c r="O29" s="200"/>
      <c r="P29" s="202"/>
      <c r="Q29" s="197">
        <f t="shared" si="2"/>
        <v>117.70768000000001</v>
      </c>
    </row>
    <row r="30" spans="1:19" s="51" customFormat="1" ht="15">
      <c r="A30" s="52">
        <v>17</v>
      </c>
      <c r="B30" s="199" t="s">
        <v>554</v>
      </c>
      <c r="C30" s="200">
        <f>+'54'!E33+'54'!H33</f>
        <v>5131508000</v>
      </c>
      <c r="D30" s="200">
        <f t="shared" si="1"/>
        <v>6641088911</v>
      </c>
      <c r="E30" s="449">
        <v>62375380</v>
      </c>
      <c r="F30" s="200"/>
      <c r="G30" s="200"/>
      <c r="H30" s="200"/>
      <c r="I30" s="200"/>
      <c r="J30" s="200"/>
      <c r="K30" s="200"/>
      <c r="L30" s="449">
        <v>83452000</v>
      </c>
      <c r="M30" s="200"/>
      <c r="N30" s="200"/>
      <c r="O30" s="200"/>
      <c r="P30" s="202">
        <f>+'54'!K33+'54'!P33-M30-O30-E30-L30</f>
        <v>6495261531</v>
      </c>
      <c r="Q30" s="197">
        <f t="shared" si="2"/>
        <v>129.41788088413776</v>
      </c>
      <c r="R30" s="51">
        <v>10803559606</v>
      </c>
    </row>
    <row r="31" spans="1:19" s="51" customFormat="1" ht="15">
      <c r="A31" s="52">
        <v>18</v>
      </c>
      <c r="B31" s="199" t="s">
        <v>115</v>
      </c>
      <c r="C31" s="200">
        <f>+'54'!E34+'54'!H34</f>
        <v>4530576000</v>
      </c>
      <c r="D31" s="200">
        <f t="shared" si="1"/>
        <v>4417992797</v>
      </c>
      <c r="E31" s="200">
        <f>+'54'!K34</f>
        <v>4417992797</v>
      </c>
      <c r="F31" s="200"/>
      <c r="G31" s="200"/>
      <c r="H31" s="200"/>
      <c r="I31" s="200"/>
      <c r="J31" s="200"/>
      <c r="K31" s="200"/>
      <c r="L31" s="200"/>
      <c r="M31" s="200"/>
      <c r="N31" s="200"/>
      <c r="O31" s="200"/>
      <c r="P31" s="200"/>
      <c r="Q31" s="197">
        <f t="shared" si="2"/>
        <v>97.515035549563677</v>
      </c>
      <c r="R31" s="74">
        <f>+P30-R30</f>
        <v>-4308298075</v>
      </c>
    </row>
    <row r="32" spans="1:19" s="51" customFormat="1" ht="15">
      <c r="A32" s="52">
        <v>19</v>
      </c>
      <c r="B32" s="199" t="s">
        <v>116</v>
      </c>
      <c r="C32" s="200">
        <f>+'54'!E35+'54'!H35</f>
        <v>2867182000</v>
      </c>
      <c r="D32" s="200">
        <f t="shared" si="1"/>
        <v>4283109523</v>
      </c>
      <c r="E32" s="200">
        <f>+'54'!K35</f>
        <v>4283109523</v>
      </c>
      <c r="F32" s="200"/>
      <c r="G32" s="200"/>
      <c r="H32" s="200"/>
      <c r="I32" s="200"/>
      <c r="J32" s="200"/>
      <c r="K32" s="200"/>
      <c r="L32" s="200"/>
      <c r="M32" s="200"/>
      <c r="N32" s="200"/>
      <c r="O32" s="200"/>
      <c r="P32" s="200"/>
      <c r="Q32" s="197">
        <f t="shared" si="2"/>
        <v>149.38394294467528</v>
      </c>
    </row>
    <row r="33" spans="1:17" s="51" customFormat="1" ht="15">
      <c r="A33" s="52">
        <v>20</v>
      </c>
      <c r="B33" s="199" t="s">
        <v>117</v>
      </c>
      <c r="C33" s="200">
        <f>+'54'!E36+'54'!H36</f>
        <v>4992418000</v>
      </c>
      <c r="D33" s="200">
        <f t="shared" si="1"/>
        <v>5014293262</v>
      </c>
      <c r="E33" s="200">
        <f>+'54'!K36</f>
        <v>5014293262</v>
      </c>
      <c r="F33" s="200"/>
      <c r="G33" s="200"/>
      <c r="H33" s="200"/>
      <c r="I33" s="200"/>
      <c r="J33" s="200"/>
      <c r="K33" s="200"/>
      <c r="L33" s="200"/>
      <c r="M33" s="200"/>
      <c r="N33" s="200"/>
      <c r="O33" s="200"/>
      <c r="P33" s="200"/>
      <c r="Q33" s="197">
        <f t="shared" si="2"/>
        <v>100.43816968050352</v>
      </c>
    </row>
    <row r="34" spans="1:17" s="51" customFormat="1" ht="15">
      <c r="A34" s="52">
        <v>21</v>
      </c>
      <c r="B34" s="199" t="s">
        <v>357</v>
      </c>
      <c r="C34" s="200">
        <f>+'54'!E37+'54'!H37</f>
        <v>6066213000</v>
      </c>
      <c r="D34" s="200">
        <f t="shared" si="1"/>
        <v>10405924092</v>
      </c>
      <c r="E34" s="200">
        <f>+'54'!K37</f>
        <v>10405924092</v>
      </c>
      <c r="F34" s="200"/>
      <c r="G34" s="200"/>
      <c r="H34" s="200"/>
      <c r="I34" s="200"/>
      <c r="J34" s="200"/>
      <c r="K34" s="200"/>
      <c r="L34" s="200"/>
      <c r="M34" s="200"/>
      <c r="N34" s="200"/>
      <c r="O34" s="200"/>
      <c r="P34" s="200"/>
      <c r="Q34" s="197">
        <f t="shared" si="2"/>
        <v>171.53904902449025</v>
      </c>
    </row>
    <row r="35" spans="1:17" s="51" customFormat="1" ht="30">
      <c r="A35" s="52">
        <v>22</v>
      </c>
      <c r="B35" s="199" t="s">
        <v>354</v>
      </c>
      <c r="C35" s="200">
        <f>+'54'!E38+'54'!H38</f>
        <v>12356940000</v>
      </c>
      <c r="D35" s="200">
        <f t="shared" si="1"/>
        <v>12345625188</v>
      </c>
      <c r="E35" s="200">
        <f>+'54'!K38</f>
        <v>12345625188</v>
      </c>
      <c r="F35" s="200"/>
      <c r="G35" s="200"/>
      <c r="H35" s="200"/>
      <c r="I35" s="200"/>
      <c r="J35" s="200"/>
      <c r="K35" s="200"/>
      <c r="L35" s="200"/>
      <c r="M35" s="200"/>
      <c r="N35" s="200"/>
      <c r="O35" s="200"/>
      <c r="P35" s="200"/>
      <c r="Q35" s="197">
        <f t="shared" si="2"/>
        <v>99.908433544226966</v>
      </c>
    </row>
    <row r="36" spans="1:17" s="51" customFormat="1" ht="15">
      <c r="A36" s="52">
        <v>23</v>
      </c>
      <c r="B36" s="199" t="s">
        <v>353</v>
      </c>
      <c r="C36" s="200">
        <f>+'54'!E39+'54'!H39</f>
        <v>13912052000</v>
      </c>
      <c r="D36" s="200">
        <f t="shared" si="1"/>
        <v>14236831480</v>
      </c>
      <c r="E36" s="200">
        <f>+'54'!K39</f>
        <v>14236831480</v>
      </c>
      <c r="F36" s="200"/>
      <c r="G36" s="200"/>
      <c r="H36" s="200"/>
      <c r="I36" s="200"/>
      <c r="J36" s="200"/>
      <c r="K36" s="200"/>
      <c r="L36" s="200"/>
      <c r="M36" s="200"/>
      <c r="N36" s="200"/>
      <c r="O36" s="200"/>
      <c r="P36" s="200"/>
      <c r="Q36" s="197">
        <f t="shared" si="2"/>
        <v>102.33451887615142</v>
      </c>
    </row>
    <row r="37" spans="1:17" s="51" customFormat="1" ht="15">
      <c r="A37" s="52">
        <v>24</v>
      </c>
      <c r="B37" s="199" t="s">
        <v>355</v>
      </c>
      <c r="C37" s="200">
        <f>+'54'!E40+'54'!H40</f>
        <v>4481594000</v>
      </c>
      <c r="D37" s="200">
        <f t="shared" si="1"/>
        <v>2532979329</v>
      </c>
      <c r="E37" s="449">
        <f>80000000+9940000</f>
        <v>89940000</v>
      </c>
      <c r="F37" s="200"/>
      <c r="G37" s="200"/>
      <c r="H37" s="200"/>
      <c r="I37" s="200"/>
      <c r="J37" s="200"/>
      <c r="K37" s="200"/>
      <c r="L37" s="200">
        <v>1080246225</v>
      </c>
      <c r="M37" s="200"/>
      <c r="N37" s="200"/>
      <c r="O37" s="200"/>
      <c r="P37" s="202">
        <f>+'54'!P40+'54'!K40-E37-L37</f>
        <v>1362793104</v>
      </c>
      <c r="Q37" s="197">
        <f t="shared" si="2"/>
        <v>56.5196072870501</v>
      </c>
    </row>
    <row r="38" spans="1:17" s="51" customFormat="1" ht="15">
      <c r="A38" s="52">
        <v>25</v>
      </c>
      <c r="B38" s="199" t="s">
        <v>356</v>
      </c>
      <c r="C38" s="200">
        <f>+'54'!E41+'54'!H41</f>
        <v>613817000</v>
      </c>
      <c r="D38" s="200">
        <f t="shared" si="1"/>
        <v>636374541</v>
      </c>
      <c r="E38" s="200"/>
      <c r="F38" s="200"/>
      <c r="G38" s="200"/>
      <c r="H38" s="200"/>
      <c r="I38" s="200"/>
      <c r="J38" s="200"/>
      <c r="K38" s="200"/>
      <c r="L38" s="200"/>
      <c r="M38" s="200"/>
      <c r="N38" s="200"/>
      <c r="O38" s="200"/>
      <c r="P38" s="202">
        <f>+'54'!K41+'54'!P41</f>
        <v>636374541</v>
      </c>
      <c r="Q38" s="197">
        <f t="shared" si="2"/>
        <v>103.67496191861744</v>
      </c>
    </row>
    <row r="39" spans="1:17" s="51" customFormat="1" ht="15">
      <c r="A39" s="52">
        <v>26</v>
      </c>
      <c r="B39" s="199" t="s">
        <v>543</v>
      </c>
      <c r="C39" s="200">
        <f>+'54'!E42+'54'!H42</f>
        <v>0</v>
      </c>
      <c r="D39" s="200">
        <f>SUM(E39:P39)</f>
        <v>614131093</v>
      </c>
      <c r="E39" s="200"/>
      <c r="F39" s="200"/>
      <c r="G39" s="200"/>
      <c r="H39" s="200"/>
      <c r="I39" s="200"/>
      <c r="J39" s="200"/>
      <c r="K39" s="200"/>
      <c r="L39" s="200"/>
      <c r="M39" s="200"/>
      <c r="N39" s="200"/>
      <c r="O39" s="200"/>
      <c r="P39" s="202">
        <f>+'54'!K42+'54'!P42</f>
        <v>614131093</v>
      </c>
      <c r="Q39" s="197" t="e">
        <f>(D39/C39)*100</f>
        <v>#DIV/0!</v>
      </c>
    </row>
    <row r="40" spans="1:17" s="51" customFormat="1" ht="15">
      <c r="A40" s="52">
        <v>27</v>
      </c>
      <c r="B40" s="199" t="s">
        <v>544</v>
      </c>
      <c r="C40" s="200">
        <f>+'54'!E43+'54'!H43</f>
        <v>0</v>
      </c>
      <c r="D40" s="200">
        <f>SUM(E40:P40)</f>
        <v>620227250</v>
      </c>
      <c r="E40" s="200"/>
      <c r="F40" s="200"/>
      <c r="G40" s="200"/>
      <c r="H40" s="200"/>
      <c r="I40" s="200"/>
      <c r="J40" s="200"/>
      <c r="K40" s="200"/>
      <c r="L40" s="200"/>
      <c r="M40" s="200"/>
      <c r="N40" s="200"/>
      <c r="O40" s="200"/>
      <c r="P40" s="202">
        <f>+'54'!K43+'54'!P43</f>
        <v>620227250</v>
      </c>
      <c r="Q40" s="197" t="e">
        <f>(D40/C40)*100</f>
        <v>#DIV/0!</v>
      </c>
    </row>
    <row r="41" spans="1:17" s="51" customFormat="1" ht="15">
      <c r="A41" s="52">
        <v>28</v>
      </c>
      <c r="B41" s="199" t="s">
        <v>545</v>
      </c>
      <c r="C41" s="200">
        <f>+'54'!E44+'54'!H44</f>
        <v>0</v>
      </c>
      <c r="D41" s="200">
        <f>SUM(E41:P41)</f>
        <v>1274215262</v>
      </c>
      <c r="E41" s="200"/>
      <c r="F41" s="200"/>
      <c r="G41" s="200"/>
      <c r="H41" s="200"/>
      <c r="I41" s="200"/>
      <c r="J41" s="200"/>
      <c r="K41" s="200"/>
      <c r="L41" s="200"/>
      <c r="M41" s="449">
        <v>1054578000</v>
      </c>
      <c r="N41" s="200"/>
      <c r="O41" s="200"/>
      <c r="P41" s="202">
        <f>+'54'!K44+'54'!P44-M41</f>
        <v>219637262</v>
      </c>
      <c r="Q41" s="197" t="e">
        <f>(D41/C41)*100</f>
        <v>#DIV/0!</v>
      </c>
    </row>
    <row r="42" spans="1:17" s="51" customFormat="1" ht="15">
      <c r="A42" s="52">
        <v>29</v>
      </c>
      <c r="B42" s="199" t="s">
        <v>118</v>
      </c>
      <c r="C42" s="200">
        <f>+'54'!E45+'54'!H45</f>
        <v>25000000</v>
      </c>
      <c r="D42" s="200">
        <f t="shared" si="1"/>
        <v>25000000</v>
      </c>
      <c r="E42" s="200">
        <f>+'54'!K45</f>
        <v>25000000</v>
      </c>
      <c r="F42" s="200"/>
      <c r="G42" s="200"/>
      <c r="H42" s="200"/>
      <c r="I42" s="200"/>
      <c r="J42" s="200"/>
      <c r="K42" s="200"/>
      <c r="L42" s="200"/>
      <c r="M42" s="200"/>
      <c r="N42" s="200"/>
      <c r="O42" s="200"/>
      <c r="P42" s="200"/>
      <c r="Q42" s="197">
        <f t="shared" si="2"/>
        <v>100</v>
      </c>
    </row>
    <row r="43" spans="1:17" s="51" customFormat="1" ht="15">
      <c r="A43" s="52">
        <v>30</v>
      </c>
      <c r="B43" s="199" t="s">
        <v>119</v>
      </c>
      <c r="C43" s="200">
        <f>+'54'!E46+'54'!H46</f>
        <v>25000000</v>
      </c>
      <c r="D43" s="200">
        <f t="shared" si="1"/>
        <v>22485614</v>
      </c>
      <c r="E43" s="200">
        <f>+'54'!K46</f>
        <v>22485614</v>
      </c>
      <c r="F43" s="200"/>
      <c r="G43" s="200"/>
      <c r="H43" s="200"/>
      <c r="I43" s="200"/>
      <c r="J43" s="200"/>
      <c r="K43" s="200"/>
      <c r="L43" s="200"/>
      <c r="M43" s="200"/>
      <c r="N43" s="200"/>
      <c r="O43" s="200"/>
      <c r="P43" s="200"/>
      <c r="Q43" s="197">
        <f t="shared" si="2"/>
        <v>89.942456000000007</v>
      </c>
    </row>
    <row r="44" spans="1:17" s="51" customFormat="1" ht="15">
      <c r="A44" s="52">
        <v>31</v>
      </c>
      <c r="B44" s="199" t="s">
        <v>120</v>
      </c>
      <c r="C44" s="200">
        <f>+'54'!E47+'54'!H47</f>
        <v>25000000</v>
      </c>
      <c r="D44" s="200">
        <f t="shared" si="1"/>
        <v>24979800</v>
      </c>
      <c r="E44" s="200">
        <f>+'54'!K47</f>
        <v>24979800</v>
      </c>
      <c r="F44" s="200"/>
      <c r="G44" s="200"/>
      <c r="H44" s="200"/>
      <c r="I44" s="200"/>
      <c r="J44" s="200"/>
      <c r="K44" s="200"/>
      <c r="L44" s="200"/>
      <c r="M44" s="200"/>
      <c r="N44" s="200"/>
      <c r="O44" s="200"/>
      <c r="P44" s="200"/>
      <c r="Q44" s="197">
        <f t="shared" si="2"/>
        <v>99.919200000000004</v>
      </c>
    </row>
    <row r="45" spans="1:17" s="51" customFormat="1" ht="15">
      <c r="A45" s="52">
        <v>32</v>
      </c>
      <c r="B45" s="199" t="s">
        <v>121</v>
      </c>
      <c r="C45" s="200">
        <f>+'54'!E48+'54'!H48</f>
        <v>350000000</v>
      </c>
      <c r="D45" s="200">
        <f t="shared" si="1"/>
        <v>352350522</v>
      </c>
      <c r="E45" s="200"/>
      <c r="F45" s="200"/>
      <c r="G45" s="200">
        <f>+'54'!K48</f>
        <v>352350522</v>
      </c>
      <c r="H45" s="200"/>
      <c r="I45" s="200"/>
      <c r="J45" s="200"/>
      <c r="K45" s="200"/>
      <c r="L45" s="200"/>
      <c r="M45" s="200"/>
      <c r="N45" s="200"/>
      <c r="O45" s="200"/>
      <c r="P45" s="200"/>
      <c r="Q45" s="197"/>
    </row>
    <row r="46" spans="1:17" s="51" customFormat="1" ht="15">
      <c r="A46" s="52">
        <v>33</v>
      </c>
      <c r="B46" s="199" t="s">
        <v>122</v>
      </c>
      <c r="C46" s="200">
        <f>+'54'!E49+'54'!H49</f>
        <v>0</v>
      </c>
      <c r="D46" s="200">
        <f t="shared" si="1"/>
        <v>480939506</v>
      </c>
      <c r="E46" s="200"/>
      <c r="F46" s="200"/>
      <c r="G46" s="200"/>
      <c r="H46" s="200"/>
      <c r="I46" s="200"/>
      <c r="J46" s="200"/>
      <c r="K46" s="200"/>
      <c r="L46" s="200">
        <v>224100000</v>
      </c>
      <c r="M46" s="449">
        <v>256839506</v>
      </c>
      <c r="N46" s="200"/>
      <c r="O46" s="200"/>
      <c r="P46" s="200"/>
      <c r="Q46" s="197"/>
    </row>
    <row r="47" spans="1:17" s="51" customFormat="1" ht="15">
      <c r="A47" s="52">
        <v>34</v>
      </c>
      <c r="B47" s="199" t="s">
        <v>123</v>
      </c>
      <c r="C47" s="200">
        <f>+'54'!E50+'54'!H50</f>
        <v>0</v>
      </c>
      <c r="D47" s="200">
        <f t="shared" si="1"/>
        <v>47925000</v>
      </c>
      <c r="E47" s="200"/>
      <c r="F47" s="200"/>
      <c r="G47" s="200"/>
      <c r="H47" s="200"/>
      <c r="I47" s="200"/>
      <c r="J47" s="200"/>
      <c r="K47" s="200"/>
      <c r="L47" s="200">
        <f>+'54'!K50</f>
        <v>47925000</v>
      </c>
      <c r="M47" s="200"/>
      <c r="N47" s="200"/>
      <c r="O47" s="200"/>
      <c r="P47" s="200"/>
      <c r="Q47" s="197"/>
    </row>
    <row r="48" spans="1:17" s="51" customFormat="1" ht="15">
      <c r="A48" s="52">
        <v>35</v>
      </c>
      <c r="B48" s="199" t="s">
        <v>124</v>
      </c>
      <c r="C48" s="200">
        <f>+'54'!E51+'54'!H51</f>
        <v>0</v>
      </c>
      <c r="D48" s="200">
        <f t="shared" si="1"/>
        <v>206543000</v>
      </c>
      <c r="E48" s="200"/>
      <c r="F48" s="200"/>
      <c r="G48" s="200"/>
      <c r="H48" s="200"/>
      <c r="I48" s="200"/>
      <c r="J48" s="200"/>
      <c r="K48" s="200"/>
      <c r="L48" s="200">
        <f>+'54'!K51</f>
        <v>206543000</v>
      </c>
      <c r="M48" s="200"/>
      <c r="N48" s="200"/>
      <c r="O48" s="200"/>
      <c r="P48" s="200"/>
      <c r="Q48" s="197"/>
    </row>
    <row r="49" spans="1:17" s="51" customFormat="1" ht="30">
      <c r="A49" s="52">
        <v>36</v>
      </c>
      <c r="B49" s="199" t="str">
        <f>+'54'!B52</f>
        <v>Trung tâm dịch vụ môi trương và đô thị huyện</v>
      </c>
      <c r="C49" s="200">
        <f>+'54'!E52+'54'!H52</f>
        <v>110000000</v>
      </c>
      <c r="D49" s="200">
        <f>SUM(E49:P49)</f>
        <v>116613477</v>
      </c>
      <c r="E49" s="200"/>
      <c r="F49" s="200"/>
      <c r="G49" s="200"/>
      <c r="H49" s="200"/>
      <c r="I49" s="200"/>
      <c r="J49" s="200"/>
      <c r="K49" s="200">
        <f>+'54'!K52</f>
        <v>116613477</v>
      </c>
      <c r="L49" s="200"/>
      <c r="M49" s="200"/>
      <c r="N49" s="200"/>
      <c r="O49" s="200"/>
      <c r="P49" s="200"/>
      <c r="Q49" s="197">
        <f t="shared" si="2"/>
        <v>106.01225181818181</v>
      </c>
    </row>
    <row r="50" spans="1:17">
      <c r="A50" s="52">
        <v>37</v>
      </c>
      <c r="B50" s="199" t="s">
        <v>125</v>
      </c>
      <c r="C50" s="200">
        <f>+'54'!E53+'54'!H53</f>
        <v>25000000</v>
      </c>
      <c r="D50" s="200">
        <f t="shared" si="1"/>
        <v>22500000</v>
      </c>
      <c r="E50" s="200"/>
      <c r="F50" s="200"/>
      <c r="G50" s="200"/>
      <c r="H50" s="200"/>
      <c r="I50" s="200"/>
      <c r="J50" s="200"/>
      <c r="K50" s="200"/>
      <c r="L50" s="200"/>
      <c r="M50" s="200"/>
      <c r="N50" s="200">
        <f>+'54'!K53</f>
        <v>22500000</v>
      </c>
      <c r="O50" s="200"/>
      <c r="P50" s="200"/>
      <c r="Q50" s="197">
        <f t="shared" si="2"/>
        <v>90</v>
      </c>
    </row>
    <row r="51" spans="1:17">
      <c r="A51" s="52">
        <v>38</v>
      </c>
      <c r="B51" s="199" t="s">
        <v>126</v>
      </c>
      <c r="C51" s="200">
        <f>+'54'!E54+'54'!H54</f>
        <v>25000000</v>
      </c>
      <c r="D51" s="200">
        <f t="shared" si="1"/>
        <v>22500000</v>
      </c>
      <c r="E51" s="200"/>
      <c r="F51" s="200"/>
      <c r="G51" s="200"/>
      <c r="H51" s="200"/>
      <c r="I51" s="200"/>
      <c r="J51" s="200"/>
      <c r="K51" s="200"/>
      <c r="L51" s="200"/>
      <c r="M51" s="200"/>
      <c r="N51" s="200">
        <f>+'54'!K54</f>
        <v>22500000</v>
      </c>
      <c r="O51" s="200"/>
      <c r="P51" s="200"/>
      <c r="Q51" s="197">
        <f t="shared" si="2"/>
        <v>90</v>
      </c>
    </row>
    <row r="52" spans="1:17">
      <c r="A52" s="52">
        <v>39</v>
      </c>
      <c r="B52" s="199" t="s">
        <v>127</v>
      </c>
      <c r="C52" s="200">
        <f>+'54'!E55+'54'!H55</f>
        <v>65000000</v>
      </c>
      <c r="D52" s="200">
        <f t="shared" si="1"/>
        <v>58500000</v>
      </c>
      <c r="E52" s="200"/>
      <c r="F52" s="200"/>
      <c r="G52" s="200"/>
      <c r="H52" s="200"/>
      <c r="I52" s="200"/>
      <c r="J52" s="200"/>
      <c r="K52" s="200"/>
      <c r="L52" s="200"/>
      <c r="M52" s="200"/>
      <c r="N52" s="200">
        <f>+'54'!K55</f>
        <v>58500000</v>
      </c>
      <c r="O52" s="200"/>
      <c r="P52" s="200"/>
      <c r="Q52" s="197"/>
    </row>
    <row r="53" spans="1:17" ht="30">
      <c r="A53" s="52">
        <v>40</v>
      </c>
      <c r="B53" s="199" t="s">
        <v>369</v>
      </c>
      <c r="C53" s="200">
        <f>+'54'!E56+'54'!H56</f>
        <v>0</v>
      </c>
      <c r="D53" s="200">
        <f>SUM(E53:P53)</f>
        <v>12480000</v>
      </c>
      <c r="E53" s="200"/>
      <c r="F53" s="200"/>
      <c r="G53" s="200"/>
      <c r="H53" s="200"/>
      <c r="I53" s="200"/>
      <c r="J53" s="200"/>
      <c r="K53" s="200"/>
      <c r="L53" s="200"/>
      <c r="M53" s="200"/>
      <c r="N53" s="200">
        <f>+'54'!K56</f>
        <v>12480000</v>
      </c>
      <c r="O53" s="200"/>
      <c r="P53" s="200"/>
      <c r="Q53" s="197"/>
    </row>
    <row r="54" spans="1:17">
      <c r="A54" s="52">
        <v>41</v>
      </c>
      <c r="B54" s="199" t="s">
        <v>368</v>
      </c>
      <c r="C54" s="200">
        <f>+'54'!E57+'54'!H57</f>
        <v>1200000000</v>
      </c>
      <c r="D54" s="200">
        <f>SUM(E54:P54)</f>
        <v>1200000000</v>
      </c>
      <c r="E54" s="200"/>
      <c r="F54" s="200"/>
      <c r="G54" s="200"/>
      <c r="H54" s="200"/>
      <c r="I54" s="200"/>
      <c r="J54" s="200"/>
      <c r="K54" s="200"/>
      <c r="L54" s="200">
        <f>+'54'!K57</f>
        <v>1200000000</v>
      </c>
      <c r="M54" s="200"/>
      <c r="N54" s="200"/>
      <c r="O54" s="200"/>
      <c r="P54" s="200"/>
      <c r="Q54" s="197"/>
    </row>
    <row r="55" spans="1:17">
      <c r="A55" s="52">
        <v>42</v>
      </c>
      <c r="B55" s="199" t="s">
        <v>549</v>
      </c>
      <c r="C55" s="200">
        <f>+'54'!E58+'54'!H58</f>
        <v>70000000</v>
      </c>
      <c r="D55" s="200">
        <f>SUM(E55:P55)</f>
        <v>63000000</v>
      </c>
      <c r="E55" s="200"/>
      <c r="F55" s="200"/>
      <c r="G55" s="200"/>
      <c r="H55" s="200"/>
      <c r="I55" s="200"/>
      <c r="J55" s="200"/>
      <c r="K55" s="200"/>
      <c r="L55" s="200"/>
      <c r="M55" s="200"/>
      <c r="N55" s="200">
        <f>+'54'!K58</f>
        <v>63000000</v>
      </c>
      <c r="O55" s="200"/>
      <c r="P55" s="200"/>
      <c r="Q55" s="197"/>
    </row>
    <row r="56" spans="1:17">
      <c r="A56" s="52">
        <v>43</v>
      </c>
      <c r="B56" s="199" t="s">
        <v>551</v>
      </c>
      <c r="C56" s="200">
        <f>+'54'!E59+'54'!H59</f>
        <v>0</v>
      </c>
      <c r="D56" s="200">
        <f>SUM(E56:P56)</f>
        <v>125000000</v>
      </c>
      <c r="E56" s="200"/>
      <c r="F56" s="200">
        <f>+'54'!K59</f>
        <v>125000000</v>
      </c>
      <c r="G56" s="200"/>
      <c r="H56" s="200"/>
      <c r="I56" s="200"/>
      <c r="J56" s="200"/>
      <c r="K56" s="200"/>
      <c r="L56" s="200"/>
      <c r="M56" s="200"/>
      <c r="N56" s="200"/>
      <c r="O56" s="200"/>
      <c r="P56" s="200"/>
      <c r="Q56" s="197"/>
    </row>
    <row r="57" spans="1:17">
      <c r="A57" s="52">
        <v>44</v>
      </c>
      <c r="B57" s="199" t="s">
        <v>366</v>
      </c>
      <c r="C57" s="200">
        <f>+'54'!E60+'54'!H60</f>
        <v>16587316000</v>
      </c>
      <c r="D57" s="200">
        <f t="shared" si="1"/>
        <v>0</v>
      </c>
      <c r="E57" s="200"/>
      <c r="F57" s="200"/>
      <c r="G57" s="200"/>
      <c r="H57" s="200"/>
      <c r="I57" s="200"/>
      <c r="J57" s="200"/>
      <c r="K57" s="200"/>
      <c r="L57" s="200"/>
      <c r="M57" s="200"/>
      <c r="N57" s="200"/>
      <c r="O57" s="200"/>
      <c r="P57" s="200"/>
      <c r="Q57" s="197"/>
    </row>
    <row r="58" spans="1:17">
      <c r="D58" s="240">
        <f>+D13-'54'!K15-'54'!P15</f>
        <v>0</v>
      </c>
    </row>
    <row r="59" spans="1:17">
      <c r="M59" s="598"/>
      <c r="N59" s="598"/>
      <c r="O59" s="598"/>
      <c r="P59" s="598"/>
    </row>
  </sheetData>
  <mergeCells count="25">
    <mergeCell ref="M59:P59"/>
    <mergeCell ref="H10:H11"/>
    <mergeCell ref="J10:J11"/>
    <mergeCell ref="M1:Q1"/>
    <mergeCell ref="M2:Q2"/>
    <mergeCell ref="K10:K11"/>
    <mergeCell ref="M10:M11"/>
    <mergeCell ref="P10:P11"/>
    <mergeCell ref="Q10:Q11"/>
    <mergeCell ref="A4:Q4"/>
    <mergeCell ref="O10:O11"/>
    <mergeCell ref="A6:P6"/>
    <mergeCell ref="A7:P7"/>
    <mergeCell ref="C10:C11"/>
    <mergeCell ref="B10:B11"/>
    <mergeCell ref="L10:L11"/>
    <mergeCell ref="A5:P5"/>
    <mergeCell ref="A9:P9"/>
    <mergeCell ref="A10:A11"/>
    <mergeCell ref="F10:F11"/>
    <mergeCell ref="G10:G11"/>
    <mergeCell ref="D10:D11"/>
    <mergeCell ref="E10:E11"/>
    <mergeCell ref="N10:N11"/>
    <mergeCell ref="I10:I11"/>
  </mergeCells>
  <pageMargins left="0.35433070866141736" right="0.19685039370078741" top="0.6692913385826772" bottom="0.47244094488188981" header="0.31496062992125984" footer="0.51181102362204722"/>
  <pageSetup paperSize="9" scale="5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AA60"/>
  <sheetViews>
    <sheetView view="pageBreakPreview" topLeftCell="B8" zoomScale="55" zoomScaleNormal="100" zoomScaleSheetLayoutView="55" workbookViewId="0">
      <selection activeCell="B8" sqref="B8:B17"/>
    </sheetView>
  </sheetViews>
  <sheetFormatPr defaultRowHeight="15.75"/>
  <cols>
    <col min="1" max="1" width="4.42578125" style="426" customWidth="1"/>
    <col min="2" max="3" width="17.140625" style="426" customWidth="1"/>
    <col min="4" max="4" width="15.85546875" style="426" customWidth="1"/>
    <col min="5" max="6" width="13.85546875" style="426" customWidth="1"/>
    <col min="7" max="7" width="17.42578125" style="426" customWidth="1"/>
    <col min="8" max="9" width="13.85546875" style="426" customWidth="1"/>
    <col min="10" max="10" width="15.28515625" style="426" customWidth="1"/>
    <col min="11" max="11" width="13.85546875" style="426" customWidth="1"/>
    <col min="12" max="12" width="15.5703125" style="426" customWidth="1"/>
    <col min="13" max="13" width="13.85546875" style="426" customWidth="1"/>
    <col min="14" max="14" width="16.28515625" style="426" customWidth="1"/>
    <col min="15" max="17" width="13.85546875" style="426" customWidth="1"/>
    <col min="18" max="18" width="15" style="426" customWidth="1"/>
    <col min="19" max="20" width="13.85546875" style="426" customWidth="1"/>
    <col min="21" max="21" width="16" style="426" customWidth="1"/>
    <col min="22" max="22" width="13.85546875" style="426" customWidth="1"/>
    <col min="23" max="23" width="15.42578125" style="426" customWidth="1"/>
    <col min="24" max="24" width="15.85546875" style="426" customWidth="1"/>
    <col min="25" max="26" width="8.85546875" style="426" customWidth="1"/>
    <col min="27" max="27" width="9.28515625" style="426" customWidth="1"/>
    <col min="28" max="16384" width="9.140625" style="426"/>
  </cols>
  <sheetData>
    <row r="1" spans="1:27" ht="21" customHeight="1">
      <c r="A1" s="570" t="s">
        <v>591</v>
      </c>
      <c r="B1" s="570"/>
      <c r="C1" s="570"/>
      <c r="D1" s="570"/>
      <c r="E1" s="423"/>
      <c r="F1" s="424"/>
      <c r="G1" s="423"/>
      <c r="H1" s="423"/>
      <c r="I1" s="424"/>
      <c r="J1" s="424"/>
      <c r="K1" s="424"/>
      <c r="L1" s="425"/>
      <c r="M1" s="425"/>
      <c r="N1" s="423"/>
      <c r="O1" s="423"/>
      <c r="P1" s="423"/>
      <c r="Q1" s="424"/>
      <c r="R1" s="423"/>
      <c r="S1" s="423"/>
      <c r="T1" s="424"/>
      <c r="U1" s="424"/>
      <c r="V1" s="424"/>
      <c r="W1" s="425"/>
      <c r="X1" s="425"/>
      <c r="Y1" s="425"/>
      <c r="Z1" s="425"/>
      <c r="AA1" s="425" t="s">
        <v>555</v>
      </c>
    </row>
    <row r="2" spans="1:27" ht="12.75" hidden="1" customHeight="1">
      <c r="A2" s="427"/>
      <c r="B2" s="427"/>
      <c r="C2" s="423"/>
      <c r="D2" s="423"/>
      <c r="E2" s="423"/>
      <c r="F2" s="423"/>
      <c r="G2" s="423"/>
      <c r="H2" s="423"/>
      <c r="I2" s="423"/>
      <c r="J2" s="423"/>
      <c r="K2" s="423"/>
      <c r="L2" s="423"/>
      <c r="M2" s="423"/>
      <c r="N2" s="423"/>
      <c r="O2" s="423"/>
      <c r="P2" s="423"/>
      <c r="Q2" s="423"/>
      <c r="R2" s="423"/>
      <c r="S2" s="423"/>
      <c r="T2" s="423"/>
      <c r="U2" s="423"/>
      <c r="V2" s="423"/>
      <c r="W2" s="423"/>
      <c r="X2" s="423"/>
      <c r="Y2" s="423"/>
      <c r="Z2" s="423"/>
      <c r="AA2" s="423"/>
    </row>
    <row r="3" spans="1:27" ht="21" customHeight="1">
      <c r="A3" s="616" t="s">
        <v>589</v>
      </c>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row>
    <row r="4" spans="1:27" ht="21" customHeight="1">
      <c r="A4" s="616" t="str">
        <f>+'55'!A3:T3</f>
        <v>(Kèm theo Nghị quyết số     /NQ-HĐND ngày     tháng    năm 2024 của Hội đồng nhân dân huyện Ia H'Drai)</v>
      </c>
      <c r="B4" s="616"/>
      <c r="C4" s="616"/>
      <c r="D4" s="616"/>
      <c r="E4" s="616"/>
      <c r="F4" s="616"/>
      <c r="G4" s="616"/>
      <c r="H4" s="616"/>
      <c r="I4" s="616"/>
      <c r="J4" s="616"/>
      <c r="K4" s="616"/>
      <c r="L4" s="616"/>
      <c r="M4" s="616"/>
      <c r="N4" s="616"/>
      <c r="O4" s="616"/>
      <c r="P4" s="616"/>
      <c r="Q4" s="616"/>
      <c r="R4" s="616"/>
      <c r="S4" s="616"/>
      <c r="T4" s="616"/>
      <c r="U4" s="616"/>
      <c r="V4" s="616"/>
      <c r="W4" s="616"/>
      <c r="X4" s="616"/>
      <c r="Y4" s="616"/>
      <c r="Z4" s="616"/>
      <c r="AA4" s="616"/>
    </row>
    <row r="5" spans="1:27" ht="12.75" hidden="1" customHeight="1">
      <c r="A5" s="424"/>
      <c r="B5" s="429"/>
      <c r="C5" s="423"/>
      <c r="D5" s="423"/>
      <c r="E5" s="423"/>
      <c r="F5" s="423"/>
      <c r="G5" s="423"/>
      <c r="H5" s="423"/>
      <c r="I5" s="423"/>
      <c r="J5" s="423"/>
      <c r="K5" s="423"/>
      <c r="L5" s="423"/>
      <c r="M5" s="423"/>
      <c r="N5" s="423"/>
      <c r="O5" s="423"/>
      <c r="P5" s="423"/>
      <c r="Q5" s="423"/>
      <c r="R5" s="423"/>
      <c r="S5" s="423"/>
      <c r="T5" s="423"/>
      <c r="U5" s="423"/>
      <c r="V5" s="423"/>
      <c r="W5" s="423"/>
      <c r="X5" s="423"/>
      <c r="Y5" s="423"/>
      <c r="Z5" s="423"/>
      <c r="AA5" s="423"/>
    </row>
    <row r="6" spans="1:27" ht="14.25" hidden="1" customHeight="1">
      <c r="A6" s="429"/>
      <c r="B6" s="429"/>
      <c r="C6" s="423"/>
      <c r="D6" s="423"/>
      <c r="E6" s="423"/>
      <c r="F6" s="423"/>
      <c r="G6" s="423"/>
      <c r="H6" s="423"/>
      <c r="I6" s="423"/>
      <c r="J6" s="423"/>
      <c r="K6" s="423"/>
      <c r="L6" s="423"/>
      <c r="M6" s="423"/>
      <c r="N6" s="423"/>
      <c r="O6" s="423"/>
      <c r="P6" s="423"/>
      <c r="Q6" s="423"/>
      <c r="R6" s="423"/>
      <c r="S6" s="423"/>
      <c r="T6" s="423"/>
      <c r="U6" s="423"/>
      <c r="V6" s="423"/>
      <c r="W6" s="423"/>
      <c r="X6" s="423"/>
      <c r="Y6" s="423"/>
      <c r="Z6" s="423"/>
      <c r="AA6" s="423"/>
    </row>
    <row r="7" spans="1:27" ht="19.5" customHeight="1" thickBot="1">
      <c r="A7" s="430"/>
      <c r="B7" s="430"/>
      <c r="C7" s="431"/>
      <c r="D7" s="431"/>
      <c r="E7" s="431"/>
      <c r="F7" s="455"/>
      <c r="G7" s="431"/>
      <c r="H7" s="602"/>
      <c r="I7" s="602"/>
      <c r="J7" s="430"/>
      <c r="K7" s="430"/>
      <c r="L7" s="430"/>
      <c r="M7" s="430"/>
      <c r="N7" s="431"/>
      <c r="O7" s="431"/>
      <c r="P7" s="431"/>
      <c r="Q7" s="455"/>
      <c r="R7" s="431"/>
      <c r="S7" s="602"/>
      <c r="T7" s="602"/>
      <c r="U7" s="614" t="s">
        <v>130</v>
      </c>
      <c r="V7" s="614"/>
      <c r="W7" s="614"/>
      <c r="X7" s="614"/>
      <c r="Y7" s="614"/>
      <c r="Z7" s="614"/>
      <c r="AA7" s="614"/>
    </row>
    <row r="8" spans="1:27" s="461" customFormat="1" ht="21" customHeight="1">
      <c r="A8" s="619" t="s">
        <v>7</v>
      </c>
      <c r="B8" s="622" t="s">
        <v>69</v>
      </c>
      <c r="C8" s="603" t="s">
        <v>352</v>
      </c>
      <c r="D8" s="604"/>
      <c r="E8" s="604"/>
      <c r="F8" s="604"/>
      <c r="G8" s="604"/>
      <c r="H8" s="604"/>
      <c r="I8" s="604"/>
      <c r="J8" s="604"/>
      <c r="K8" s="604"/>
      <c r="L8" s="604"/>
      <c r="M8" s="605"/>
      <c r="N8" s="603" t="s">
        <v>29</v>
      </c>
      <c r="O8" s="604"/>
      <c r="P8" s="604"/>
      <c r="Q8" s="604"/>
      <c r="R8" s="604"/>
      <c r="S8" s="604"/>
      <c r="T8" s="604"/>
      <c r="U8" s="604"/>
      <c r="V8" s="604"/>
      <c r="W8" s="604"/>
      <c r="X8" s="605"/>
      <c r="Y8" s="603" t="s">
        <v>306</v>
      </c>
      <c r="Z8" s="604"/>
      <c r="AA8" s="615"/>
    </row>
    <row r="9" spans="1:27" s="461" customFormat="1" ht="21" customHeight="1">
      <c r="A9" s="620"/>
      <c r="B9" s="623"/>
      <c r="C9" s="462"/>
      <c r="D9" s="606" t="s">
        <v>37</v>
      </c>
      <c r="E9" s="607"/>
      <c r="F9" s="608"/>
      <c r="G9" s="606" t="s">
        <v>34</v>
      </c>
      <c r="H9" s="607"/>
      <c r="I9" s="608"/>
      <c r="J9" s="609" t="s">
        <v>576</v>
      </c>
      <c r="K9" s="610"/>
      <c r="L9" s="611"/>
      <c r="M9" s="463" t="s">
        <v>556</v>
      </c>
      <c r="N9" s="462"/>
      <c r="O9" s="606" t="s">
        <v>37</v>
      </c>
      <c r="P9" s="607"/>
      <c r="Q9" s="608"/>
      <c r="R9" s="606" t="s">
        <v>34</v>
      </c>
      <c r="S9" s="607"/>
      <c r="T9" s="608"/>
      <c r="U9" s="609" t="s">
        <v>577</v>
      </c>
      <c r="V9" s="610"/>
      <c r="W9" s="611"/>
      <c r="X9" s="463" t="s">
        <v>556</v>
      </c>
      <c r="Y9" s="464"/>
      <c r="Z9" s="600" t="s">
        <v>37</v>
      </c>
      <c r="AA9" s="617" t="s">
        <v>34</v>
      </c>
    </row>
    <row r="10" spans="1:27" s="461" customFormat="1" ht="21" customHeight="1">
      <c r="A10" s="620"/>
      <c r="B10" s="623"/>
      <c r="C10" s="464"/>
      <c r="D10" s="465"/>
      <c r="E10" s="612" t="s">
        <v>23</v>
      </c>
      <c r="F10" s="613"/>
      <c r="G10" s="465"/>
      <c r="H10" s="612" t="s">
        <v>23</v>
      </c>
      <c r="I10" s="613"/>
      <c r="J10" s="466"/>
      <c r="K10" s="612" t="s">
        <v>23</v>
      </c>
      <c r="L10" s="613"/>
      <c r="M10" s="463" t="s">
        <v>557</v>
      </c>
      <c r="N10" s="464"/>
      <c r="O10" s="465"/>
      <c r="P10" s="612" t="s">
        <v>23</v>
      </c>
      <c r="Q10" s="613"/>
      <c r="R10" s="465"/>
      <c r="S10" s="612" t="s">
        <v>23</v>
      </c>
      <c r="T10" s="613"/>
      <c r="U10" s="466"/>
      <c r="V10" s="612" t="s">
        <v>23</v>
      </c>
      <c r="W10" s="613"/>
      <c r="X10" s="463" t="s">
        <v>557</v>
      </c>
      <c r="Y10" s="467" t="s">
        <v>350</v>
      </c>
      <c r="Z10" s="601"/>
      <c r="AA10" s="618"/>
    </row>
    <row r="11" spans="1:27" s="461" customFormat="1" ht="21" customHeight="1">
      <c r="A11" s="620"/>
      <c r="B11" s="623"/>
      <c r="C11" s="467" t="s">
        <v>350</v>
      </c>
      <c r="D11" s="466" t="s">
        <v>350</v>
      </c>
      <c r="E11" s="466" t="s">
        <v>559</v>
      </c>
      <c r="F11" s="466" t="s">
        <v>559</v>
      </c>
      <c r="G11" s="466" t="s">
        <v>350</v>
      </c>
      <c r="H11" s="466" t="s">
        <v>559</v>
      </c>
      <c r="I11" s="466" t="s">
        <v>559</v>
      </c>
      <c r="J11" s="466" t="s">
        <v>350</v>
      </c>
      <c r="K11" s="600" t="s">
        <v>37</v>
      </c>
      <c r="L11" s="600" t="s">
        <v>34</v>
      </c>
      <c r="M11" s="466" t="s">
        <v>560</v>
      </c>
      <c r="N11" s="467" t="s">
        <v>350</v>
      </c>
      <c r="O11" s="466" t="s">
        <v>350</v>
      </c>
      <c r="P11" s="466" t="s">
        <v>559</v>
      </c>
      <c r="Q11" s="466" t="s">
        <v>559</v>
      </c>
      <c r="R11" s="466" t="s">
        <v>350</v>
      </c>
      <c r="S11" s="466" t="s">
        <v>559</v>
      </c>
      <c r="T11" s="466" t="s">
        <v>559</v>
      </c>
      <c r="U11" s="466" t="s">
        <v>350</v>
      </c>
      <c r="V11" s="600" t="s">
        <v>37</v>
      </c>
      <c r="W11" s="600" t="s">
        <v>34</v>
      </c>
      <c r="X11" s="466" t="s">
        <v>560</v>
      </c>
      <c r="Y11" s="467" t="s">
        <v>558</v>
      </c>
      <c r="Z11" s="601"/>
      <c r="AA11" s="618"/>
    </row>
    <row r="12" spans="1:27" s="461" customFormat="1" ht="21" customHeight="1">
      <c r="A12" s="620"/>
      <c r="B12" s="623"/>
      <c r="C12" s="467" t="s">
        <v>558</v>
      </c>
      <c r="D12" s="466" t="s">
        <v>558</v>
      </c>
      <c r="E12" s="466" t="s">
        <v>561</v>
      </c>
      <c r="F12" s="466" t="s">
        <v>562</v>
      </c>
      <c r="G12" s="466" t="s">
        <v>558</v>
      </c>
      <c r="H12" s="466" t="s">
        <v>561</v>
      </c>
      <c r="I12" s="466" t="s">
        <v>562</v>
      </c>
      <c r="J12" s="466" t="s">
        <v>558</v>
      </c>
      <c r="K12" s="601"/>
      <c r="L12" s="601"/>
      <c r="M12" s="466" t="s">
        <v>563</v>
      </c>
      <c r="N12" s="467" t="s">
        <v>558</v>
      </c>
      <c r="O12" s="466" t="s">
        <v>558</v>
      </c>
      <c r="P12" s="466" t="s">
        <v>561</v>
      </c>
      <c r="Q12" s="466" t="s">
        <v>562</v>
      </c>
      <c r="R12" s="466" t="s">
        <v>558</v>
      </c>
      <c r="S12" s="466" t="s">
        <v>561</v>
      </c>
      <c r="T12" s="466" t="s">
        <v>562</v>
      </c>
      <c r="U12" s="466" t="s">
        <v>558</v>
      </c>
      <c r="V12" s="601"/>
      <c r="W12" s="601"/>
      <c r="X12" s="466" t="s">
        <v>563</v>
      </c>
      <c r="Y12" s="467"/>
      <c r="Z12" s="601"/>
      <c r="AA12" s="618"/>
    </row>
    <row r="13" spans="1:27" s="461" customFormat="1" ht="21" customHeight="1">
      <c r="A13" s="620"/>
      <c r="B13" s="623"/>
      <c r="C13" s="467"/>
      <c r="D13" s="466"/>
      <c r="E13" s="466" t="s">
        <v>564</v>
      </c>
      <c r="F13" s="466" t="s">
        <v>565</v>
      </c>
      <c r="G13" s="466"/>
      <c r="H13" s="466" t="s">
        <v>564</v>
      </c>
      <c r="I13" s="466" t="s">
        <v>565</v>
      </c>
      <c r="J13" s="466"/>
      <c r="K13" s="601"/>
      <c r="L13" s="601"/>
      <c r="M13" s="466" t="s">
        <v>566</v>
      </c>
      <c r="N13" s="467"/>
      <c r="O13" s="466"/>
      <c r="P13" s="466" t="s">
        <v>564</v>
      </c>
      <c r="Q13" s="466" t="s">
        <v>565</v>
      </c>
      <c r="R13" s="466"/>
      <c r="S13" s="466" t="s">
        <v>564</v>
      </c>
      <c r="T13" s="466" t="s">
        <v>565</v>
      </c>
      <c r="U13" s="466"/>
      <c r="V13" s="601"/>
      <c r="W13" s="601"/>
      <c r="X13" s="466" t="s">
        <v>566</v>
      </c>
      <c r="Y13" s="467"/>
      <c r="Z13" s="601"/>
      <c r="AA13" s="618"/>
    </row>
    <row r="14" spans="1:27" s="461" customFormat="1" ht="21" customHeight="1">
      <c r="A14" s="620"/>
      <c r="B14" s="623"/>
      <c r="C14" s="467"/>
      <c r="D14" s="466"/>
      <c r="E14" s="466" t="s">
        <v>567</v>
      </c>
      <c r="F14" s="466" t="s">
        <v>568</v>
      </c>
      <c r="G14" s="466"/>
      <c r="H14" s="466" t="s">
        <v>567</v>
      </c>
      <c r="I14" s="466" t="s">
        <v>568</v>
      </c>
      <c r="J14" s="466"/>
      <c r="K14" s="601"/>
      <c r="L14" s="601"/>
      <c r="M14" s="466" t="s">
        <v>569</v>
      </c>
      <c r="N14" s="467"/>
      <c r="O14" s="466"/>
      <c r="P14" s="466" t="s">
        <v>567</v>
      </c>
      <c r="Q14" s="466" t="s">
        <v>568</v>
      </c>
      <c r="R14" s="466"/>
      <c r="S14" s="466" t="s">
        <v>567</v>
      </c>
      <c r="T14" s="466" t="s">
        <v>568</v>
      </c>
      <c r="U14" s="466"/>
      <c r="V14" s="601"/>
      <c r="W14" s="601"/>
      <c r="X14" s="466" t="s">
        <v>569</v>
      </c>
      <c r="Y14" s="467"/>
      <c r="Z14" s="601"/>
      <c r="AA14" s="618"/>
    </row>
    <row r="15" spans="1:27" s="461" customFormat="1" ht="21" customHeight="1">
      <c r="A15" s="620"/>
      <c r="B15" s="623"/>
      <c r="C15" s="467"/>
      <c r="D15" s="466"/>
      <c r="E15" s="466" t="s">
        <v>570</v>
      </c>
      <c r="F15" s="466" t="s">
        <v>571</v>
      </c>
      <c r="G15" s="466"/>
      <c r="H15" s="466" t="s">
        <v>570</v>
      </c>
      <c r="I15" s="466" t="s">
        <v>571</v>
      </c>
      <c r="J15" s="466"/>
      <c r="K15" s="601"/>
      <c r="L15" s="601"/>
      <c r="M15" s="466"/>
      <c r="N15" s="467"/>
      <c r="O15" s="466"/>
      <c r="P15" s="466" t="s">
        <v>570</v>
      </c>
      <c r="Q15" s="466" t="s">
        <v>571</v>
      </c>
      <c r="R15" s="466"/>
      <c r="S15" s="466" t="s">
        <v>570</v>
      </c>
      <c r="T15" s="466" t="s">
        <v>571</v>
      </c>
      <c r="U15" s="466"/>
      <c r="V15" s="601"/>
      <c r="W15" s="601"/>
      <c r="X15" s="466"/>
      <c r="Y15" s="467"/>
      <c r="Z15" s="601"/>
      <c r="AA15" s="618"/>
    </row>
    <row r="16" spans="1:27" s="461" customFormat="1" ht="21" customHeight="1">
      <c r="A16" s="620"/>
      <c r="B16" s="623"/>
      <c r="C16" s="467"/>
      <c r="D16" s="466"/>
      <c r="E16" s="466" t="s">
        <v>572</v>
      </c>
      <c r="F16" s="466" t="s">
        <v>573</v>
      </c>
      <c r="G16" s="466"/>
      <c r="H16" s="466" t="s">
        <v>572</v>
      </c>
      <c r="I16" s="466" t="s">
        <v>573</v>
      </c>
      <c r="J16" s="466"/>
      <c r="K16" s="601"/>
      <c r="L16" s="601"/>
      <c r="M16" s="466"/>
      <c r="N16" s="467"/>
      <c r="O16" s="466"/>
      <c r="P16" s="466" t="s">
        <v>572</v>
      </c>
      <c r="Q16" s="466" t="s">
        <v>573</v>
      </c>
      <c r="R16" s="466"/>
      <c r="S16" s="466" t="s">
        <v>572</v>
      </c>
      <c r="T16" s="466" t="s">
        <v>573</v>
      </c>
      <c r="U16" s="466"/>
      <c r="V16" s="601"/>
      <c r="W16" s="601"/>
      <c r="X16" s="466"/>
      <c r="Y16" s="467"/>
      <c r="Z16" s="601"/>
      <c r="AA16" s="618"/>
    </row>
    <row r="17" spans="1:27" s="461" customFormat="1" ht="21" customHeight="1">
      <c r="A17" s="621"/>
      <c r="B17" s="624"/>
      <c r="C17" s="467"/>
      <c r="D17" s="466"/>
      <c r="E17" s="466" t="s">
        <v>574</v>
      </c>
      <c r="F17" s="466"/>
      <c r="G17" s="466"/>
      <c r="H17" s="466" t="s">
        <v>574</v>
      </c>
      <c r="I17" s="468" t="s">
        <v>575</v>
      </c>
      <c r="J17" s="466"/>
      <c r="K17" s="601"/>
      <c r="L17" s="601"/>
      <c r="M17" s="466"/>
      <c r="N17" s="467"/>
      <c r="O17" s="466"/>
      <c r="P17" s="466" t="s">
        <v>574</v>
      </c>
      <c r="Q17" s="466"/>
      <c r="R17" s="466"/>
      <c r="S17" s="466" t="s">
        <v>574</v>
      </c>
      <c r="T17" s="468" t="s">
        <v>575</v>
      </c>
      <c r="U17" s="466"/>
      <c r="V17" s="601"/>
      <c r="W17" s="601"/>
      <c r="X17" s="466"/>
      <c r="Y17" s="467"/>
      <c r="Z17" s="601"/>
      <c r="AA17" s="618"/>
    </row>
    <row r="18" spans="1:27" s="433" customFormat="1" ht="17.25" customHeight="1">
      <c r="A18" s="456" t="s">
        <v>10</v>
      </c>
      <c r="B18" s="457" t="s">
        <v>11</v>
      </c>
      <c r="C18" s="458"/>
      <c r="D18" s="458">
        <f t="shared" ref="D18:X18" si="0">C18+1</f>
        <v>1</v>
      </c>
      <c r="E18" s="458">
        <f t="shared" si="0"/>
        <v>2</v>
      </c>
      <c r="F18" s="458">
        <f t="shared" si="0"/>
        <v>3</v>
      </c>
      <c r="G18" s="458">
        <f t="shared" si="0"/>
        <v>4</v>
      </c>
      <c r="H18" s="458">
        <f t="shared" si="0"/>
        <v>5</v>
      </c>
      <c r="I18" s="458">
        <f t="shared" si="0"/>
        <v>6</v>
      </c>
      <c r="J18" s="458">
        <f t="shared" si="0"/>
        <v>7</v>
      </c>
      <c r="K18" s="458">
        <f t="shared" si="0"/>
        <v>8</v>
      </c>
      <c r="L18" s="458">
        <f t="shared" si="0"/>
        <v>9</v>
      </c>
      <c r="M18" s="458">
        <f t="shared" si="0"/>
        <v>10</v>
      </c>
      <c r="N18" s="458">
        <f t="shared" si="0"/>
        <v>11</v>
      </c>
      <c r="O18" s="458">
        <f t="shared" si="0"/>
        <v>12</v>
      </c>
      <c r="P18" s="458">
        <f t="shared" si="0"/>
        <v>13</v>
      </c>
      <c r="Q18" s="458">
        <f t="shared" si="0"/>
        <v>14</v>
      </c>
      <c r="R18" s="458">
        <f t="shared" si="0"/>
        <v>15</v>
      </c>
      <c r="S18" s="458">
        <f t="shared" si="0"/>
        <v>16</v>
      </c>
      <c r="T18" s="458">
        <f t="shared" si="0"/>
        <v>17</v>
      </c>
      <c r="U18" s="458">
        <f t="shared" si="0"/>
        <v>18</v>
      </c>
      <c r="V18" s="458">
        <f t="shared" si="0"/>
        <v>19</v>
      </c>
      <c r="W18" s="458">
        <f t="shared" si="0"/>
        <v>20</v>
      </c>
      <c r="X18" s="458">
        <f t="shared" si="0"/>
        <v>21</v>
      </c>
      <c r="Y18" s="459"/>
      <c r="Z18" s="459"/>
      <c r="AA18" s="459"/>
    </row>
    <row r="19" spans="1:27" s="470" customFormat="1" ht="24" customHeight="1">
      <c r="A19" s="471"/>
      <c r="B19" s="472" t="s">
        <v>77</v>
      </c>
      <c r="C19" s="473">
        <f>SUM(C20:C22)</f>
        <v>42257604000</v>
      </c>
      <c r="D19" s="473">
        <f t="shared" ref="D19:X19" si="1">SUM(D20:D22)</f>
        <v>1240000000</v>
      </c>
      <c r="E19" s="473">
        <f t="shared" si="1"/>
        <v>0</v>
      </c>
      <c r="F19" s="473">
        <f t="shared" si="1"/>
        <v>0</v>
      </c>
      <c r="G19" s="473">
        <f t="shared" si="1"/>
        <v>22146604000</v>
      </c>
      <c r="H19" s="473">
        <f t="shared" si="1"/>
        <v>0</v>
      </c>
      <c r="I19" s="473">
        <f t="shared" si="1"/>
        <v>0</v>
      </c>
      <c r="J19" s="473">
        <f t="shared" si="1"/>
        <v>18871000000</v>
      </c>
      <c r="K19" s="473">
        <f t="shared" si="1"/>
        <v>0</v>
      </c>
      <c r="L19" s="473">
        <f t="shared" si="1"/>
        <v>18871000000</v>
      </c>
      <c r="M19" s="473">
        <f t="shared" si="1"/>
        <v>0</v>
      </c>
      <c r="N19" s="473">
        <f>SUM(N20:N22)</f>
        <v>83938891210</v>
      </c>
      <c r="O19" s="473">
        <f t="shared" si="1"/>
        <v>2077754154</v>
      </c>
      <c r="P19" s="473">
        <f t="shared" si="1"/>
        <v>0</v>
      </c>
      <c r="Q19" s="473">
        <f t="shared" si="1"/>
        <v>0</v>
      </c>
      <c r="R19" s="473">
        <f t="shared" si="1"/>
        <v>22213223643</v>
      </c>
      <c r="S19" s="473">
        <f t="shared" si="1"/>
        <v>0</v>
      </c>
      <c r="T19" s="473">
        <f t="shared" si="1"/>
        <v>0</v>
      </c>
      <c r="U19" s="473">
        <f t="shared" si="1"/>
        <v>22169919497</v>
      </c>
      <c r="V19" s="473">
        <f t="shared" si="1"/>
        <v>0</v>
      </c>
      <c r="W19" s="473">
        <f t="shared" si="1"/>
        <v>22169919497</v>
      </c>
      <c r="X19" s="473">
        <f t="shared" si="1"/>
        <v>37477993916</v>
      </c>
      <c r="Y19" s="473">
        <f>+N19/C19%</f>
        <v>198.63618204666787</v>
      </c>
      <c r="Z19" s="473">
        <f>+V19+O19/(K19+D19)%</f>
        <v>167.56081887096775</v>
      </c>
      <c r="AA19" s="473">
        <f>+(W19+R19)/(G19+L19)%</f>
        <v>108.20510905512667</v>
      </c>
    </row>
    <row r="20" spans="1:27" s="461" customFormat="1" ht="24" customHeight="1">
      <c r="A20" s="474">
        <v>1</v>
      </c>
      <c r="B20" s="475" t="s">
        <v>123</v>
      </c>
      <c r="C20" s="476">
        <f>+D20+G20+J20</f>
        <v>9895594000</v>
      </c>
      <c r="D20" s="476"/>
      <c r="E20" s="476"/>
      <c r="F20" s="476"/>
      <c r="G20" s="476">
        <f>9895594000-J20</f>
        <v>6628594000</v>
      </c>
      <c r="H20" s="476"/>
      <c r="I20" s="476"/>
      <c r="J20" s="476">
        <f>+K20+L20</f>
        <v>3267000000</v>
      </c>
      <c r="K20" s="476"/>
      <c r="L20" s="476">
        <v>3267000000</v>
      </c>
      <c r="M20" s="476"/>
      <c r="N20" s="476">
        <f>+O20+R20+U20+X20</f>
        <v>13802478059</v>
      </c>
      <c r="O20" s="476"/>
      <c r="P20" s="476"/>
      <c r="Q20" s="476"/>
      <c r="R20" s="476">
        <f>836201000+10326642598-U20</f>
        <v>6760079193</v>
      </c>
      <c r="S20" s="476"/>
      <c r="T20" s="476"/>
      <c r="U20" s="476">
        <f>+V20+W20</f>
        <v>4402764405</v>
      </c>
      <c r="V20" s="476"/>
      <c r="W20" s="476">
        <v>4402764405</v>
      </c>
      <c r="X20" s="476">
        <v>2639634461</v>
      </c>
      <c r="Y20" s="476">
        <f t="shared" ref="Y20:Y40" si="2">+N20/C20%</f>
        <v>139.48104640307596</v>
      </c>
      <c r="Z20" s="476"/>
      <c r="AA20" s="476">
        <f t="shared" ref="AA20:AA40" si="3">+(W20+R20)/(G20+L20)%</f>
        <v>112.80620039585294</v>
      </c>
    </row>
    <row r="21" spans="1:27" s="461" customFormat="1" ht="24" customHeight="1">
      <c r="A21" s="474">
        <f>A20+1</f>
        <v>2</v>
      </c>
      <c r="B21" s="475" t="s">
        <v>124</v>
      </c>
      <c r="C21" s="476">
        <f t="shared" ref="C21:C40" si="4">+D21+G21+J21</f>
        <v>18653460000</v>
      </c>
      <c r="D21" s="476"/>
      <c r="E21" s="476"/>
      <c r="F21" s="476"/>
      <c r="G21" s="476">
        <f>18653460000-J21</f>
        <v>8438460000</v>
      </c>
      <c r="H21" s="476"/>
      <c r="I21" s="476"/>
      <c r="J21" s="476">
        <f>+K21+L21</f>
        <v>10215000000</v>
      </c>
      <c r="K21" s="476"/>
      <c r="L21" s="476">
        <v>10215000000</v>
      </c>
      <c r="M21" s="476"/>
      <c r="N21" s="476">
        <f t="shared" ref="N21:N40" si="5">+O21+R21+U21+X21</f>
        <v>38541154870</v>
      </c>
      <c r="O21" s="476">
        <v>89115000</v>
      </c>
      <c r="P21" s="476"/>
      <c r="Q21" s="476"/>
      <c r="R21" s="476">
        <f>19104359588-U21+1528505300</f>
        <v>8441374623</v>
      </c>
      <c r="S21" s="476"/>
      <c r="T21" s="476"/>
      <c r="U21" s="476">
        <f>+V21+W21</f>
        <v>12191490265</v>
      </c>
      <c r="V21" s="476"/>
      <c r="W21" s="476">
        <v>12191490265</v>
      </c>
      <c r="X21" s="476">
        <v>17819174982</v>
      </c>
      <c r="Y21" s="476">
        <f t="shared" si="2"/>
        <v>206.61665380042095</v>
      </c>
      <c r="Z21" s="476"/>
      <c r="AA21" s="476">
        <f t="shared" si="3"/>
        <v>110.61146236676734</v>
      </c>
    </row>
    <row r="22" spans="1:27" s="461" customFormat="1" ht="24" customHeight="1">
      <c r="A22" s="474">
        <f t="shared" ref="A22:A40" si="6">A21+1</f>
        <v>3</v>
      </c>
      <c r="B22" s="475" t="s">
        <v>122</v>
      </c>
      <c r="C22" s="476">
        <f t="shared" si="4"/>
        <v>13708550000</v>
      </c>
      <c r="D22" s="476">
        <v>1240000000</v>
      </c>
      <c r="E22" s="476"/>
      <c r="F22" s="476"/>
      <c r="G22" s="476">
        <f>13708550000-J22-D22</f>
        <v>7079550000</v>
      </c>
      <c r="H22" s="476"/>
      <c r="I22" s="476"/>
      <c r="J22" s="476">
        <f>+K22+L22</f>
        <v>5389000000</v>
      </c>
      <c r="K22" s="476"/>
      <c r="L22" s="476">
        <v>5389000000</v>
      </c>
      <c r="M22" s="476"/>
      <c r="N22" s="476">
        <f t="shared" si="5"/>
        <v>31595258281</v>
      </c>
      <c r="O22" s="476">
        <v>1988639154</v>
      </c>
      <c r="P22" s="476"/>
      <c r="Q22" s="476"/>
      <c r="R22" s="476">
        <f>805721800+11781712854-U22</f>
        <v>7011769827</v>
      </c>
      <c r="S22" s="476"/>
      <c r="T22" s="476"/>
      <c r="U22" s="476">
        <f>+V22+W22</f>
        <v>5575664827</v>
      </c>
      <c r="V22" s="476"/>
      <c r="W22" s="476">
        <v>5575664827</v>
      </c>
      <c r="X22" s="476">
        <v>17019184473</v>
      </c>
      <c r="Y22" s="476">
        <f t="shared" si="2"/>
        <v>230.47848445678062</v>
      </c>
      <c r="Z22" s="476">
        <f t="shared" ref="Z22:Z40" si="7">+V22+O22/(K22+D22)%</f>
        <v>160.37412532258065</v>
      </c>
      <c r="AA22" s="476">
        <f t="shared" si="3"/>
        <v>100.95347617806401</v>
      </c>
    </row>
    <row r="23" spans="1:27" s="461" customFormat="1" ht="30.75" hidden="1" customHeight="1">
      <c r="A23" s="474" t="e">
        <f>#REF!+1</f>
        <v>#REF!</v>
      </c>
      <c r="B23" s="477"/>
      <c r="C23" s="476">
        <f t="shared" si="4"/>
        <v>0</v>
      </c>
      <c r="D23" s="476"/>
      <c r="E23" s="476"/>
      <c r="F23" s="476"/>
      <c r="G23" s="476"/>
      <c r="H23" s="476"/>
      <c r="I23" s="476"/>
      <c r="J23" s="476"/>
      <c r="K23" s="476"/>
      <c r="L23" s="476"/>
      <c r="M23" s="476"/>
      <c r="N23" s="476">
        <f t="shared" si="5"/>
        <v>0</v>
      </c>
      <c r="O23" s="476"/>
      <c r="P23" s="476"/>
      <c r="Q23" s="476"/>
      <c r="R23" s="476"/>
      <c r="S23" s="476"/>
      <c r="T23" s="476"/>
      <c r="U23" s="476"/>
      <c r="V23" s="476"/>
      <c r="W23" s="476"/>
      <c r="X23" s="476"/>
      <c r="Y23" s="473" t="e">
        <f t="shared" si="2"/>
        <v>#DIV/0!</v>
      </c>
      <c r="Z23" s="473" t="e">
        <f t="shared" si="7"/>
        <v>#DIV/0!</v>
      </c>
      <c r="AA23" s="473" t="e">
        <f t="shared" si="3"/>
        <v>#DIV/0!</v>
      </c>
    </row>
    <row r="24" spans="1:27" s="461" customFormat="1" ht="30.75" hidden="1" customHeight="1">
      <c r="A24" s="474" t="e">
        <f t="shared" si="6"/>
        <v>#REF!</v>
      </c>
      <c r="B24" s="477"/>
      <c r="C24" s="476">
        <f t="shared" si="4"/>
        <v>0</v>
      </c>
      <c r="D24" s="476"/>
      <c r="E24" s="476"/>
      <c r="F24" s="476"/>
      <c r="G24" s="476"/>
      <c r="H24" s="476"/>
      <c r="I24" s="476"/>
      <c r="J24" s="476"/>
      <c r="K24" s="476"/>
      <c r="L24" s="476"/>
      <c r="M24" s="476"/>
      <c r="N24" s="476">
        <f t="shared" si="5"/>
        <v>0</v>
      </c>
      <c r="O24" s="476"/>
      <c r="P24" s="476"/>
      <c r="Q24" s="476"/>
      <c r="R24" s="476"/>
      <c r="S24" s="476"/>
      <c r="T24" s="476"/>
      <c r="U24" s="476"/>
      <c r="V24" s="476"/>
      <c r="W24" s="476"/>
      <c r="X24" s="476"/>
      <c r="Y24" s="473" t="e">
        <f t="shared" si="2"/>
        <v>#DIV/0!</v>
      </c>
      <c r="Z24" s="473" t="e">
        <f t="shared" si="7"/>
        <v>#DIV/0!</v>
      </c>
      <c r="AA24" s="473" t="e">
        <f t="shared" si="3"/>
        <v>#DIV/0!</v>
      </c>
    </row>
    <row r="25" spans="1:27" s="461" customFormat="1" ht="30.75" hidden="1" customHeight="1">
      <c r="A25" s="474" t="e">
        <f t="shared" si="6"/>
        <v>#REF!</v>
      </c>
      <c r="B25" s="477"/>
      <c r="C25" s="476">
        <f t="shared" si="4"/>
        <v>0</v>
      </c>
      <c r="D25" s="476"/>
      <c r="E25" s="476"/>
      <c r="F25" s="476"/>
      <c r="G25" s="476"/>
      <c r="H25" s="476"/>
      <c r="I25" s="476"/>
      <c r="J25" s="476"/>
      <c r="K25" s="476"/>
      <c r="L25" s="476"/>
      <c r="M25" s="476"/>
      <c r="N25" s="476">
        <f t="shared" si="5"/>
        <v>0</v>
      </c>
      <c r="O25" s="476"/>
      <c r="P25" s="476"/>
      <c r="Q25" s="476"/>
      <c r="R25" s="476"/>
      <c r="S25" s="476"/>
      <c r="T25" s="476"/>
      <c r="U25" s="476"/>
      <c r="V25" s="476"/>
      <c r="W25" s="476"/>
      <c r="X25" s="476"/>
      <c r="Y25" s="473" t="e">
        <f t="shared" si="2"/>
        <v>#DIV/0!</v>
      </c>
      <c r="Z25" s="473" t="e">
        <f t="shared" si="7"/>
        <v>#DIV/0!</v>
      </c>
      <c r="AA25" s="473" t="e">
        <f t="shared" si="3"/>
        <v>#DIV/0!</v>
      </c>
    </row>
    <row r="26" spans="1:27" s="461" customFormat="1" ht="30.75" hidden="1" customHeight="1">
      <c r="A26" s="474" t="e">
        <f t="shared" si="6"/>
        <v>#REF!</v>
      </c>
      <c r="B26" s="477"/>
      <c r="C26" s="476">
        <f t="shared" si="4"/>
        <v>0</v>
      </c>
      <c r="D26" s="476"/>
      <c r="E26" s="476"/>
      <c r="F26" s="476"/>
      <c r="G26" s="476"/>
      <c r="H26" s="476"/>
      <c r="I26" s="476"/>
      <c r="J26" s="476"/>
      <c r="K26" s="476"/>
      <c r="L26" s="476"/>
      <c r="M26" s="476"/>
      <c r="N26" s="476">
        <f t="shared" si="5"/>
        <v>0</v>
      </c>
      <c r="O26" s="476"/>
      <c r="P26" s="476"/>
      <c r="Q26" s="476"/>
      <c r="R26" s="476"/>
      <c r="S26" s="476"/>
      <c r="T26" s="476"/>
      <c r="U26" s="476"/>
      <c r="V26" s="476"/>
      <c r="W26" s="476"/>
      <c r="X26" s="476"/>
      <c r="Y26" s="473" t="e">
        <f t="shared" si="2"/>
        <v>#DIV/0!</v>
      </c>
      <c r="Z26" s="473" t="e">
        <f t="shared" si="7"/>
        <v>#DIV/0!</v>
      </c>
      <c r="AA26" s="473" t="e">
        <f t="shared" si="3"/>
        <v>#DIV/0!</v>
      </c>
    </row>
    <row r="27" spans="1:27" s="461" customFormat="1" ht="30.75" hidden="1" customHeight="1">
      <c r="A27" s="474" t="e">
        <f t="shared" si="6"/>
        <v>#REF!</v>
      </c>
      <c r="B27" s="477"/>
      <c r="C27" s="476">
        <f t="shared" si="4"/>
        <v>0</v>
      </c>
      <c r="D27" s="476"/>
      <c r="E27" s="476"/>
      <c r="F27" s="476"/>
      <c r="G27" s="476"/>
      <c r="H27" s="476"/>
      <c r="I27" s="476"/>
      <c r="J27" s="476"/>
      <c r="K27" s="476"/>
      <c r="L27" s="476"/>
      <c r="M27" s="476"/>
      <c r="N27" s="476">
        <f t="shared" si="5"/>
        <v>0</v>
      </c>
      <c r="O27" s="476"/>
      <c r="P27" s="476"/>
      <c r="Q27" s="476"/>
      <c r="R27" s="476"/>
      <c r="S27" s="476"/>
      <c r="T27" s="476"/>
      <c r="U27" s="476"/>
      <c r="V27" s="476"/>
      <c r="W27" s="476"/>
      <c r="X27" s="476"/>
      <c r="Y27" s="473" t="e">
        <f t="shared" si="2"/>
        <v>#DIV/0!</v>
      </c>
      <c r="Z27" s="473" t="e">
        <f t="shared" si="7"/>
        <v>#DIV/0!</v>
      </c>
      <c r="AA27" s="473" t="e">
        <f t="shared" si="3"/>
        <v>#DIV/0!</v>
      </c>
    </row>
    <row r="28" spans="1:27" s="461" customFormat="1" ht="30.75" hidden="1" customHeight="1">
      <c r="A28" s="474" t="e">
        <f t="shared" si="6"/>
        <v>#REF!</v>
      </c>
      <c r="B28" s="477"/>
      <c r="C28" s="476">
        <f t="shared" si="4"/>
        <v>0</v>
      </c>
      <c r="D28" s="476"/>
      <c r="E28" s="476"/>
      <c r="F28" s="476"/>
      <c r="G28" s="476"/>
      <c r="H28" s="476"/>
      <c r="I28" s="476"/>
      <c r="J28" s="476"/>
      <c r="K28" s="476"/>
      <c r="L28" s="476"/>
      <c r="M28" s="476"/>
      <c r="N28" s="476">
        <f t="shared" si="5"/>
        <v>0</v>
      </c>
      <c r="O28" s="476"/>
      <c r="P28" s="476"/>
      <c r="Q28" s="476"/>
      <c r="R28" s="476"/>
      <c r="S28" s="476"/>
      <c r="T28" s="476"/>
      <c r="U28" s="476"/>
      <c r="V28" s="476"/>
      <c r="W28" s="476"/>
      <c r="X28" s="476"/>
      <c r="Y28" s="473" t="e">
        <f t="shared" si="2"/>
        <v>#DIV/0!</v>
      </c>
      <c r="Z28" s="473" t="e">
        <f t="shared" si="7"/>
        <v>#DIV/0!</v>
      </c>
      <c r="AA28" s="473" t="e">
        <f t="shared" si="3"/>
        <v>#DIV/0!</v>
      </c>
    </row>
    <row r="29" spans="1:27" s="461" customFormat="1" ht="30.75" hidden="1" customHeight="1">
      <c r="A29" s="474" t="e">
        <f t="shared" si="6"/>
        <v>#REF!</v>
      </c>
      <c r="B29" s="477"/>
      <c r="C29" s="476">
        <f t="shared" si="4"/>
        <v>0</v>
      </c>
      <c r="D29" s="476"/>
      <c r="E29" s="476"/>
      <c r="F29" s="476"/>
      <c r="G29" s="476"/>
      <c r="H29" s="476"/>
      <c r="I29" s="476"/>
      <c r="J29" s="476"/>
      <c r="K29" s="476"/>
      <c r="L29" s="476"/>
      <c r="M29" s="476"/>
      <c r="N29" s="476">
        <f t="shared" si="5"/>
        <v>0</v>
      </c>
      <c r="O29" s="476"/>
      <c r="P29" s="476"/>
      <c r="Q29" s="476"/>
      <c r="R29" s="476"/>
      <c r="S29" s="476"/>
      <c r="T29" s="476"/>
      <c r="U29" s="476"/>
      <c r="V29" s="476"/>
      <c r="W29" s="476"/>
      <c r="X29" s="476"/>
      <c r="Y29" s="473" t="e">
        <f t="shared" si="2"/>
        <v>#DIV/0!</v>
      </c>
      <c r="Z29" s="473" t="e">
        <f t="shared" si="7"/>
        <v>#DIV/0!</v>
      </c>
      <c r="AA29" s="473" t="e">
        <f t="shared" si="3"/>
        <v>#DIV/0!</v>
      </c>
    </row>
    <row r="30" spans="1:27" s="461" customFormat="1" ht="30.75" hidden="1" customHeight="1">
      <c r="A30" s="474" t="e">
        <f t="shared" si="6"/>
        <v>#REF!</v>
      </c>
      <c r="B30" s="477"/>
      <c r="C30" s="476">
        <f t="shared" si="4"/>
        <v>0</v>
      </c>
      <c r="D30" s="476"/>
      <c r="E30" s="476"/>
      <c r="F30" s="476"/>
      <c r="G30" s="476"/>
      <c r="H30" s="476"/>
      <c r="I30" s="476"/>
      <c r="J30" s="476"/>
      <c r="K30" s="476"/>
      <c r="L30" s="476"/>
      <c r="M30" s="476"/>
      <c r="N30" s="476">
        <f t="shared" si="5"/>
        <v>0</v>
      </c>
      <c r="O30" s="476"/>
      <c r="P30" s="476"/>
      <c r="Q30" s="476"/>
      <c r="R30" s="476"/>
      <c r="S30" s="476"/>
      <c r="T30" s="476"/>
      <c r="U30" s="476"/>
      <c r="V30" s="476"/>
      <c r="W30" s="476"/>
      <c r="X30" s="476"/>
      <c r="Y30" s="473" t="e">
        <f t="shared" si="2"/>
        <v>#DIV/0!</v>
      </c>
      <c r="Z30" s="473" t="e">
        <f t="shared" si="7"/>
        <v>#DIV/0!</v>
      </c>
      <c r="AA30" s="473" t="e">
        <f t="shared" si="3"/>
        <v>#DIV/0!</v>
      </c>
    </row>
    <row r="31" spans="1:27" s="461" customFormat="1" ht="30.75" hidden="1" customHeight="1">
      <c r="A31" s="474" t="e">
        <f t="shared" si="6"/>
        <v>#REF!</v>
      </c>
      <c r="B31" s="477"/>
      <c r="C31" s="476">
        <f t="shared" si="4"/>
        <v>0</v>
      </c>
      <c r="D31" s="476"/>
      <c r="E31" s="476"/>
      <c r="F31" s="476"/>
      <c r="G31" s="476"/>
      <c r="H31" s="476"/>
      <c r="I31" s="476"/>
      <c r="J31" s="476"/>
      <c r="K31" s="476"/>
      <c r="L31" s="476"/>
      <c r="M31" s="476"/>
      <c r="N31" s="476">
        <f t="shared" si="5"/>
        <v>0</v>
      </c>
      <c r="O31" s="476"/>
      <c r="P31" s="476"/>
      <c r="Q31" s="476"/>
      <c r="R31" s="476"/>
      <c r="S31" s="476"/>
      <c r="T31" s="476"/>
      <c r="U31" s="476"/>
      <c r="V31" s="476"/>
      <c r="W31" s="476"/>
      <c r="X31" s="476"/>
      <c r="Y31" s="473" t="e">
        <f t="shared" si="2"/>
        <v>#DIV/0!</v>
      </c>
      <c r="Z31" s="473" t="e">
        <f t="shared" si="7"/>
        <v>#DIV/0!</v>
      </c>
      <c r="AA31" s="473" t="e">
        <f t="shared" si="3"/>
        <v>#DIV/0!</v>
      </c>
    </row>
    <row r="32" spans="1:27" s="461" customFormat="1" ht="30.75" hidden="1" customHeight="1">
      <c r="A32" s="474" t="e">
        <f t="shared" si="6"/>
        <v>#REF!</v>
      </c>
      <c r="B32" s="477"/>
      <c r="C32" s="476">
        <f t="shared" si="4"/>
        <v>0</v>
      </c>
      <c r="D32" s="476"/>
      <c r="E32" s="476"/>
      <c r="F32" s="476"/>
      <c r="G32" s="476"/>
      <c r="H32" s="476"/>
      <c r="I32" s="476"/>
      <c r="J32" s="476"/>
      <c r="K32" s="476"/>
      <c r="L32" s="476"/>
      <c r="M32" s="476"/>
      <c r="N32" s="476">
        <f t="shared" si="5"/>
        <v>0</v>
      </c>
      <c r="O32" s="476"/>
      <c r="P32" s="476"/>
      <c r="Q32" s="476"/>
      <c r="R32" s="476"/>
      <c r="S32" s="476"/>
      <c r="T32" s="476"/>
      <c r="U32" s="476"/>
      <c r="V32" s="476"/>
      <c r="W32" s="476"/>
      <c r="X32" s="476"/>
      <c r="Y32" s="473" t="e">
        <f t="shared" si="2"/>
        <v>#DIV/0!</v>
      </c>
      <c r="Z32" s="473" t="e">
        <f t="shared" si="7"/>
        <v>#DIV/0!</v>
      </c>
      <c r="AA32" s="473" t="e">
        <f t="shared" si="3"/>
        <v>#DIV/0!</v>
      </c>
    </row>
    <row r="33" spans="1:27" s="461" customFormat="1" ht="30.75" hidden="1" customHeight="1">
      <c r="A33" s="474" t="e">
        <f t="shared" si="6"/>
        <v>#REF!</v>
      </c>
      <c r="B33" s="477"/>
      <c r="C33" s="476">
        <f t="shared" si="4"/>
        <v>0</v>
      </c>
      <c r="D33" s="476"/>
      <c r="E33" s="476"/>
      <c r="F33" s="476"/>
      <c r="G33" s="476"/>
      <c r="H33" s="476"/>
      <c r="I33" s="476"/>
      <c r="J33" s="476"/>
      <c r="K33" s="476"/>
      <c r="L33" s="476"/>
      <c r="M33" s="476"/>
      <c r="N33" s="476">
        <f t="shared" si="5"/>
        <v>0</v>
      </c>
      <c r="O33" s="476"/>
      <c r="P33" s="476"/>
      <c r="Q33" s="476"/>
      <c r="R33" s="476"/>
      <c r="S33" s="476"/>
      <c r="T33" s="476"/>
      <c r="U33" s="476"/>
      <c r="V33" s="476"/>
      <c r="W33" s="476"/>
      <c r="X33" s="476"/>
      <c r="Y33" s="473" t="e">
        <f t="shared" si="2"/>
        <v>#DIV/0!</v>
      </c>
      <c r="Z33" s="473" t="e">
        <f t="shared" si="7"/>
        <v>#DIV/0!</v>
      </c>
      <c r="AA33" s="473" t="e">
        <f t="shared" si="3"/>
        <v>#DIV/0!</v>
      </c>
    </row>
    <row r="34" spans="1:27" s="461" customFormat="1" ht="30.75" hidden="1" customHeight="1">
      <c r="A34" s="474" t="e">
        <f t="shared" si="6"/>
        <v>#REF!</v>
      </c>
      <c r="B34" s="477"/>
      <c r="C34" s="476">
        <f t="shared" si="4"/>
        <v>0</v>
      </c>
      <c r="D34" s="476"/>
      <c r="E34" s="476"/>
      <c r="F34" s="476"/>
      <c r="G34" s="476"/>
      <c r="H34" s="476"/>
      <c r="I34" s="476"/>
      <c r="J34" s="476"/>
      <c r="K34" s="476"/>
      <c r="L34" s="476"/>
      <c r="M34" s="476"/>
      <c r="N34" s="476">
        <f t="shared" si="5"/>
        <v>0</v>
      </c>
      <c r="O34" s="476"/>
      <c r="P34" s="476"/>
      <c r="Q34" s="476"/>
      <c r="R34" s="476"/>
      <c r="S34" s="476"/>
      <c r="T34" s="476"/>
      <c r="U34" s="476"/>
      <c r="V34" s="476"/>
      <c r="W34" s="476"/>
      <c r="X34" s="476"/>
      <c r="Y34" s="473" t="e">
        <f t="shared" si="2"/>
        <v>#DIV/0!</v>
      </c>
      <c r="Z34" s="473" t="e">
        <f t="shared" si="7"/>
        <v>#DIV/0!</v>
      </c>
      <c r="AA34" s="473" t="e">
        <f t="shared" si="3"/>
        <v>#DIV/0!</v>
      </c>
    </row>
    <row r="35" spans="1:27" s="461" customFormat="1" ht="30.75" hidden="1" customHeight="1">
      <c r="A35" s="474" t="e">
        <f t="shared" si="6"/>
        <v>#REF!</v>
      </c>
      <c r="B35" s="477"/>
      <c r="C35" s="476">
        <f t="shared" si="4"/>
        <v>0</v>
      </c>
      <c r="D35" s="476"/>
      <c r="E35" s="476"/>
      <c r="F35" s="476"/>
      <c r="G35" s="476"/>
      <c r="H35" s="476"/>
      <c r="I35" s="476"/>
      <c r="J35" s="476"/>
      <c r="K35" s="476"/>
      <c r="L35" s="476"/>
      <c r="M35" s="476"/>
      <c r="N35" s="476">
        <f t="shared" si="5"/>
        <v>0</v>
      </c>
      <c r="O35" s="476"/>
      <c r="P35" s="476"/>
      <c r="Q35" s="476"/>
      <c r="R35" s="476"/>
      <c r="S35" s="476"/>
      <c r="T35" s="476"/>
      <c r="U35" s="476"/>
      <c r="V35" s="476"/>
      <c r="W35" s="476"/>
      <c r="X35" s="476"/>
      <c r="Y35" s="473" t="e">
        <f t="shared" si="2"/>
        <v>#DIV/0!</v>
      </c>
      <c r="Z35" s="473" t="e">
        <f t="shared" si="7"/>
        <v>#DIV/0!</v>
      </c>
      <c r="AA35" s="473" t="e">
        <f t="shared" si="3"/>
        <v>#DIV/0!</v>
      </c>
    </row>
    <row r="36" spans="1:27" s="461" customFormat="1" ht="30.75" hidden="1" customHeight="1">
      <c r="A36" s="474" t="e">
        <f t="shared" si="6"/>
        <v>#REF!</v>
      </c>
      <c r="B36" s="477"/>
      <c r="C36" s="476">
        <f t="shared" si="4"/>
        <v>0</v>
      </c>
      <c r="D36" s="476"/>
      <c r="E36" s="476"/>
      <c r="F36" s="476"/>
      <c r="G36" s="476"/>
      <c r="H36" s="476"/>
      <c r="I36" s="476"/>
      <c r="J36" s="476"/>
      <c r="K36" s="476"/>
      <c r="L36" s="476"/>
      <c r="M36" s="476"/>
      <c r="N36" s="476">
        <f t="shared" si="5"/>
        <v>0</v>
      </c>
      <c r="O36" s="476"/>
      <c r="P36" s="476"/>
      <c r="Q36" s="476"/>
      <c r="R36" s="476"/>
      <c r="S36" s="476"/>
      <c r="T36" s="476"/>
      <c r="U36" s="476"/>
      <c r="V36" s="476"/>
      <c r="W36" s="476"/>
      <c r="X36" s="476"/>
      <c r="Y36" s="473" t="e">
        <f t="shared" si="2"/>
        <v>#DIV/0!</v>
      </c>
      <c r="Z36" s="473" t="e">
        <f t="shared" si="7"/>
        <v>#DIV/0!</v>
      </c>
      <c r="AA36" s="473" t="e">
        <f t="shared" si="3"/>
        <v>#DIV/0!</v>
      </c>
    </row>
    <row r="37" spans="1:27" s="461" customFormat="1" ht="30.75" hidden="1" customHeight="1">
      <c r="A37" s="474" t="e">
        <f t="shared" si="6"/>
        <v>#REF!</v>
      </c>
      <c r="B37" s="477"/>
      <c r="C37" s="476">
        <f t="shared" si="4"/>
        <v>0</v>
      </c>
      <c r="D37" s="476"/>
      <c r="E37" s="476"/>
      <c r="F37" s="476"/>
      <c r="G37" s="476"/>
      <c r="H37" s="476"/>
      <c r="I37" s="476"/>
      <c r="J37" s="476"/>
      <c r="K37" s="476"/>
      <c r="L37" s="476"/>
      <c r="M37" s="476"/>
      <c r="N37" s="476">
        <f t="shared" si="5"/>
        <v>0</v>
      </c>
      <c r="O37" s="476"/>
      <c r="P37" s="476"/>
      <c r="Q37" s="476"/>
      <c r="R37" s="476"/>
      <c r="S37" s="476"/>
      <c r="T37" s="476"/>
      <c r="U37" s="476"/>
      <c r="V37" s="476"/>
      <c r="W37" s="476"/>
      <c r="X37" s="476"/>
      <c r="Y37" s="473" t="e">
        <f t="shared" si="2"/>
        <v>#DIV/0!</v>
      </c>
      <c r="Z37" s="473" t="e">
        <f t="shared" si="7"/>
        <v>#DIV/0!</v>
      </c>
      <c r="AA37" s="473" t="e">
        <f t="shared" si="3"/>
        <v>#DIV/0!</v>
      </c>
    </row>
    <row r="38" spans="1:27" s="461" customFormat="1" ht="30.75" hidden="1" customHeight="1">
      <c r="A38" s="474" t="e">
        <f t="shared" si="6"/>
        <v>#REF!</v>
      </c>
      <c r="B38" s="477"/>
      <c r="C38" s="476">
        <f t="shared" si="4"/>
        <v>0</v>
      </c>
      <c r="D38" s="476"/>
      <c r="E38" s="476"/>
      <c r="F38" s="476"/>
      <c r="G38" s="476"/>
      <c r="H38" s="476"/>
      <c r="I38" s="476"/>
      <c r="J38" s="476"/>
      <c r="K38" s="476"/>
      <c r="L38" s="476"/>
      <c r="M38" s="476"/>
      <c r="N38" s="476">
        <f t="shared" si="5"/>
        <v>0</v>
      </c>
      <c r="O38" s="476"/>
      <c r="P38" s="476"/>
      <c r="Q38" s="476"/>
      <c r="R38" s="476"/>
      <c r="S38" s="476"/>
      <c r="T38" s="476"/>
      <c r="U38" s="476"/>
      <c r="V38" s="476"/>
      <c r="W38" s="476"/>
      <c r="X38" s="476"/>
      <c r="Y38" s="473" t="e">
        <f t="shared" si="2"/>
        <v>#DIV/0!</v>
      </c>
      <c r="Z38" s="473" t="e">
        <f t="shared" si="7"/>
        <v>#DIV/0!</v>
      </c>
      <c r="AA38" s="473" t="e">
        <f t="shared" si="3"/>
        <v>#DIV/0!</v>
      </c>
    </row>
    <row r="39" spans="1:27" s="461" customFormat="1" ht="30.75" hidden="1" customHeight="1">
      <c r="A39" s="474" t="e">
        <f t="shared" si="6"/>
        <v>#REF!</v>
      </c>
      <c r="B39" s="477"/>
      <c r="C39" s="476">
        <f t="shared" si="4"/>
        <v>0</v>
      </c>
      <c r="D39" s="476"/>
      <c r="E39" s="476"/>
      <c r="F39" s="476"/>
      <c r="G39" s="476"/>
      <c r="H39" s="476"/>
      <c r="I39" s="476"/>
      <c r="J39" s="476"/>
      <c r="K39" s="476"/>
      <c r="L39" s="476"/>
      <c r="M39" s="476"/>
      <c r="N39" s="476">
        <f t="shared" si="5"/>
        <v>0</v>
      </c>
      <c r="O39" s="476"/>
      <c r="P39" s="476"/>
      <c r="Q39" s="476"/>
      <c r="R39" s="476"/>
      <c r="S39" s="476"/>
      <c r="T39" s="476"/>
      <c r="U39" s="476"/>
      <c r="V39" s="476"/>
      <c r="W39" s="476"/>
      <c r="X39" s="476"/>
      <c r="Y39" s="473" t="e">
        <f t="shared" si="2"/>
        <v>#DIV/0!</v>
      </c>
      <c r="Z39" s="473" t="e">
        <f t="shared" si="7"/>
        <v>#DIV/0!</v>
      </c>
      <c r="AA39" s="473" t="e">
        <f t="shared" si="3"/>
        <v>#DIV/0!</v>
      </c>
    </row>
    <row r="40" spans="1:27" s="461" customFormat="1" ht="30.75" hidden="1" customHeight="1">
      <c r="A40" s="474" t="e">
        <f t="shared" si="6"/>
        <v>#REF!</v>
      </c>
      <c r="B40" s="477"/>
      <c r="C40" s="476">
        <f t="shared" si="4"/>
        <v>0</v>
      </c>
      <c r="D40" s="476"/>
      <c r="E40" s="476"/>
      <c r="F40" s="476"/>
      <c r="G40" s="476"/>
      <c r="H40" s="476"/>
      <c r="I40" s="476"/>
      <c r="J40" s="476"/>
      <c r="K40" s="476"/>
      <c r="L40" s="476"/>
      <c r="M40" s="476"/>
      <c r="N40" s="476">
        <f t="shared" si="5"/>
        <v>0</v>
      </c>
      <c r="O40" s="476"/>
      <c r="P40" s="476"/>
      <c r="Q40" s="476"/>
      <c r="R40" s="476"/>
      <c r="S40" s="476"/>
      <c r="T40" s="476"/>
      <c r="U40" s="476"/>
      <c r="V40" s="476"/>
      <c r="W40" s="476"/>
      <c r="X40" s="476"/>
      <c r="Y40" s="473" t="e">
        <f t="shared" si="2"/>
        <v>#DIV/0!</v>
      </c>
      <c r="Z40" s="473" t="e">
        <f t="shared" si="7"/>
        <v>#DIV/0!</v>
      </c>
      <c r="AA40" s="473" t="e">
        <f t="shared" si="3"/>
        <v>#DIV/0!</v>
      </c>
    </row>
    <row r="41" spans="1:27" s="461" customFormat="1" ht="15.95" customHeight="1">
      <c r="A41" s="477"/>
      <c r="B41" s="477"/>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row>
    <row r="42" spans="1:27" s="461" customFormat="1" ht="24.75" customHeight="1">
      <c r="A42" s="469"/>
      <c r="B42" s="469"/>
    </row>
    <row r="43" spans="1:27" ht="15.75" customHeight="1">
      <c r="A43" s="460"/>
      <c r="B43" s="460"/>
      <c r="C43" s="431"/>
      <c r="D43" s="431"/>
      <c r="E43" s="431"/>
      <c r="F43" s="431"/>
      <c r="G43" s="431"/>
      <c r="H43" s="431"/>
      <c r="I43" s="431"/>
      <c r="J43" s="431"/>
      <c r="K43" s="431"/>
      <c r="L43" s="431"/>
      <c r="M43" s="431"/>
      <c r="N43" s="431"/>
      <c r="O43" s="431"/>
      <c r="P43" s="431"/>
      <c r="Q43" s="431"/>
      <c r="R43" s="431"/>
      <c r="S43" s="431"/>
      <c r="T43" s="431"/>
      <c r="U43" s="431"/>
      <c r="V43" s="431"/>
      <c r="W43" s="431"/>
      <c r="X43" s="431"/>
      <c r="Y43" s="431"/>
      <c r="Z43" s="431"/>
      <c r="AA43" s="431"/>
    </row>
    <row r="44" spans="1:27" ht="15.75" customHeight="1">
      <c r="A44" s="460"/>
      <c r="B44" s="460"/>
      <c r="C44" s="431"/>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row>
    <row r="45" spans="1:27" ht="19.5" customHeight="1">
      <c r="A45" s="434"/>
      <c r="B45" s="430"/>
      <c r="C45" s="431"/>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431"/>
    </row>
    <row r="46" spans="1:27" ht="18.75">
      <c r="A46" s="431"/>
      <c r="B46" s="431"/>
      <c r="C46" s="431"/>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431"/>
    </row>
    <row r="47" spans="1:27" ht="18.75">
      <c r="A47" s="431"/>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row>
    <row r="48" spans="1:27" ht="18.75">
      <c r="A48" s="460"/>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row>
    <row r="49" spans="1:27" ht="18.75">
      <c r="A49" s="431"/>
      <c r="B49" s="431"/>
      <c r="C49" s="431"/>
      <c r="D49" s="431"/>
      <c r="E49" s="431"/>
      <c r="F49" s="431"/>
      <c r="G49" s="431"/>
      <c r="H49" s="431"/>
      <c r="I49" s="431"/>
      <c r="J49" s="431"/>
      <c r="K49" s="431"/>
      <c r="L49" s="431"/>
      <c r="M49" s="431"/>
      <c r="N49" s="431"/>
      <c r="O49" s="431"/>
      <c r="P49" s="431"/>
      <c r="Q49" s="431"/>
      <c r="R49" s="431"/>
      <c r="S49" s="431"/>
      <c r="T49" s="431"/>
      <c r="U49" s="431"/>
      <c r="V49" s="431"/>
      <c r="W49" s="431"/>
      <c r="X49" s="431"/>
      <c r="Y49" s="431"/>
      <c r="Z49" s="431"/>
      <c r="AA49" s="431"/>
    </row>
    <row r="50" spans="1:27" ht="18.75">
      <c r="A50" s="431"/>
      <c r="B50" s="431"/>
      <c r="C50" s="431"/>
      <c r="D50" s="431"/>
      <c r="E50" s="431"/>
      <c r="F50" s="431"/>
      <c r="G50" s="431"/>
      <c r="H50" s="431"/>
      <c r="I50" s="431"/>
      <c r="J50" s="431"/>
      <c r="K50" s="431"/>
      <c r="L50" s="431"/>
      <c r="M50" s="431"/>
      <c r="N50" s="431"/>
      <c r="O50" s="431"/>
      <c r="P50" s="431"/>
      <c r="Q50" s="431"/>
      <c r="R50" s="431"/>
      <c r="S50" s="431"/>
      <c r="T50" s="431"/>
      <c r="U50" s="431"/>
      <c r="V50" s="431"/>
      <c r="W50" s="431"/>
      <c r="X50" s="431"/>
      <c r="Y50" s="431"/>
      <c r="Z50" s="431"/>
      <c r="AA50" s="431"/>
    </row>
    <row r="51" spans="1:27" ht="18.75">
      <c r="A51" s="431"/>
      <c r="B51" s="431"/>
      <c r="C51" s="431"/>
      <c r="D51" s="431"/>
      <c r="E51" s="431"/>
      <c r="F51" s="431"/>
      <c r="G51" s="431"/>
      <c r="H51" s="431"/>
      <c r="I51" s="431"/>
      <c r="J51" s="431"/>
      <c r="K51" s="431"/>
      <c r="L51" s="431"/>
      <c r="M51" s="431"/>
      <c r="N51" s="431"/>
      <c r="O51" s="431"/>
      <c r="P51" s="431"/>
      <c r="Q51" s="431"/>
      <c r="R51" s="431"/>
      <c r="S51" s="431"/>
      <c r="T51" s="431"/>
      <c r="U51" s="431"/>
      <c r="V51" s="431"/>
      <c r="W51" s="431"/>
      <c r="X51" s="431"/>
      <c r="Y51" s="431"/>
      <c r="Z51" s="431"/>
      <c r="AA51" s="431"/>
    </row>
    <row r="52" spans="1:27" ht="18.75">
      <c r="A52" s="431"/>
      <c r="B52" s="431"/>
      <c r="C52" s="431"/>
      <c r="D52" s="431"/>
      <c r="E52" s="431"/>
      <c r="F52" s="431"/>
      <c r="G52" s="431"/>
      <c r="H52" s="431"/>
      <c r="I52" s="431"/>
      <c r="J52" s="431"/>
      <c r="K52" s="431"/>
      <c r="L52" s="431"/>
      <c r="M52" s="431"/>
      <c r="N52" s="431"/>
      <c r="O52" s="431"/>
      <c r="P52" s="431"/>
      <c r="Q52" s="431"/>
      <c r="R52" s="431"/>
      <c r="S52" s="431"/>
      <c r="T52" s="431"/>
      <c r="U52" s="431"/>
      <c r="V52" s="431"/>
      <c r="W52" s="431"/>
      <c r="X52" s="431"/>
      <c r="Y52" s="431"/>
      <c r="Z52" s="431"/>
      <c r="AA52" s="431"/>
    </row>
    <row r="53" spans="1:27" ht="18.75">
      <c r="A53" s="431"/>
      <c r="B53" s="431"/>
      <c r="C53" s="431"/>
      <c r="D53" s="431"/>
      <c r="E53" s="431"/>
      <c r="F53" s="431"/>
      <c r="G53" s="431"/>
      <c r="H53" s="431"/>
      <c r="I53" s="431"/>
      <c r="J53" s="431"/>
      <c r="K53" s="431"/>
      <c r="L53" s="431"/>
      <c r="M53" s="431"/>
      <c r="N53" s="431"/>
      <c r="O53" s="431"/>
      <c r="P53" s="431"/>
      <c r="Q53" s="431"/>
      <c r="R53" s="431"/>
      <c r="S53" s="431"/>
      <c r="T53" s="431"/>
      <c r="U53" s="431"/>
      <c r="V53" s="431"/>
      <c r="W53" s="431"/>
      <c r="X53" s="431"/>
      <c r="Y53" s="431"/>
      <c r="Z53" s="431"/>
      <c r="AA53" s="431"/>
    </row>
    <row r="54" spans="1:27" ht="18.75">
      <c r="A54" s="431"/>
      <c r="B54" s="431"/>
      <c r="C54" s="431"/>
      <c r="D54" s="431"/>
      <c r="E54" s="431"/>
      <c r="F54" s="431"/>
      <c r="G54" s="431"/>
      <c r="H54" s="431"/>
      <c r="I54" s="431"/>
      <c r="J54" s="431"/>
      <c r="K54" s="431"/>
      <c r="L54" s="431"/>
      <c r="M54" s="431"/>
      <c r="N54" s="431"/>
      <c r="O54" s="431"/>
      <c r="P54" s="431"/>
      <c r="Q54" s="431"/>
      <c r="R54" s="431"/>
      <c r="S54" s="431"/>
      <c r="T54" s="431"/>
      <c r="U54" s="431"/>
      <c r="V54" s="431"/>
      <c r="W54" s="431"/>
      <c r="X54" s="431"/>
      <c r="Y54" s="431"/>
      <c r="Z54" s="431"/>
      <c r="AA54" s="431"/>
    </row>
    <row r="55" spans="1:27" ht="18.75">
      <c r="A55" s="431"/>
      <c r="B55" s="431"/>
      <c r="C55" s="431"/>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row>
    <row r="56" spans="1:27" ht="22.5" customHeight="1">
      <c r="A56" s="431"/>
      <c r="B56" s="431"/>
      <c r="C56" s="431"/>
      <c r="D56" s="431"/>
      <c r="E56" s="431"/>
      <c r="F56" s="431"/>
      <c r="G56" s="431"/>
      <c r="H56" s="431"/>
      <c r="I56" s="431"/>
      <c r="J56" s="431"/>
      <c r="K56" s="431"/>
      <c r="L56" s="431"/>
      <c r="M56" s="431"/>
      <c r="N56" s="431"/>
      <c r="O56" s="431"/>
      <c r="P56" s="431"/>
      <c r="Q56" s="431"/>
      <c r="R56" s="431"/>
      <c r="S56" s="431"/>
      <c r="T56" s="431"/>
      <c r="U56" s="431"/>
      <c r="V56" s="431"/>
      <c r="W56" s="431"/>
      <c r="X56" s="431"/>
      <c r="Y56" s="431"/>
      <c r="Z56" s="431"/>
      <c r="AA56" s="431"/>
    </row>
    <row r="57" spans="1:27" ht="18.75">
      <c r="A57" s="431"/>
      <c r="B57" s="431"/>
      <c r="C57" s="431"/>
      <c r="D57" s="431"/>
      <c r="E57" s="431"/>
      <c r="F57" s="431"/>
      <c r="G57" s="431"/>
      <c r="H57" s="431"/>
      <c r="I57" s="431"/>
      <c r="J57" s="431"/>
      <c r="K57" s="431"/>
      <c r="L57" s="431"/>
      <c r="M57" s="431"/>
      <c r="N57" s="431"/>
      <c r="O57" s="431"/>
      <c r="P57" s="431"/>
      <c r="Q57" s="431"/>
      <c r="R57" s="431"/>
      <c r="S57" s="431"/>
      <c r="T57" s="431"/>
      <c r="U57" s="431"/>
      <c r="V57" s="431"/>
      <c r="W57" s="431"/>
      <c r="X57" s="431"/>
      <c r="Y57" s="431"/>
      <c r="Z57" s="431"/>
      <c r="AA57" s="431"/>
    </row>
    <row r="58" spans="1:27" ht="18.75">
      <c r="A58" s="431"/>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row>
    <row r="59" spans="1:27" ht="18.75">
      <c r="A59" s="431"/>
      <c r="B59" s="431"/>
      <c r="C59" s="431"/>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row>
    <row r="60" spans="1:27" ht="18.75">
      <c r="A60" s="431"/>
      <c r="B60" s="431"/>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row>
  </sheetData>
  <mergeCells count="29">
    <mergeCell ref="A1:D1"/>
    <mergeCell ref="A3:AA3"/>
    <mergeCell ref="U9:W9"/>
    <mergeCell ref="Z9:Z17"/>
    <mergeCell ref="AA9:AA17"/>
    <mergeCell ref="P10:Q10"/>
    <mergeCell ref="A4:AA4"/>
    <mergeCell ref="S10:T10"/>
    <mergeCell ref="V10:W10"/>
    <mergeCell ref="V11:V17"/>
    <mergeCell ref="L11:L17"/>
    <mergeCell ref="A8:A17"/>
    <mergeCell ref="B8:B17"/>
    <mergeCell ref="W11:W17"/>
    <mergeCell ref="H7:I7"/>
    <mergeCell ref="C8:M8"/>
    <mergeCell ref="D9:F9"/>
    <mergeCell ref="G9:I9"/>
    <mergeCell ref="J9:L9"/>
    <mergeCell ref="E10:F10"/>
    <mergeCell ref="S7:T7"/>
    <mergeCell ref="U7:AA7"/>
    <mergeCell ref="N8:X8"/>
    <mergeCell ref="Y8:AA8"/>
    <mergeCell ref="O9:Q9"/>
    <mergeCell ref="R9:T9"/>
    <mergeCell ref="H10:I10"/>
    <mergeCell ref="K10:L10"/>
    <mergeCell ref="K11:K17"/>
  </mergeCells>
  <printOptions horizontalCentered="1"/>
  <pageMargins left="0.31" right="0.23" top="0.71" bottom="0.18" header="0.42" footer="0.16"/>
  <pageSetup paperSize="9" scale="38" fitToHeight="5" orientation="landscape" r:id="rId1"/>
  <headerFooter alignWithMargins="0">
    <oddHeader>&amp;C&amp;"Times New Roman,Regular"62</oddHeader>
    <oddFooter>&amp;C&amp;".VnTime,Italic"&amp;8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00B0F0"/>
  </sheetPr>
  <dimension ref="A1:L20"/>
  <sheetViews>
    <sheetView view="pageBreakPreview" zoomScale="60" zoomScaleNormal="100" workbookViewId="0">
      <selection sqref="A1:C1"/>
    </sheetView>
  </sheetViews>
  <sheetFormatPr defaultColWidth="8.85546875" defaultRowHeight="12.75"/>
  <cols>
    <col min="1" max="1" width="4.28515625" style="26" customWidth="1"/>
    <col min="2" max="2" width="21.85546875" style="26" customWidth="1"/>
    <col min="3" max="3" width="17.7109375" style="75" customWidth="1"/>
    <col min="4" max="4" width="16.5703125" style="75" customWidth="1"/>
    <col min="5" max="5" width="14.5703125" style="75" customWidth="1"/>
    <col min="6" max="6" width="17.42578125" style="75" customWidth="1"/>
    <col min="7" max="7" width="17.28515625" style="75" customWidth="1"/>
    <col min="8" max="8" width="16.140625" style="75" customWidth="1"/>
    <col min="9" max="9" width="13.28515625" style="75" customWidth="1"/>
    <col min="10" max="10" width="17.140625" style="75" customWidth="1"/>
    <col min="11" max="11" width="11.5703125" style="26" customWidth="1"/>
    <col min="12" max="12" width="16.5703125" style="26" bestFit="1" customWidth="1"/>
    <col min="13" max="16384" width="8.85546875" style="26"/>
  </cols>
  <sheetData>
    <row r="1" spans="1:12" ht="18.75" customHeight="1">
      <c r="A1" s="641" t="s">
        <v>590</v>
      </c>
      <c r="B1" s="641"/>
      <c r="C1" s="641"/>
      <c r="J1" s="636" t="s">
        <v>67</v>
      </c>
      <c r="K1" s="636"/>
    </row>
    <row r="2" spans="1:12" ht="20.25" customHeight="1">
      <c r="A2" s="642" t="s">
        <v>112</v>
      </c>
      <c r="B2" s="642"/>
      <c r="C2" s="642"/>
      <c r="I2" s="76"/>
      <c r="J2" s="636"/>
      <c r="K2" s="636"/>
    </row>
    <row r="3" spans="1:12" ht="43.5" customHeight="1">
      <c r="A3" s="640" t="s">
        <v>578</v>
      </c>
      <c r="B3" s="640"/>
      <c r="C3" s="640"/>
      <c r="D3" s="640"/>
      <c r="E3" s="640"/>
      <c r="F3" s="640"/>
      <c r="G3" s="640"/>
      <c r="H3" s="640"/>
      <c r="I3" s="640"/>
      <c r="J3" s="640"/>
      <c r="K3" s="640"/>
    </row>
    <row r="4" spans="1:12" ht="18.75">
      <c r="A4" s="643" t="str">
        <f>+'58'!A4:AA4</f>
        <v>(Kèm theo Nghị quyết số     /NQ-HĐND ngày     tháng    năm 2024 của Hội đồng nhân dân huyện Ia H'Drai)</v>
      </c>
      <c r="B4" s="643"/>
      <c r="C4" s="643"/>
      <c r="D4" s="643"/>
      <c r="E4" s="643"/>
      <c r="F4" s="643"/>
      <c r="G4" s="643"/>
      <c r="H4" s="643"/>
      <c r="I4" s="643"/>
      <c r="J4" s="643"/>
      <c r="K4" s="643"/>
    </row>
    <row r="5" spans="1:12" ht="18.75" hidden="1">
      <c r="A5" s="643" t="e">
        <f>+#REF!</f>
        <v>#REF!</v>
      </c>
      <c r="B5" s="643"/>
      <c r="C5" s="643"/>
      <c r="D5" s="643"/>
      <c r="E5" s="643"/>
      <c r="F5" s="643"/>
      <c r="G5" s="643"/>
      <c r="H5" s="643"/>
      <c r="I5" s="643"/>
      <c r="J5" s="643"/>
      <c r="K5" s="643"/>
    </row>
    <row r="6" spans="1:12" ht="18.75" hidden="1">
      <c r="A6" s="643" t="e">
        <f>+#REF!</f>
        <v>#REF!</v>
      </c>
      <c r="B6" s="643"/>
      <c r="C6" s="643"/>
      <c r="D6" s="643"/>
      <c r="E6" s="643"/>
      <c r="F6" s="643"/>
      <c r="G6" s="643"/>
      <c r="H6" s="643"/>
      <c r="I6" s="643"/>
      <c r="J6" s="643"/>
      <c r="K6" s="643"/>
    </row>
    <row r="7" spans="1:12" ht="18.75">
      <c r="A7" s="117"/>
      <c r="B7" s="117"/>
      <c r="C7" s="117"/>
      <c r="D7" s="117"/>
      <c r="E7" s="117"/>
      <c r="F7" s="117"/>
      <c r="G7" s="117"/>
      <c r="H7" s="117"/>
      <c r="I7" s="117"/>
      <c r="J7" s="117"/>
      <c r="K7" s="117"/>
    </row>
    <row r="8" spans="1:12" ht="21" customHeight="1">
      <c r="G8" s="77"/>
      <c r="H8" s="77"/>
      <c r="I8" s="77"/>
      <c r="J8" s="631" t="s">
        <v>128</v>
      </c>
      <c r="K8" s="631"/>
    </row>
    <row r="9" spans="1:12" s="36" customFormat="1" ht="19.5" customHeight="1">
      <c r="A9" s="637" t="s">
        <v>7</v>
      </c>
      <c r="B9" s="637" t="s">
        <v>27</v>
      </c>
      <c r="C9" s="628" t="s">
        <v>352</v>
      </c>
      <c r="D9" s="629"/>
      <c r="E9" s="629"/>
      <c r="F9" s="630"/>
      <c r="G9" s="628" t="s">
        <v>29</v>
      </c>
      <c r="H9" s="629"/>
      <c r="I9" s="629"/>
      <c r="J9" s="630"/>
      <c r="K9" s="637" t="s">
        <v>21</v>
      </c>
    </row>
    <row r="10" spans="1:12" s="36" customFormat="1" ht="19.5" customHeight="1">
      <c r="A10" s="638"/>
      <c r="B10" s="638"/>
      <c r="C10" s="625" t="s">
        <v>24</v>
      </c>
      <c r="D10" s="628" t="s">
        <v>20</v>
      </c>
      <c r="E10" s="629"/>
      <c r="F10" s="630"/>
      <c r="G10" s="212"/>
      <c r="H10" s="628" t="s">
        <v>20</v>
      </c>
      <c r="I10" s="629"/>
      <c r="J10" s="629"/>
      <c r="K10" s="638"/>
    </row>
    <row r="11" spans="1:12" s="36" customFormat="1" ht="19.5" customHeight="1">
      <c r="A11" s="638"/>
      <c r="B11" s="638"/>
      <c r="C11" s="626"/>
      <c r="D11" s="628" t="s">
        <v>30</v>
      </c>
      <c r="E11" s="630"/>
      <c r="F11" s="625" t="s">
        <v>31</v>
      </c>
      <c r="G11" s="625" t="s">
        <v>22</v>
      </c>
      <c r="H11" s="628" t="s">
        <v>30</v>
      </c>
      <c r="I11" s="630"/>
      <c r="J11" s="632" t="s">
        <v>31</v>
      </c>
      <c r="K11" s="638"/>
    </row>
    <row r="12" spans="1:12" s="36" customFormat="1" ht="16.5" customHeight="1">
      <c r="A12" s="638"/>
      <c r="B12" s="638"/>
      <c r="C12" s="626"/>
      <c r="D12" s="626" t="s">
        <v>22</v>
      </c>
      <c r="E12" s="626" t="s">
        <v>32</v>
      </c>
      <c r="F12" s="626"/>
      <c r="G12" s="626"/>
      <c r="H12" s="626" t="s">
        <v>22</v>
      </c>
      <c r="I12" s="626" t="s">
        <v>33</v>
      </c>
      <c r="J12" s="633"/>
      <c r="K12" s="638"/>
    </row>
    <row r="13" spans="1:12" s="36" customFormat="1" ht="16.5" customHeight="1">
      <c r="A13" s="638"/>
      <c r="B13" s="638"/>
      <c r="C13" s="626"/>
      <c r="D13" s="626"/>
      <c r="E13" s="626"/>
      <c r="F13" s="626"/>
      <c r="G13" s="626"/>
      <c r="H13" s="626"/>
      <c r="I13" s="626"/>
      <c r="J13" s="633"/>
      <c r="K13" s="638"/>
    </row>
    <row r="14" spans="1:12" s="36" customFormat="1" ht="10.5" customHeight="1">
      <c r="A14" s="639"/>
      <c r="B14" s="639"/>
      <c r="C14" s="627"/>
      <c r="D14" s="627"/>
      <c r="E14" s="627"/>
      <c r="F14" s="627"/>
      <c r="G14" s="627"/>
      <c r="H14" s="627"/>
      <c r="I14" s="627"/>
      <c r="J14" s="634"/>
      <c r="K14" s="639"/>
    </row>
    <row r="15" spans="1:12" s="36" customFormat="1" ht="16.5" customHeight="1">
      <c r="A15" s="213" t="s">
        <v>10</v>
      </c>
      <c r="B15" s="213" t="s">
        <v>11</v>
      </c>
      <c r="C15" s="214">
        <v>1</v>
      </c>
      <c r="D15" s="214">
        <v>2</v>
      </c>
      <c r="E15" s="214">
        <v>3</v>
      </c>
      <c r="F15" s="214">
        <v>4</v>
      </c>
      <c r="G15" s="214">
        <v>5</v>
      </c>
      <c r="H15" s="214">
        <v>6</v>
      </c>
      <c r="I15" s="214">
        <v>7</v>
      </c>
      <c r="J15" s="214">
        <v>8</v>
      </c>
      <c r="K15" s="215">
        <v>9</v>
      </c>
      <c r="L15" s="37"/>
    </row>
    <row r="16" spans="1:12" s="33" customFormat="1" ht="18.75" customHeight="1">
      <c r="A16" s="216"/>
      <c r="B16" s="217" t="s">
        <v>22</v>
      </c>
      <c r="C16" s="218">
        <f t="shared" ref="C16:J16" si="0">SUM(C17:C19)</f>
        <v>40615004000</v>
      </c>
      <c r="D16" s="218">
        <f t="shared" si="0"/>
        <v>21457004000</v>
      </c>
      <c r="E16" s="218">
        <f t="shared" si="0"/>
        <v>0</v>
      </c>
      <c r="F16" s="218">
        <f t="shared" si="0"/>
        <v>19158000000</v>
      </c>
      <c r="G16" s="218">
        <f t="shared" si="0"/>
        <v>67514397745</v>
      </c>
      <c r="H16" s="218">
        <f t="shared" si="0"/>
        <v>21457004000</v>
      </c>
      <c r="I16" s="218">
        <f t="shared" si="0"/>
        <v>0</v>
      </c>
      <c r="J16" s="218">
        <f t="shared" si="0"/>
        <v>46057393745</v>
      </c>
      <c r="K16" s="219">
        <f>G16/C16*100</f>
        <v>166.23018858991125</v>
      </c>
      <c r="L16" s="38"/>
    </row>
    <row r="17" spans="1:12" ht="18.75" customHeight="1">
      <c r="A17" s="220">
        <v>1</v>
      </c>
      <c r="B17" s="221" t="s">
        <v>123</v>
      </c>
      <c r="C17" s="222">
        <f>+D17+F17</f>
        <v>9840194000</v>
      </c>
      <c r="D17" s="222">
        <v>6504944000</v>
      </c>
      <c r="E17" s="222"/>
      <c r="F17" s="222">
        <v>3335250000</v>
      </c>
      <c r="G17" s="222">
        <f>+H17+J17</f>
        <v>9933540000</v>
      </c>
      <c r="H17" s="222">
        <v>6504944000</v>
      </c>
      <c r="I17" s="222"/>
      <c r="J17" s="222">
        <v>3428596000</v>
      </c>
      <c r="K17" s="223">
        <f>G17/C17*100</f>
        <v>100.94861950892431</v>
      </c>
      <c r="L17" s="34"/>
    </row>
    <row r="18" spans="1:12" ht="18.75" customHeight="1">
      <c r="A18" s="220">
        <v>2</v>
      </c>
      <c r="B18" s="221" t="s">
        <v>124</v>
      </c>
      <c r="C18" s="222">
        <f>+D18+F18</f>
        <v>18619960000</v>
      </c>
      <c r="D18" s="222">
        <v>8254460000</v>
      </c>
      <c r="E18" s="222"/>
      <c r="F18" s="222">
        <v>10365500000</v>
      </c>
      <c r="G18" s="222">
        <f>+H18+J18</f>
        <v>33677234000</v>
      </c>
      <c r="H18" s="222">
        <v>8254460000</v>
      </c>
      <c r="I18" s="222"/>
      <c r="J18" s="222">
        <v>25422774000</v>
      </c>
      <c r="K18" s="223">
        <f>G18/C18*100</f>
        <v>180.86630690935962</v>
      </c>
    </row>
    <row r="19" spans="1:12" ht="18.75" customHeight="1">
      <c r="A19" s="220">
        <v>3</v>
      </c>
      <c r="B19" s="221" t="s">
        <v>122</v>
      </c>
      <c r="C19" s="222">
        <f>+D19+F19</f>
        <v>12154850000</v>
      </c>
      <c r="D19" s="222">
        <v>6697600000</v>
      </c>
      <c r="E19" s="222"/>
      <c r="F19" s="222">
        <v>5457250000</v>
      </c>
      <c r="G19" s="222">
        <f>+H19+J19</f>
        <v>23903623745</v>
      </c>
      <c r="H19" s="222">
        <v>6697600000</v>
      </c>
      <c r="I19" s="222"/>
      <c r="J19" s="222">
        <v>17206023745</v>
      </c>
      <c r="K19" s="223">
        <f>G19/C19*100</f>
        <v>196.65914219426813</v>
      </c>
    </row>
    <row r="20" spans="1:12" ht="25.5" customHeight="1">
      <c r="H20" s="635"/>
      <c r="I20" s="635"/>
      <c r="J20" s="635"/>
      <c r="K20" s="635"/>
    </row>
  </sheetData>
  <mergeCells count="27">
    <mergeCell ref="H20:K20"/>
    <mergeCell ref="J1:K1"/>
    <mergeCell ref="J2:K2"/>
    <mergeCell ref="I12:I14"/>
    <mergeCell ref="K9:K14"/>
    <mergeCell ref="A3:K3"/>
    <mergeCell ref="G11:G14"/>
    <mergeCell ref="C10:C14"/>
    <mergeCell ref="A1:C1"/>
    <mergeCell ref="A9:A14"/>
    <mergeCell ref="B9:B14"/>
    <mergeCell ref="A2:C2"/>
    <mergeCell ref="D11:E11"/>
    <mergeCell ref="A4:K4"/>
    <mergeCell ref="A5:K5"/>
    <mergeCell ref="A6:K6"/>
    <mergeCell ref="F11:F14"/>
    <mergeCell ref="G9:J9"/>
    <mergeCell ref="J8:K8"/>
    <mergeCell ref="H12:H14"/>
    <mergeCell ref="E12:E14"/>
    <mergeCell ref="D10:F10"/>
    <mergeCell ref="C9:F9"/>
    <mergeCell ref="H10:J10"/>
    <mergeCell ref="J11:J14"/>
    <mergeCell ref="H11:I11"/>
    <mergeCell ref="D12:D14"/>
  </mergeCells>
  <phoneticPr fontId="24" type="noConversion"/>
  <printOptions horizontalCentered="1"/>
  <pageMargins left="0.66929133858267698" right="0.196850393700787" top="0.55118110236220497" bottom="0.39370078740157499" header="0.43307086614173201" footer="0.196850393700787"/>
  <pageSetup paperSize="9" scale="75"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I31"/>
  <sheetViews>
    <sheetView workbookViewId="0">
      <selection activeCell="H18" sqref="H18"/>
    </sheetView>
  </sheetViews>
  <sheetFormatPr defaultRowHeight="15.75"/>
  <cols>
    <col min="1" max="1" width="5.85546875" style="55" customWidth="1"/>
    <col min="2" max="2" width="27.5703125" style="55" customWidth="1"/>
    <col min="3" max="3" width="16.85546875" style="55" customWidth="1"/>
    <col min="4" max="4" width="16" style="55" customWidth="1"/>
    <col min="5" max="5" width="16.85546875" style="55" customWidth="1"/>
    <col min="6" max="6" width="14" style="55" customWidth="1"/>
    <col min="7" max="7" width="16.42578125" style="55" customWidth="1"/>
    <col min="8" max="8" width="17.42578125" style="55" customWidth="1"/>
    <col min="9" max="9" width="19.42578125" style="80" customWidth="1"/>
    <col min="10" max="16384" width="9.140625" style="55"/>
  </cols>
  <sheetData>
    <row r="1" spans="1:9" ht="21" customHeight="1">
      <c r="A1" s="641" t="s">
        <v>36</v>
      </c>
      <c r="B1" s="641"/>
      <c r="C1" s="27"/>
      <c r="D1" s="54"/>
      <c r="E1" s="54"/>
      <c r="F1" s="54"/>
      <c r="G1" s="636" t="s">
        <v>107</v>
      </c>
      <c r="H1" s="636"/>
    </row>
    <row r="2" spans="1:9" ht="15.75" customHeight="1">
      <c r="A2" s="642" t="s">
        <v>112</v>
      </c>
      <c r="B2" s="642"/>
      <c r="C2" s="32"/>
      <c r="D2" s="54"/>
      <c r="E2" s="54"/>
      <c r="F2" s="54"/>
      <c r="G2" s="636"/>
      <c r="H2" s="647"/>
    </row>
    <row r="3" spans="1:9" ht="21" customHeight="1">
      <c r="A3" s="53" t="s">
        <v>579</v>
      </c>
      <c r="B3" s="53"/>
      <c r="C3" s="54"/>
      <c r="D3" s="54"/>
      <c r="E3" s="54"/>
      <c r="F3" s="54"/>
      <c r="G3" s="54"/>
      <c r="H3" s="54"/>
    </row>
    <row r="4" spans="1:9" ht="21" customHeight="1">
      <c r="A4" s="648" t="str">
        <f>+'59'!A4:K4</f>
        <v>(Kèm theo Nghị quyết số     /NQ-HĐND ngày     tháng    năm 2024 của Hội đồng nhân dân huyện Ia H'Drai)</v>
      </c>
      <c r="B4" s="648"/>
      <c r="C4" s="648"/>
      <c r="D4" s="648"/>
      <c r="E4" s="648"/>
      <c r="F4" s="648"/>
      <c r="G4" s="648"/>
      <c r="H4" s="648"/>
    </row>
    <row r="5" spans="1:9" ht="21" hidden="1" customHeight="1">
      <c r="A5" s="648" t="e">
        <f>+'59'!A5:K5</f>
        <v>#REF!</v>
      </c>
      <c r="B5" s="648"/>
      <c r="C5" s="648"/>
      <c r="D5" s="648"/>
      <c r="E5" s="648"/>
      <c r="F5" s="648"/>
      <c r="G5" s="648"/>
      <c r="H5" s="648"/>
    </row>
    <row r="6" spans="1:9" ht="21" hidden="1" customHeight="1">
      <c r="A6" s="648" t="e">
        <f>+'59'!A6:K6</f>
        <v>#REF!</v>
      </c>
      <c r="B6" s="648"/>
      <c r="C6" s="648"/>
      <c r="D6" s="648"/>
      <c r="E6" s="648"/>
      <c r="F6" s="648"/>
      <c r="G6" s="648"/>
      <c r="H6" s="648"/>
    </row>
    <row r="7" spans="1:9" ht="21" customHeight="1">
      <c r="A7" s="53"/>
      <c r="B7" s="53"/>
      <c r="C7" s="54"/>
      <c r="D7" s="54"/>
      <c r="E7" s="54"/>
      <c r="F7" s="54"/>
      <c r="G7" s="54"/>
      <c r="H7" s="54"/>
    </row>
    <row r="8" spans="1:9" ht="19.5" customHeight="1">
      <c r="A8" s="56"/>
      <c r="B8" s="56"/>
      <c r="H8" s="63" t="s">
        <v>128</v>
      </c>
    </row>
    <row r="9" spans="1:9" ht="25.5" customHeight="1">
      <c r="A9" s="645" t="s">
        <v>101</v>
      </c>
      <c r="B9" s="646" t="s">
        <v>69</v>
      </c>
      <c r="C9" s="645" t="s">
        <v>102</v>
      </c>
      <c r="D9" s="645" t="s">
        <v>23</v>
      </c>
      <c r="E9" s="645"/>
      <c r="F9" s="645"/>
      <c r="G9" s="645"/>
      <c r="H9" s="645"/>
    </row>
    <row r="10" spans="1:9" ht="31.5" customHeight="1">
      <c r="A10" s="646"/>
      <c r="B10" s="646"/>
      <c r="C10" s="645"/>
      <c r="D10" s="645" t="s">
        <v>103</v>
      </c>
      <c r="E10" s="645" t="s">
        <v>386</v>
      </c>
      <c r="F10" s="645" t="s">
        <v>104</v>
      </c>
      <c r="G10" s="645" t="s">
        <v>105</v>
      </c>
      <c r="H10" s="645" t="s">
        <v>106</v>
      </c>
    </row>
    <row r="11" spans="1:9" ht="31.5" customHeight="1">
      <c r="A11" s="646"/>
      <c r="B11" s="646"/>
      <c r="C11" s="645"/>
      <c r="D11" s="645"/>
      <c r="E11" s="645"/>
      <c r="F11" s="645"/>
      <c r="G11" s="645"/>
      <c r="H11" s="645"/>
    </row>
    <row r="12" spans="1:9" ht="31.5" customHeight="1">
      <c r="A12" s="646"/>
      <c r="B12" s="646"/>
      <c r="C12" s="645"/>
      <c r="D12" s="645"/>
      <c r="E12" s="645"/>
      <c r="F12" s="645"/>
      <c r="G12" s="645"/>
      <c r="H12" s="645"/>
    </row>
    <row r="13" spans="1:9" ht="31.5" customHeight="1">
      <c r="A13" s="646"/>
      <c r="B13" s="646"/>
      <c r="C13" s="645"/>
      <c r="D13" s="645"/>
      <c r="E13" s="645"/>
      <c r="F13" s="645"/>
      <c r="G13" s="645"/>
      <c r="H13" s="645"/>
    </row>
    <row r="14" spans="1:9" s="58" customFormat="1" ht="17.25" customHeight="1">
      <c r="A14" s="57" t="s">
        <v>10</v>
      </c>
      <c r="B14" s="57" t="s">
        <v>11</v>
      </c>
      <c r="C14" s="57">
        <v>1</v>
      </c>
      <c r="D14" s="57">
        <f>C14+1</f>
        <v>2</v>
      </c>
      <c r="E14" s="57">
        <f>D14+1</f>
        <v>3</v>
      </c>
      <c r="F14" s="57">
        <f>E14+1</f>
        <v>4</v>
      </c>
      <c r="G14" s="57">
        <f>F14+1</f>
        <v>5</v>
      </c>
      <c r="H14" s="57">
        <f>G14+1</f>
        <v>6</v>
      </c>
      <c r="I14" s="81"/>
    </row>
    <row r="15" spans="1:9">
      <c r="A15" s="64"/>
      <c r="B15" s="65" t="s">
        <v>77</v>
      </c>
      <c r="C15" s="78">
        <f t="shared" ref="C15:H15" si="0">SUM(C16:C18)</f>
        <v>84334077161</v>
      </c>
      <c r="D15" s="78">
        <f t="shared" si="0"/>
        <v>698969498</v>
      </c>
      <c r="E15" s="78">
        <f t="shared" si="0"/>
        <v>67514397745</v>
      </c>
      <c r="F15" s="78">
        <f t="shared" si="0"/>
        <v>0</v>
      </c>
      <c r="G15" s="78">
        <f t="shared" si="0"/>
        <v>15506958542</v>
      </c>
      <c r="H15" s="78">
        <f t="shared" si="0"/>
        <v>613751376</v>
      </c>
    </row>
    <row r="16" spans="1:9">
      <c r="A16" s="61">
        <v>1</v>
      </c>
      <c r="B16" s="35" t="s">
        <v>123</v>
      </c>
      <c r="C16" s="79">
        <f>SUM(D16:H16)</f>
        <v>13889993076</v>
      </c>
      <c r="D16" s="79">
        <v>193155589</v>
      </c>
      <c r="E16" s="79">
        <f>+'59'!G17</f>
        <v>9933540000</v>
      </c>
      <c r="F16" s="79"/>
      <c r="G16" s="79">
        <v>3563198503</v>
      </c>
      <c r="H16" s="79">
        <v>200098984</v>
      </c>
    </row>
    <row r="17" spans="1:8">
      <c r="A17" s="61">
        <f>A16+1</f>
        <v>2</v>
      </c>
      <c r="B17" s="35" t="s">
        <v>124</v>
      </c>
      <c r="C17" s="79">
        <f>SUM(D17:H17)</f>
        <v>38795543354</v>
      </c>
      <c r="D17" s="79">
        <v>31261000</v>
      </c>
      <c r="E17" s="79">
        <f>+'59'!G18</f>
        <v>33677234000</v>
      </c>
      <c r="F17" s="79"/>
      <c r="G17" s="79">
        <v>4789995478</v>
      </c>
      <c r="H17" s="79">
        <v>297052876</v>
      </c>
    </row>
    <row r="18" spans="1:8">
      <c r="A18" s="61">
        <f>A17+1</f>
        <v>3</v>
      </c>
      <c r="B18" s="35" t="s">
        <v>122</v>
      </c>
      <c r="C18" s="79">
        <f>SUM(D18:H18)</f>
        <v>31648540731</v>
      </c>
      <c r="D18" s="79">
        <v>474552909</v>
      </c>
      <c r="E18" s="79">
        <f>+'59'!G19</f>
        <v>23903623745</v>
      </c>
      <c r="F18" s="79"/>
      <c r="G18" s="79">
        <v>7153764561</v>
      </c>
      <c r="H18" s="79">
        <v>116599516</v>
      </c>
    </row>
    <row r="19" spans="1:8" ht="15.95" customHeight="1">
      <c r="A19" s="62"/>
      <c r="B19" s="62"/>
      <c r="C19" s="62"/>
      <c r="D19" s="62"/>
      <c r="E19" s="62"/>
      <c r="F19" s="62"/>
      <c r="G19" s="62"/>
      <c r="H19" s="62"/>
    </row>
    <row r="20" spans="1:8" ht="22.5" customHeight="1">
      <c r="A20" s="59"/>
      <c r="B20" s="60"/>
    </row>
    <row r="21" spans="1:8" ht="19.5" customHeight="1">
      <c r="F21" s="644"/>
      <c r="G21" s="644"/>
    </row>
    <row r="24" spans="1:8">
      <c r="A24" s="59"/>
    </row>
    <row r="31" spans="1:8" ht="22.5" customHeight="1"/>
  </sheetData>
  <mergeCells count="17">
    <mergeCell ref="G1:H1"/>
    <mergeCell ref="G2:H2"/>
    <mergeCell ref="A1:B1"/>
    <mergeCell ref="A2:B2"/>
    <mergeCell ref="A9:A13"/>
    <mergeCell ref="A4:H4"/>
    <mergeCell ref="A5:H5"/>
    <mergeCell ref="A6:H6"/>
    <mergeCell ref="C9:C13"/>
    <mergeCell ref="D9:H9"/>
    <mergeCell ref="D10:D13"/>
    <mergeCell ref="E10:E13"/>
    <mergeCell ref="F21:G21"/>
    <mergeCell ref="F10:F13"/>
    <mergeCell ref="G10:G13"/>
    <mergeCell ref="H10:H13"/>
    <mergeCell ref="B9:B13"/>
  </mergeCells>
  <pageMargins left="0.9055118110236221" right="0.19685039370078741" top="0.74803149606299213" bottom="0.74803149606299213" header="0.31496062992125984" footer="0.31496062992125984"/>
  <pageSetup paperSize="9"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AF27"/>
  <sheetViews>
    <sheetView view="pageBreakPreview" topLeftCell="R13" zoomScale="85" zoomScaleNormal="100" zoomScaleSheetLayoutView="85" workbookViewId="0">
      <selection activeCell="Y16" sqref="Y16"/>
    </sheetView>
  </sheetViews>
  <sheetFormatPr defaultRowHeight="15.75"/>
  <cols>
    <col min="1" max="1" width="6.140625" style="103" customWidth="1"/>
    <col min="2" max="2" width="20.7109375" style="103" customWidth="1"/>
    <col min="3" max="3" width="18.7109375" style="103" customWidth="1"/>
    <col min="4" max="4" width="16.140625" style="103" customWidth="1"/>
    <col min="5" max="5" width="16.7109375" style="103" customWidth="1"/>
    <col min="6" max="6" width="16.140625" style="103" customWidth="1"/>
    <col min="7" max="7" width="18.140625" style="103" customWidth="1"/>
    <col min="8" max="8" width="18" style="103" customWidth="1"/>
    <col min="9" max="9" width="16.140625" style="103" customWidth="1"/>
    <col min="10" max="10" width="17.28515625" style="103" customWidth="1"/>
    <col min="11" max="11" width="18.7109375" style="103" customWidth="1"/>
    <col min="12" max="12" width="15.5703125" style="103" customWidth="1"/>
    <col min="13" max="13" width="19.28515625" style="103" customWidth="1"/>
    <col min="14" max="14" width="15.42578125" style="103" customWidth="1"/>
    <col min="15" max="15" width="13.42578125" style="103" customWidth="1"/>
    <col min="16" max="16" width="17" style="103" customWidth="1"/>
    <col min="17" max="17" width="16.42578125" style="103" customWidth="1"/>
    <col min="18" max="18" width="17.7109375" style="103" customWidth="1"/>
    <col min="19" max="19" width="15.85546875" style="103" customWidth="1"/>
    <col min="20" max="20" width="17.42578125" style="103" customWidth="1"/>
    <col min="21" max="21" width="17.85546875" style="103" customWidth="1"/>
    <col min="22" max="22" width="9.140625" style="103" customWidth="1"/>
    <col min="23" max="23" width="17" style="103" customWidth="1"/>
    <col min="24" max="24" width="16.42578125" style="103" customWidth="1"/>
    <col min="25" max="25" width="16.85546875" style="103" customWidth="1"/>
    <col min="26" max="26" width="9.5703125" style="103" customWidth="1"/>
    <col min="27" max="27" width="17.42578125" style="103" customWidth="1"/>
    <col min="28" max="28" width="17.85546875" style="103" customWidth="1"/>
    <col min="29" max="29" width="9.140625" style="103" customWidth="1"/>
    <col min="30" max="16384" width="9.140625" style="103"/>
  </cols>
  <sheetData>
    <row r="1" spans="1:32">
      <c r="A1" s="649" t="s">
        <v>593</v>
      </c>
      <c r="B1" s="649"/>
      <c r="C1" s="649"/>
      <c r="D1" s="649"/>
      <c r="E1" s="649"/>
      <c r="F1" s="649"/>
      <c r="G1" s="649"/>
      <c r="H1" s="649"/>
      <c r="I1" s="649"/>
      <c r="J1" s="649"/>
      <c r="K1" s="649"/>
      <c r="L1" s="649"/>
      <c r="M1" s="649"/>
      <c r="N1" s="649"/>
      <c r="O1" s="649"/>
      <c r="P1" s="649"/>
      <c r="Q1" s="649"/>
      <c r="R1" s="649"/>
      <c r="S1" s="649"/>
      <c r="T1" s="649"/>
      <c r="U1" s="649"/>
      <c r="V1" s="649"/>
      <c r="W1" s="236"/>
      <c r="X1" s="236"/>
      <c r="Y1" s="236"/>
      <c r="Z1" s="236"/>
      <c r="AA1" s="236"/>
      <c r="AB1" s="236"/>
      <c r="AC1" s="236"/>
    </row>
    <row r="2" spans="1:32">
      <c r="A2" s="656" t="s">
        <v>387</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row>
    <row r="3" spans="1:32">
      <c r="A3" s="655" t="str">
        <f>+'60'!A4:H4</f>
        <v>(Kèm theo Nghị quyết số     /NQ-HĐND ngày     tháng    năm 2024 của Hội đồng nhân dân huyện Ia H'Drai)</v>
      </c>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row>
    <row r="4" spans="1:32" hidden="1">
      <c r="A4" s="655" t="e">
        <f>+'60'!A5:H5</f>
        <v>#REF!</v>
      </c>
      <c r="B4" s="655"/>
      <c r="C4" s="655"/>
      <c r="D4" s="655"/>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row>
    <row r="5" spans="1:32" hidden="1">
      <c r="A5" s="655" t="e">
        <f>+'60'!A6:H6</f>
        <v>#REF!</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c r="AE5" s="655"/>
      <c r="AF5" s="655"/>
    </row>
    <row r="6" spans="1:32" hidden="1">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row>
    <row r="7" spans="1:32">
      <c r="A7" s="650" t="s">
        <v>130</v>
      </c>
      <c r="B7" s="650"/>
      <c r="C7" s="650"/>
      <c r="D7" s="650"/>
      <c r="E7" s="650"/>
      <c r="F7" s="650"/>
      <c r="G7" s="650"/>
      <c r="H7" s="650"/>
      <c r="I7" s="650"/>
      <c r="J7" s="650"/>
      <c r="K7" s="650"/>
      <c r="L7" s="650"/>
      <c r="M7" s="650"/>
      <c r="N7" s="650"/>
      <c r="O7" s="650"/>
      <c r="P7" s="650"/>
      <c r="Q7" s="650"/>
      <c r="R7" s="650"/>
      <c r="S7" s="650"/>
      <c r="T7" s="650"/>
      <c r="U7" s="650"/>
      <c r="V7" s="650"/>
      <c r="W7" s="112"/>
      <c r="X7" s="112"/>
      <c r="Y7" s="112"/>
      <c r="Z7" s="112"/>
      <c r="AA7" s="112"/>
      <c r="AB7" s="112"/>
      <c r="AC7" s="112"/>
    </row>
    <row r="8" spans="1:32">
      <c r="A8" s="112"/>
      <c r="B8" s="112"/>
      <c r="C8" s="112"/>
      <c r="D8" s="112"/>
      <c r="E8" s="112"/>
      <c r="F8" s="112"/>
      <c r="G8" s="120"/>
      <c r="H8" s="112"/>
      <c r="I8" s="112"/>
      <c r="J8" s="112"/>
      <c r="K8" s="112"/>
      <c r="L8" s="112"/>
      <c r="M8" s="112"/>
      <c r="N8" s="112"/>
      <c r="O8" s="112"/>
      <c r="P8" s="112"/>
      <c r="Q8" s="112"/>
      <c r="R8" s="112"/>
      <c r="S8" s="112"/>
      <c r="T8" s="112"/>
      <c r="U8" s="112"/>
      <c r="V8" s="112"/>
      <c r="W8" s="112"/>
      <c r="X8" s="112"/>
      <c r="Y8" s="112"/>
      <c r="Z8" s="112"/>
      <c r="AA8" s="112"/>
      <c r="AB8" s="112"/>
      <c r="AC8" s="112"/>
    </row>
    <row r="9" spans="1:32" s="104" customFormat="1" ht="24" customHeight="1">
      <c r="A9" s="651" t="s">
        <v>7</v>
      </c>
      <c r="B9" s="651" t="s">
        <v>69</v>
      </c>
      <c r="C9" s="658" t="s">
        <v>352</v>
      </c>
      <c r="D9" s="659"/>
      <c r="E9" s="660"/>
      <c r="F9" s="658" t="s">
        <v>29</v>
      </c>
      <c r="G9" s="659"/>
      <c r="H9" s="659"/>
      <c r="I9" s="659"/>
      <c r="J9" s="659"/>
      <c r="K9" s="659"/>
      <c r="L9" s="659"/>
      <c r="M9" s="659"/>
      <c r="N9" s="659"/>
      <c r="O9" s="659"/>
      <c r="P9" s="659"/>
      <c r="Q9" s="659"/>
      <c r="R9" s="659"/>
      <c r="S9" s="659"/>
      <c r="T9" s="659"/>
      <c r="U9" s="659"/>
      <c r="V9" s="659"/>
      <c r="W9" s="237"/>
      <c r="X9" s="237"/>
      <c r="Y9" s="237"/>
      <c r="Z9" s="237"/>
      <c r="AA9" s="237"/>
      <c r="AB9" s="237"/>
      <c r="AC9" s="237"/>
      <c r="AD9" s="665" t="s">
        <v>306</v>
      </c>
      <c r="AE9" s="665"/>
      <c r="AF9" s="665"/>
    </row>
    <row r="10" spans="1:32" s="104" customFormat="1">
      <c r="A10" s="652"/>
      <c r="B10" s="652"/>
      <c r="C10" s="661" t="s">
        <v>22</v>
      </c>
      <c r="D10" s="651" t="s">
        <v>23</v>
      </c>
      <c r="E10" s="651"/>
      <c r="F10" s="657" t="s">
        <v>22</v>
      </c>
      <c r="G10" s="651" t="s">
        <v>23</v>
      </c>
      <c r="H10" s="651"/>
      <c r="I10" s="651" t="s">
        <v>582</v>
      </c>
      <c r="J10" s="651"/>
      <c r="K10" s="651"/>
      <c r="L10" s="651"/>
      <c r="M10" s="651"/>
      <c r="N10" s="651"/>
      <c r="O10" s="651"/>
      <c r="P10" s="651" t="s">
        <v>302</v>
      </c>
      <c r="Q10" s="651"/>
      <c r="R10" s="651"/>
      <c r="S10" s="651"/>
      <c r="T10" s="651"/>
      <c r="U10" s="651"/>
      <c r="V10" s="664"/>
      <c r="W10" s="651" t="s">
        <v>472</v>
      </c>
      <c r="X10" s="651"/>
      <c r="Y10" s="651"/>
      <c r="Z10" s="651"/>
      <c r="AA10" s="651"/>
      <c r="AB10" s="651"/>
      <c r="AC10" s="664"/>
      <c r="AD10" s="662" t="s">
        <v>22</v>
      </c>
      <c r="AE10" s="662" t="s">
        <v>23</v>
      </c>
      <c r="AF10" s="662"/>
    </row>
    <row r="11" spans="1:32" s="104" customFormat="1">
      <c r="A11" s="653"/>
      <c r="B11" s="653"/>
      <c r="C11" s="661"/>
      <c r="D11" s="653" t="s">
        <v>303</v>
      </c>
      <c r="E11" s="653" t="s">
        <v>304</v>
      </c>
      <c r="F11" s="657"/>
      <c r="G11" s="653" t="s">
        <v>303</v>
      </c>
      <c r="H11" s="653" t="s">
        <v>304</v>
      </c>
      <c r="I11" s="653" t="s">
        <v>22</v>
      </c>
      <c r="J11" s="653" t="s">
        <v>303</v>
      </c>
      <c r="K11" s="653"/>
      <c r="L11" s="653"/>
      <c r="M11" s="653" t="s">
        <v>304</v>
      </c>
      <c r="N11" s="653"/>
      <c r="O11" s="653"/>
      <c r="P11" s="653" t="s">
        <v>22</v>
      </c>
      <c r="Q11" s="653" t="s">
        <v>303</v>
      </c>
      <c r="R11" s="653"/>
      <c r="S11" s="653"/>
      <c r="T11" s="653" t="s">
        <v>304</v>
      </c>
      <c r="U11" s="653"/>
      <c r="V11" s="654"/>
      <c r="W11" s="653" t="s">
        <v>22</v>
      </c>
      <c r="X11" s="653" t="s">
        <v>303</v>
      </c>
      <c r="Y11" s="653"/>
      <c r="Z11" s="653"/>
      <c r="AA11" s="653" t="s">
        <v>304</v>
      </c>
      <c r="AB11" s="653"/>
      <c r="AC11" s="654"/>
      <c r="AD11" s="662"/>
      <c r="AE11" s="663" t="s">
        <v>307</v>
      </c>
      <c r="AF11" s="663" t="s">
        <v>308</v>
      </c>
    </row>
    <row r="12" spans="1:32" s="104" customFormat="1" ht="47.25">
      <c r="A12" s="653"/>
      <c r="B12" s="653"/>
      <c r="C12" s="652"/>
      <c r="D12" s="653"/>
      <c r="E12" s="653"/>
      <c r="F12" s="657"/>
      <c r="G12" s="653"/>
      <c r="H12" s="653"/>
      <c r="I12" s="653"/>
      <c r="J12" s="105" t="s">
        <v>22</v>
      </c>
      <c r="K12" s="105" t="s">
        <v>25</v>
      </c>
      <c r="L12" s="105" t="s">
        <v>305</v>
      </c>
      <c r="M12" s="105" t="s">
        <v>22</v>
      </c>
      <c r="N12" s="105" t="s">
        <v>25</v>
      </c>
      <c r="O12" s="105" t="s">
        <v>305</v>
      </c>
      <c r="P12" s="653"/>
      <c r="Q12" s="105" t="s">
        <v>22</v>
      </c>
      <c r="R12" s="105" t="s">
        <v>25</v>
      </c>
      <c r="S12" s="105" t="s">
        <v>305</v>
      </c>
      <c r="T12" s="105" t="s">
        <v>22</v>
      </c>
      <c r="U12" s="105" t="s">
        <v>25</v>
      </c>
      <c r="V12" s="113" t="s">
        <v>305</v>
      </c>
      <c r="W12" s="653"/>
      <c r="X12" s="105" t="s">
        <v>22</v>
      </c>
      <c r="Y12" s="105" t="s">
        <v>25</v>
      </c>
      <c r="Z12" s="105" t="s">
        <v>305</v>
      </c>
      <c r="AA12" s="105" t="s">
        <v>22</v>
      </c>
      <c r="AB12" s="105" t="s">
        <v>25</v>
      </c>
      <c r="AC12" s="113" t="s">
        <v>305</v>
      </c>
      <c r="AD12" s="662"/>
      <c r="AE12" s="662"/>
      <c r="AF12" s="662"/>
    </row>
    <row r="13" spans="1:32" s="109" customFormat="1">
      <c r="A13" s="105"/>
      <c r="B13" s="106" t="s">
        <v>22</v>
      </c>
      <c r="C13" s="108">
        <f t="shared" ref="C13:AC13" si="0">SUM(C14:C26)</f>
        <v>114081000000</v>
      </c>
      <c r="D13" s="108">
        <f t="shared" si="0"/>
        <v>75361000000</v>
      </c>
      <c r="E13" s="108">
        <f t="shared" si="0"/>
        <v>38720000000</v>
      </c>
      <c r="F13" s="108">
        <f t="shared" si="0"/>
        <v>90518213543</v>
      </c>
      <c r="G13" s="108">
        <f t="shared" si="0"/>
        <v>65979848872</v>
      </c>
      <c r="H13" s="108">
        <f t="shared" si="0"/>
        <v>24538364671</v>
      </c>
      <c r="I13" s="108">
        <f t="shared" si="0"/>
        <v>3908538592</v>
      </c>
      <c r="J13" s="108">
        <f t="shared" si="0"/>
        <v>2718852000</v>
      </c>
      <c r="K13" s="108">
        <f t="shared" si="0"/>
        <v>2718852000</v>
      </c>
      <c r="L13" s="108">
        <f t="shared" si="0"/>
        <v>0</v>
      </c>
      <c r="M13" s="108">
        <f t="shared" si="0"/>
        <v>1189686592</v>
      </c>
      <c r="N13" s="108">
        <f t="shared" si="0"/>
        <v>1189686592</v>
      </c>
      <c r="O13" s="108">
        <f t="shared" si="0"/>
        <v>0</v>
      </c>
      <c r="P13" s="108">
        <f t="shared" si="0"/>
        <v>50919065033</v>
      </c>
      <c r="Q13" s="108">
        <f t="shared" si="0"/>
        <v>33937991078</v>
      </c>
      <c r="R13" s="108">
        <f t="shared" si="0"/>
        <v>33937991078</v>
      </c>
      <c r="S13" s="108">
        <f t="shared" si="0"/>
        <v>0</v>
      </c>
      <c r="T13" s="108">
        <f t="shared" si="0"/>
        <v>16981073955</v>
      </c>
      <c r="U13" s="108">
        <f t="shared" si="0"/>
        <v>16981073955</v>
      </c>
      <c r="V13" s="115">
        <f t="shared" si="0"/>
        <v>0</v>
      </c>
      <c r="W13" s="108">
        <f t="shared" si="0"/>
        <v>35690609918</v>
      </c>
      <c r="X13" s="108">
        <f t="shared" si="0"/>
        <v>29323005794</v>
      </c>
      <c r="Y13" s="108">
        <f t="shared" si="0"/>
        <v>29323005794</v>
      </c>
      <c r="Z13" s="108">
        <f t="shared" si="0"/>
        <v>0</v>
      </c>
      <c r="AA13" s="108">
        <f t="shared" si="0"/>
        <v>6367604124</v>
      </c>
      <c r="AB13" s="108">
        <f t="shared" si="0"/>
        <v>6367604124</v>
      </c>
      <c r="AC13" s="115">
        <f t="shared" si="0"/>
        <v>0</v>
      </c>
      <c r="AD13" s="108">
        <f>+F13/C13%</f>
        <v>79.345564592701677</v>
      </c>
      <c r="AE13" s="108">
        <f>+G13/D13%</f>
        <v>87.551716235187968</v>
      </c>
      <c r="AF13" s="108">
        <f>+H13/E13%</f>
        <v>63.373875699896693</v>
      </c>
    </row>
    <row r="14" spans="1:32" s="104" customFormat="1" ht="31.5">
      <c r="A14" s="110">
        <v>1</v>
      </c>
      <c r="B14" s="111" t="s">
        <v>388</v>
      </c>
      <c r="C14" s="107">
        <f t="shared" ref="C14:C23" si="1">D14+E14</f>
        <v>1995000000</v>
      </c>
      <c r="D14" s="107"/>
      <c r="E14" s="107">
        <f>+'54'!H40</f>
        <v>1995000000</v>
      </c>
      <c r="F14" s="107">
        <f>G14+H14</f>
        <v>247142000</v>
      </c>
      <c r="G14" s="107">
        <f>+J14+Q14+X14</f>
        <v>0</v>
      </c>
      <c r="H14" s="107">
        <f>+M14+T14+AA14</f>
        <v>247142000</v>
      </c>
      <c r="I14" s="107">
        <f t="shared" ref="I14:I23" si="2">J14+M14</f>
        <v>0</v>
      </c>
      <c r="J14" s="107">
        <f t="shared" ref="J14:J23" si="3">K14+L14</f>
        <v>0</v>
      </c>
      <c r="K14" s="107"/>
      <c r="L14" s="107"/>
      <c r="M14" s="107">
        <f t="shared" ref="M14:M23" si="4">N14+O14</f>
        <v>0</v>
      </c>
      <c r="N14" s="107"/>
      <c r="O14" s="107"/>
      <c r="P14" s="107">
        <f t="shared" ref="P14:P23" si="5">Q14+T14</f>
        <v>247142000</v>
      </c>
      <c r="Q14" s="107">
        <f t="shared" ref="Q14:Q23" si="6">R14+S14</f>
        <v>0</v>
      </c>
      <c r="R14" s="107"/>
      <c r="S14" s="107"/>
      <c r="T14" s="107">
        <f t="shared" ref="T14:T23" si="7">U14+V14</f>
        <v>247142000</v>
      </c>
      <c r="U14" s="107">
        <v>247142000</v>
      </c>
      <c r="V14" s="114"/>
      <c r="W14" s="107">
        <f t="shared" ref="W14:W23" si="8">X14+AA14</f>
        <v>0</v>
      </c>
      <c r="X14" s="107">
        <f t="shared" ref="X14:X23" si="9">Y14+Z14</f>
        <v>0</v>
      </c>
      <c r="Y14" s="107"/>
      <c r="Z14" s="107"/>
      <c r="AA14" s="107">
        <f t="shared" ref="AA14:AA26" si="10">AB14+AC14</f>
        <v>0</v>
      </c>
      <c r="AB14" s="107"/>
      <c r="AC14" s="114"/>
      <c r="AD14" s="107">
        <f t="shared" ref="AD14:AD26" si="11">+F14/C14%</f>
        <v>12.388070175438596</v>
      </c>
      <c r="AE14" s="107"/>
      <c r="AF14" s="107">
        <f t="shared" ref="AF14:AF26" si="12">+H14/E14%</f>
        <v>12.388070175438596</v>
      </c>
    </row>
    <row r="15" spans="1:32" s="104" customFormat="1" ht="47.25">
      <c r="A15" s="110">
        <v>2</v>
      </c>
      <c r="B15" s="111" t="s">
        <v>360</v>
      </c>
      <c r="C15" s="107">
        <f t="shared" si="1"/>
        <v>1806000000</v>
      </c>
      <c r="D15" s="107"/>
      <c r="E15" s="107">
        <v>1806000000</v>
      </c>
      <c r="F15" s="107">
        <f t="shared" ref="F15:F23" si="13">G15+H15</f>
        <v>1288617500</v>
      </c>
      <c r="G15" s="107">
        <f t="shared" ref="G15:G26" si="14">+J15+Q15+X15</f>
        <v>0</v>
      </c>
      <c r="H15" s="107">
        <f t="shared" ref="H15:H26" si="15">+M15+T15+AA15</f>
        <v>1288617500</v>
      </c>
      <c r="I15" s="107">
        <f t="shared" si="2"/>
        <v>744617500</v>
      </c>
      <c r="J15" s="107">
        <f t="shared" si="3"/>
        <v>0</v>
      </c>
      <c r="K15" s="107"/>
      <c r="L15" s="107"/>
      <c r="M15" s="107">
        <f t="shared" si="4"/>
        <v>744617500</v>
      </c>
      <c r="N15" s="107">
        <v>744617500</v>
      </c>
      <c r="O15" s="107">
        <v>0</v>
      </c>
      <c r="P15" s="107">
        <f t="shared" si="5"/>
        <v>44000000</v>
      </c>
      <c r="Q15" s="107">
        <f t="shared" si="6"/>
        <v>0</v>
      </c>
      <c r="R15" s="107"/>
      <c r="S15" s="107"/>
      <c r="T15" s="107">
        <f t="shared" si="7"/>
        <v>44000000</v>
      </c>
      <c r="U15" s="107">
        <v>44000000</v>
      </c>
      <c r="V15" s="114"/>
      <c r="W15" s="107">
        <f t="shared" si="8"/>
        <v>500000000</v>
      </c>
      <c r="X15" s="107">
        <f t="shared" si="9"/>
        <v>0</v>
      </c>
      <c r="Y15" s="107"/>
      <c r="Z15" s="107"/>
      <c r="AA15" s="107">
        <f t="shared" si="10"/>
        <v>500000000</v>
      </c>
      <c r="AB15" s="107">
        <v>500000000</v>
      </c>
      <c r="AC15" s="114"/>
      <c r="AD15" s="107">
        <f t="shared" si="11"/>
        <v>71.352021040974535</v>
      </c>
      <c r="AE15" s="107"/>
      <c r="AF15" s="107">
        <f t="shared" si="12"/>
        <v>71.352021040974535</v>
      </c>
    </row>
    <row r="16" spans="1:32" s="104" customFormat="1">
      <c r="A16" s="110">
        <v>3</v>
      </c>
      <c r="B16" s="111" t="s">
        <v>123</v>
      </c>
      <c r="C16" s="107">
        <f t="shared" si="1"/>
        <v>7128000000</v>
      </c>
      <c r="D16" s="107">
        <f>+'54'!G50</f>
        <v>3861000000</v>
      </c>
      <c r="E16" s="107">
        <v>3267000000</v>
      </c>
      <c r="F16" s="107">
        <f t="shared" si="13"/>
        <v>9036299305</v>
      </c>
      <c r="G16" s="107">
        <f t="shared" si="14"/>
        <v>4633534900</v>
      </c>
      <c r="H16" s="107">
        <f t="shared" si="15"/>
        <v>4402764405</v>
      </c>
      <c r="I16" s="107">
        <f t="shared" si="2"/>
        <v>1087849000</v>
      </c>
      <c r="J16" s="107">
        <f t="shared" si="3"/>
        <v>1012852000</v>
      </c>
      <c r="K16" s="107">
        <v>1012852000</v>
      </c>
      <c r="L16" s="107"/>
      <c r="M16" s="107">
        <f t="shared" si="4"/>
        <v>74997000</v>
      </c>
      <c r="N16" s="107">
        <v>74997000</v>
      </c>
      <c r="O16" s="107"/>
      <c r="P16" s="107">
        <f t="shared" si="5"/>
        <v>6221835840</v>
      </c>
      <c r="Q16" s="107">
        <f t="shared" si="6"/>
        <v>3112985800</v>
      </c>
      <c r="R16" s="107">
        <v>3112985800</v>
      </c>
      <c r="S16" s="107"/>
      <c r="T16" s="107">
        <f t="shared" si="7"/>
        <v>3108850040</v>
      </c>
      <c r="U16" s="107">
        <v>3108850040</v>
      </c>
      <c r="V16" s="114"/>
      <c r="W16" s="107">
        <f t="shared" si="8"/>
        <v>1726614465</v>
      </c>
      <c r="X16" s="107">
        <f t="shared" si="9"/>
        <v>507697100</v>
      </c>
      <c r="Y16" s="107">
        <v>507697100</v>
      </c>
      <c r="Z16" s="107"/>
      <c r="AA16" s="107">
        <f t="shared" si="10"/>
        <v>1218917365</v>
      </c>
      <c r="AB16" s="107">
        <v>1218917365</v>
      </c>
      <c r="AC16" s="114"/>
      <c r="AD16" s="107">
        <f t="shared" si="11"/>
        <v>126.77187577160494</v>
      </c>
      <c r="AE16" s="107">
        <f>+G16/D16%</f>
        <v>120.00867391867392</v>
      </c>
      <c r="AF16" s="107">
        <f t="shared" si="12"/>
        <v>134.76475068870522</v>
      </c>
    </row>
    <row r="17" spans="1:32" s="104" customFormat="1">
      <c r="A17" s="110">
        <v>4</v>
      </c>
      <c r="B17" s="111" t="s">
        <v>124</v>
      </c>
      <c r="C17" s="107">
        <f t="shared" si="1"/>
        <v>18908000000</v>
      </c>
      <c r="D17" s="107">
        <f>+'54'!G51</f>
        <v>8693000000</v>
      </c>
      <c r="E17" s="107">
        <f>+'58'!L21</f>
        <v>10215000000</v>
      </c>
      <c r="F17" s="107">
        <f t="shared" si="13"/>
        <v>20604490265</v>
      </c>
      <c r="G17" s="107">
        <f t="shared" si="14"/>
        <v>8413000000</v>
      </c>
      <c r="H17" s="107">
        <f t="shared" si="15"/>
        <v>12191490265</v>
      </c>
      <c r="I17" s="107">
        <f t="shared" si="2"/>
        <v>257820000</v>
      </c>
      <c r="J17" s="107">
        <f t="shared" si="3"/>
        <v>0</v>
      </c>
      <c r="K17" s="107"/>
      <c r="L17" s="107"/>
      <c r="M17" s="107">
        <f t="shared" si="4"/>
        <v>257820000</v>
      </c>
      <c r="N17" s="107">
        <v>257820000</v>
      </c>
      <c r="O17" s="107"/>
      <c r="P17" s="107">
        <f t="shared" si="5"/>
        <v>14288651680</v>
      </c>
      <c r="Q17" s="107">
        <f t="shared" si="6"/>
        <v>4578000000</v>
      </c>
      <c r="R17" s="107">
        <v>4578000000</v>
      </c>
      <c r="S17" s="107"/>
      <c r="T17" s="107">
        <f t="shared" si="7"/>
        <v>9710651680</v>
      </c>
      <c r="U17" s="107">
        <v>9710651680</v>
      </c>
      <c r="V17" s="114"/>
      <c r="W17" s="107">
        <f t="shared" si="8"/>
        <v>6058018585</v>
      </c>
      <c r="X17" s="107">
        <f t="shared" si="9"/>
        <v>3835000000</v>
      </c>
      <c r="Y17" s="107">
        <v>3835000000</v>
      </c>
      <c r="Z17" s="107"/>
      <c r="AA17" s="107">
        <f t="shared" si="10"/>
        <v>2223018585</v>
      </c>
      <c r="AB17" s="107">
        <v>2223018585</v>
      </c>
      <c r="AC17" s="114"/>
      <c r="AD17" s="107">
        <f t="shared" si="11"/>
        <v>108.97234115189337</v>
      </c>
      <c r="AE17" s="107">
        <f>+G17/D17%</f>
        <v>96.779017600368107</v>
      </c>
      <c r="AF17" s="107">
        <f t="shared" si="12"/>
        <v>119.34890127263827</v>
      </c>
    </row>
    <row r="18" spans="1:32" s="104" customFormat="1">
      <c r="A18" s="110">
        <v>5</v>
      </c>
      <c r="B18" s="111" t="s">
        <v>122</v>
      </c>
      <c r="C18" s="107">
        <f t="shared" si="1"/>
        <v>9088000000</v>
      </c>
      <c r="D18" s="107">
        <f>+'54'!G49</f>
        <v>3699000000</v>
      </c>
      <c r="E18" s="107">
        <f>+'58'!L22</f>
        <v>5389000000</v>
      </c>
      <c r="F18" s="107">
        <f t="shared" si="13"/>
        <v>18814172827</v>
      </c>
      <c r="G18" s="107">
        <f t="shared" si="14"/>
        <v>13238508000</v>
      </c>
      <c r="H18" s="107">
        <f t="shared" si="15"/>
        <v>5575664827</v>
      </c>
      <c r="I18" s="107">
        <f t="shared" si="2"/>
        <v>1788252092</v>
      </c>
      <c r="J18" s="107">
        <f t="shared" si="3"/>
        <v>1706000000</v>
      </c>
      <c r="K18" s="107">
        <v>1706000000</v>
      </c>
      <c r="L18" s="107"/>
      <c r="M18" s="107">
        <f t="shared" si="4"/>
        <v>82252092</v>
      </c>
      <c r="N18" s="107">
        <v>82252092</v>
      </c>
      <c r="O18" s="107"/>
      <c r="P18" s="107">
        <f t="shared" si="5"/>
        <v>11355875235</v>
      </c>
      <c r="Q18" s="107">
        <f t="shared" si="6"/>
        <v>7762788000</v>
      </c>
      <c r="R18" s="107">
        <v>7762788000</v>
      </c>
      <c r="S18" s="107"/>
      <c r="T18" s="107">
        <f t="shared" si="7"/>
        <v>3593087235</v>
      </c>
      <c r="U18" s="107">
        <v>3593087235</v>
      </c>
      <c r="V18" s="114"/>
      <c r="W18" s="107">
        <f t="shared" si="8"/>
        <v>5670045500</v>
      </c>
      <c r="X18" s="107">
        <f t="shared" si="9"/>
        <v>3769720000</v>
      </c>
      <c r="Y18" s="107">
        <v>3769720000</v>
      </c>
      <c r="Z18" s="107"/>
      <c r="AA18" s="107">
        <f t="shared" si="10"/>
        <v>1900325500</v>
      </c>
      <c r="AB18" s="107">
        <v>1900325500</v>
      </c>
      <c r="AC18" s="114"/>
      <c r="AD18" s="107">
        <f t="shared" si="11"/>
        <v>207.02214818441902</v>
      </c>
      <c r="AE18" s="107">
        <f>+G18/D18%</f>
        <v>357.89424168694239</v>
      </c>
      <c r="AF18" s="107">
        <f t="shared" si="12"/>
        <v>103.46381196882538</v>
      </c>
    </row>
    <row r="19" spans="1:32" s="104" customFormat="1" ht="31.5">
      <c r="A19" s="110">
        <v>6</v>
      </c>
      <c r="B19" s="111" t="s">
        <v>389</v>
      </c>
      <c r="C19" s="107">
        <f>D19+E19</f>
        <v>58851000000</v>
      </c>
      <c r="D19" s="107">
        <f>+'54'!G30</f>
        <v>58851000000</v>
      </c>
      <c r="E19" s="107"/>
      <c r="F19" s="107">
        <f>G19+H19</f>
        <v>39250578972</v>
      </c>
      <c r="G19" s="107">
        <f t="shared" si="14"/>
        <v>39250578972</v>
      </c>
      <c r="H19" s="107">
        <f t="shared" si="15"/>
        <v>0</v>
      </c>
      <c r="I19" s="107">
        <f>J19+M19</f>
        <v>0</v>
      </c>
      <c r="J19" s="107">
        <f>K19+L19</f>
        <v>0</v>
      </c>
      <c r="K19" s="107"/>
      <c r="L19" s="107"/>
      <c r="M19" s="107">
        <f>N19+O19</f>
        <v>0</v>
      </c>
      <c r="N19" s="107"/>
      <c r="O19" s="107"/>
      <c r="P19" s="107">
        <f>Q19+T19</f>
        <v>18484217278</v>
      </c>
      <c r="Q19" s="107">
        <f>R19+S19</f>
        <v>18484217278</v>
      </c>
      <c r="R19" s="107">
        <v>18484217278</v>
      </c>
      <c r="S19" s="107"/>
      <c r="T19" s="107">
        <f t="shared" si="7"/>
        <v>0</v>
      </c>
      <c r="U19" s="107"/>
      <c r="V19" s="114"/>
      <c r="W19" s="107">
        <f t="shared" si="8"/>
        <v>20766361694</v>
      </c>
      <c r="X19" s="107">
        <f t="shared" si="9"/>
        <v>20766361694</v>
      </c>
      <c r="Y19" s="107">
        <v>20766361694</v>
      </c>
      <c r="Z19" s="107"/>
      <c r="AA19" s="107">
        <f t="shared" si="10"/>
        <v>0</v>
      </c>
      <c r="AB19" s="107"/>
      <c r="AC19" s="114"/>
      <c r="AD19" s="107">
        <f t="shared" si="11"/>
        <v>66.6948377631646</v>
      </c>
      <c r="AE19" s="107">
        <f>+G19/D19%</f>
        <v>66.6948377631646</v>
      </c>
      <c r="AF19" s="107"/>
    </row>
    <row r="20" spans="1:32" s="104" customFormat="1" ht="31.5">
      <c r="A20" s="110">
        <v>7</v>
      </c>
      <c r="B20" s="111" t="s">
        <v>390</v>
      </c>
      <c r="C20" s="107">
        <f>D20+E20</f>
        <v>521000000</v>
      </c>
      <c r="D20" s="107">
        <f>+'54'!G20</f>
        <v>257000000</v>
      </c>
      <c r="E20" s="107">
        <f>+'54'!H20</f>
        <v>264000000</v>
      </c>
      <c r="F20" s="107">
        <f>G20+H20</f>
        <v>898461100</v>
      </c>
      <c r="G20" s="107">
        <f t="shared" si="14"/>
        <v>444227000</v>
      </c>
      <c r="H20" s="107">
        <f t="shared" si="15"/>
        <v>454234100</v>
      </c>
      <c r="I20" s="107">
        <f>J20+M20</f>
        <v>0</v>
      </c>
      <c r="J20" s="107">
        <f>K20+L20</f>
        <v>0</v>
      </c>
      <c r="K20" s="107"/>
      <c r="L20" s="107"/>
      <c r="M20" s="107">
        <f>N20+O20</f>
        <v>0</v>
      </c>
      <c r="N20" s="107"/>
      <c r="O20" s="107"/>
      <c r="P20" s="107">
        <f>Q20+T20</f>
        <v>277343000</v>
      </c>
      <c r="Q20" s="107">
        <f>R20+S20</f>
        <v>0</v>
      </c>
      <c r="R20" s="107"/>
      <c r="S20" s="107"/>
      <c r="T20" s="107">
        <f t="shared" si="7"/>
        <v>277343000</v>
      </c>
      <c r="U20" s="107">
        <v>277343000</v>
      </c>
      <c r="V20" s="114"/>
      <c r="W20" s="107">
        <f t="shared" si="8"/>
        <v>621118100</v>
      </c>
      <c r="X20" s="107">
        <f t="shared" si="9"/>
        <v>444227000</v>
      </c>
      <c r="Y20" s="107">
        <v>444227000</v>
      </c>
      <c r="Z20" s="107"/>
      <c r="AA20" s="107">
        <f t="shared" si="10"/>
        <v>176891100</v>
      </c>
      <c r="AB20" s="107">
        <v>176891100</v>
      </c>
      <c r="AC20" s="114"/>
      <c r="AD20" s="107">
        <f t="shared" si="11"/>
        <v>172.44934740882917</v>
      </c>
      <c r="AE20" s="107">
        <f>+G20/D20%</f>
        <v>172.85097276264591</v>
      </c>
      <c r="AF20" s="107">
        <f t="shared" si="12"/>
        <v>172.05837121212122</v>
      </c>
    </row>
    <row r="21" spans="1:32" s="104" customFormat="1">
      <c r="A21" s="110">
        <v>8</v>
      </c>
      <c r="B21" s="111" t="s">
        <v>391</v>
      </c>
      <c r="C21" s="107">
        <f>D21+E21</f>
        <v>10000000</v>
      </c>
      <c r="D21" s="107"/>
      <c r="E21" s="107">
        <f>+'54'!H41</f>
        <v>10000000</v>
      </c>
      <c r="F21" s="107">
        <f>G21+H21</f>
        <v>10000000</v>
      </c>
      <c r="G21" s="107">
        <f t="shared" si="14"/>
        <v>0</v>
      </c>
      <c r="H21" s="107">
        <f t="shared" si="15"/>
        <v>10000000</v>
      </c>
      <c r="I21" s="107">
        <f>J21+M21</f>
        <v>0</v>
      </c>
      <c r="J21" s="107">
        <f>K21+L21</f>
        <v>0</v>
      </c>
      <c r="K21" s="107"/>
      <c r="L21" s="107"/>
      <c r="M21" s="107">
        <f>N21+O21</f>
        <v>0</v>
      </c>
      <c r="N21" s="107"/>
      <c r="O21" s="107"/>
      <c r="P21" s="107">
        <f>Q21+T21</f>
        <v>0</v>
      </c>
      <c r="Q21" s="107">
        <f>R21+S21</f>
        <v>0</v>
      </c>
      <c r="R21" s="107"/>
      <c r="S21" s="107"/>
      <c r="T21" s="107">
        <f t="shared" si="7"/>
        <v>0</v>
      </c>
      <c r="U21" s="107"/>
      <c r="V21" s="114"/>
      <c r="W21" s="107">
        <f t="shared" si="8"/>
        <v>10000000</v>
      </c>
      <c r="X21" s="107">
        <f t="shared" si="9"/>
        <v>0</v>
      </c>
      <c r="Y21" s="107"/>
      <c r="Z21" s="107"/>
      <c r="AA21" s="107">
        <f t="shared" si="10"/>
        <v>10000000</v>
      </c>
      <c r="AB21" s="107">
        <v>10000000</v>
      </c>
      <c r="AC21" s="114"/>
      <c r="AD21" s="107">
        <f t="shared" si="11"/>
        <v>100</v>
      </c>
      <c r="AE21" s="107"/>
      <c r="AF21" s="107">
        <f t="shared" si="12"/>
        <v>100</v>
      </c>
    </row>
    <row r="22" spans="1:32" s="104" customFormat="1" ht="31.5">
      <c r="A22" s="110">
        <v>8</v>
      </c>
      <c r="B22" s="111" t="s">
        <v>581</v>
      </c>
      <c r="C22" s="107">
        <f>D22+E22</f>
        <v>8000000</v>
      </c>
      <c r="D22" s="107"/>
      <c r="E22" s="107">
        <f>+'54'!H22</f>
        <v>8000000</v>
      </c>
      <c r="F22" s="107">
        <f>G22+H22</f>
        <v>8000000</v>
      </c>
      <c r="G22" s="107">
        <f>+J22+Q22+X22</f>
        <v>0</v>
      </c>
      <c r="H22" s="107">
        <f>+M22+T22+AA22</f>
        <v>8000000</v>
      </c>
      <c r="I22" s="107">
        <f>J22+M22</f>
        <v>0</v>
      </c>
      <c r="J22" s="107">
        <f>K22+L22</f>
        <v>0</v>
      </c>
      <c r="K22" s="107"/>
      <c r="L22" s="107"/>
      <c r="M22" s="107">
        <f>N22+O22</f>
        <v>0</v>
      </c>
      <c r="N22" s="107"/>
      <c r="O22" s="107"/>
      <c r="P22" s="107">
        <f>Q22+T22</f>
        <v>0</v>
      </c>
      <c r="Q22" s="107">
        <f>R22+S22</f>
        <v>0</v>
      </c>
      <c r="R22" s="107"/>
      <c r="S22" s="107"/>
      <c r="T22" s="107">
        <f>U22+V22</f>
        <v>0</v>
      </c>
      <c r="U22" s="107"/>
      <c r="V22" s="114"/>
      <c r="W22" s="107">
        <f>X22+AA22</f>
        <v>8000000</v>
      </c>
      <c r="X22" s="107">
        <f>Y22+Z22</f>
        <v>0</v>
      </c>
      <c r="Y22" s="107"/>
      <c r="Z22" s="107"/>
      <c r="AA22" s="107">
        <f>AB22+AC22</f>
        <v>8000000</v>
      </c>
      <c r="AB22" s="107">
        <v>8000000</v>
      </c>
      <c r="AC22" s="114"/>
      <c r="AD22" s="107">
        <f t="shared" si="11"/>
        <v>100</v>
      </c>
      <c r="AE22" s="107"/>
      <c r="AF22" s="107">
        <f t="shared" si="12"/>
        <v>100</v>
      </c>
    </row>
    <row r="23" spans="1:32" s="104" customFormat="1" ht="31.5">
      <c r="A23" s="110">
        <v>9</v>
      </c>
      <c r="B23" s="111" t="s">
        <v>580</v>
      </c>
      <c r="C23" s="107">
        <f t="shared" si="1"/>
        <v>30000000</v>
      </c>
      <c r="D23" s="107"/>
      <c r="E23" s="107">
        <f>+'54'!H19</f>
        <v>30000000</v>
      </c>
      <c r="F23" s="107">
        <f t="shared" si="13"/>
        <v>30000000</v>
      </c>
      <c r="G23" s="107">
        <f t="shared" si="14"/>
        <v>0</v>
      </c>
      <c r="H23" s="107">
        <f t="shared" si="15"/>
        <v>30000000</v>
      </c>
      <c r="I23" s="107">
        <f t="shared" si="2"/>
        <v>30000000</v>
      </c>
      <c r="J23" s="107">
        <f t="shared" si="3"/>
        <v>0</v>
      </c>
      <c r="K23" s="107"/>
      <c r="L23" s="107"/>
      <c r="M23" s="107">
        <f t="shared" si="4"/>
        <v>30000000</v>
      </c>
      <c r="N23" s="107">
        <v>30000000</v>
      </c>
      <c r="O23" s="107"/>
      <c r="P23" s="107">
        <f t="shared" si="5"/>
        <v>0</v>
      </c>
      <c r="Q23" s="107">
        <f t="shared" si="6"/>
        <v>0</v>
      </c>
      <c r="R23" s="107"/>
      <c r="S23" s="107"/>
      <c r="T23" s="107">
        <f t="shared" si="7"/>
        <v>0</v>
      </c>
      <c r="U23" s="107"/>
      <c r="V23" s="114"/>
      <c r="W23" s="107">
        <f t="shared" si="8"/>
        <v>0</v>
      </c>
      <c r="X23" s="107">
        <f t="shared" si="9"/>
        <v>0</v>
      </c>
      <c r="Y23" s="107"/>
      <c r="Z23" s="107"/>
      <c r="AA23" s="107">
        <f t="shared" si="10"/>
        <v>0</v>
      </c>
      <c r="AB23" s="107"/>
      <c r="AC23" s="114"/>
      <c r="AD23" s="107">
        <f t="shared" si="11"/>
        <v>100</v>
      </c>
      <c r="AE23" s="107"/>
      <c r="AF23" s="107">
        <f t="shared" si="12"/>
        <v>100</v>
      </c>
    </row>
    <row r="24" spans="1:32" s="104" customFormat="1" ht="31.5">
      <c r="A24" s="110">
        <v>9</v>
      </c>
      <c r="B24" s="111" t="s">
        <v>583</v>
      </c>
      <c r="C24" s="107">
        <f>D24+E24</f>
        <v>0</v>
      </c>
      <c r="D24" s="107"/>
      <c r="E24" s="107"/>
      <c r="F24" s="107">
        <f>G24+H24</f>
        <v>218301574</v>
      </c>
      <c r="G24" s="107">
        <f>+J24+Q24+X24</f>
        <v>0</v>
      </c>
      <c r="H24" s="107">
        <f>+M24+T24+AA24</f>
        <v>218301574</v>
      </c>
      <c r="I24" s="107">
        <f>J24+M24</f>
        <v>0</v>
      </c>
      <c r="J24" s="107">
        <f>K24+L24</f>
        <v>0</v>
      </c>
      <c r="K24" s="107"/>
      <c r="L24" s="107"/>
      <c r="M24" s="107">
        <f>N24+O24</f>
        <v>0</v>
      </c>
      <c r="N24" s="107"/>
      <c r="O24" s="107"/>
      <c r="P24" s="107">
        <f>Q24+T24</f>
        <v>0</v>
      </c>
      <c r="Q24" s="107">
        <f>R24+S24</f>
        <v>0</v>
      </c>
      <c r="R24" s="107"/>
      <c r="S24" s="107"/>
      <c r="T24" s="107">
        <f>U24+V24</f>
        <v>0</v>
      </c>
      <c r="U24" s="107"/>
      <c r="V24" s="114"/>
      <c r="W24" s="107">
        <f>X24+AA24</f>
        <v>218301574</v>
      </c>
      <c r="X24" s="107">
        <f>Y24+Z24</f>
        <v>0</v>
      </c>
      <c r="Y24" s="107"/>
      <c r="Z24" s="107"/>
      <c r="AA24" s="107">
        <f>AB24+AC24</f>
        <v>218301574</v>
      </c>
      <c r="AB24" s="107">
        <v>218301574</v>
      </c>
      <c r="AC24" s="114"/>
      <c r="AD24" s="107"/>
      <c r="AE24" s="107"/>
      <c r="AF24" s="107"/>
    </row>
    <row r="25" spans="1:32" s="104" customFormat="1">
      <c r="A25" s="110">
        <v>10</v>
      </c>
      <c r="B25" s="111" t="s">
        <v>392</v>
      </c>
      <c r="C25" s="107">
        <f>D25+E25</f>
        <v>349000000</v>
      </c>
      <c r="D25" s="107"/>
      <c r="E25" s="107">
        <f>+'54'!H24</f>
        <v>349000000</v>
      </c>
      <c r="F25" s="107">
        <f>G25+H25</f>
        <v>112150000</v>
      </c>
      <c r="G25" s="107">
        <f t="shared" si="14"/>
        <v>0</v>
      </c>
      <c r="H25" s="107">
        <f t="shared" si="15"/>
        <v>112150000</v>
      </c>
      <c r="I25" s="107">
        <f>J25+M25</f>
        <v>0</v>
      </c>
      <c r="J25" s="107">
        <f>K25+L25</f>
        <v>0</v>
      </c>
      <c r="K25" s="107"/>
      <c r="L25" s="107"/>
      <c r="M25" s="107">
        <f>N25+O25</f>
        <v>0</v>
      </c>
      <c r="N25" s="107"/>
      <c r="O25" s="107"/>
      <c r="P25" s="107">
        <f>Q25+T25</f>
        <v>0</v>
      </c>
      <c r="Q25" s="107">
        <f>R25+S25</f>
        <v>0</v>
      </c>
      <c r="R25" s="107"/>
      <c r="S25" s="107"/>
      <c r="T25" s="107">
        <f>U25+V25</f>
        <v>0</v>
      </c>
      <c r="U25" s="107"/>
      <c r="V25" s="114"/>
      <c r="W25" s="107">
        <f>X25+AA25</f>
        <v>112150000</v>
      </c>
      <c r="X25" s="107">
        <f>Y25+Z25</f>
        <v>0</v>
      </c>
      <c r="Y25" s="107"/>
      <c r="Z25" s="107"/>
      <c r="AA25" s="107">
        <f t="shared" si="10"/>
        <v>112150000</v>
      </c>
      <c r="AB25" s="107">
        <v>112150000</v>
      </c>
      <c r="AC25" s="114"/>
      <c r="AD25" s="107">
        <f t="shared" si="11"/>
        <v>32.134670487106014</v>
      </c>
      <c r="AE25" s="107"/>
      <c r="AF25" s="107">
        <f t="shared" si="12"/>
        <v>32.134670487106014</v>
      </c>
    </row>
    <row r="26" spans="1:32" s="104" customFormat="1">
      <c r="A26" s="110">
        <v>10</v>
      </c>
      <c r="B26" s="111" t="s">
        <v>366</v>
      </c>
      <c r="C26" s="107">
        <f>D26+E26</f>
        <v>15387000000</v>
      </c>
      <c r="D26" s="107"/>
      <c r="E26" s="107">
        <f>+'54'!H60</f>
        <v>15387000000</v>
      </c>
      <c r="F26" s="107">
        <f>G26+H26</f>
        <v>0</v>
      </c>
      <c r="G26" s="107">
        <f t="shared" si="14"/>
        <v>0</v>
      </c>
      <c r="H26" s="107">
        <f t="shared" si="15"/>
        <v>0</v>
      </c>
      <c r="I26" s="107">
        <f>J26+M26</f>
        <v>0</v>
      </c>
      <c r="J26" s="107">
        <f>K26+L26</f>
        <v>0</v>
      </c>
      <c r="K26" s="107"/>
      <c r="L26" s="107"/>
      <c r="M26" s="107">
        <f>N26+O26</f>
        <v>0</v>
      </c>
      <c r="N26" s="107"/>
      <c r="O26" s="107"/>
      <c r="P26" s="107">
        <f>Q26+T26</f>
        <v>0</v>
      </c>
      <c r="Q26" s="107">
        <f>R26+S26</f>
        <v>0</v>
      </c>
      <c r="R26" s="107"/>
      <c r="S26" s="107"/>
      <c r="T26" s="107">
        <f>U26+V26</f>
        <v>0</v>
      </c>
      <c r="U26" s="107"/>
      <c r="V26" s="114"/>
      <c r="W26" s="107">
        <f>X26+AA26</f>
        <v>0</v>
      </c>
      <c r="X26" s="107">
        <f>Y26+Z26</f>
        <v>0</v>
      </c>
      <c r="Y26" s="107"/>
      <c r="Z26" s="107"/>
      <c r="AA26" s="107">
        <f t="shared" si="10"/>
        <v>0</v>
      </c>
      <c r="AB26" s="107"/>
      <c r="AC26" s="114"/>
      <c r="AD26" s="108">
        <f t="shared" si="11"/>
        <v>0</v>
      </c>
      <c r="AE26" s="108"/>
      <c r="AF26" s="108">
        <f t="shared" si="12"/>
        <v>0</v>
      </c>
    </row>
    <row r="27" spans="1:32">
      <c r="P27" s="119"/>
      <c r="W27" s="119"/>
    </row>
  </sheetData>
  <mergeCells count="35">
    <mergeCell ref="H11:H12"/>
    <mergeCell ref="I11:I12"/>
    <mergeCell ref="I10:O10"/>
    <mergeCell ref="A4:AF4"/>
    <mergeCell ref="AE10:AF10"/>
    <mergeCell ref="D10:E10"/>
    <mergeCell ref="P11:P12"/>
    <mergeCell ref="AF11:AF12"/>
    <mergeCell ref="W10:AC10"/>
    <mergeCell ref="AD9:AF9"/>
    <mergeCell ref="AA11:AC11"/>
    <mergeCell ref="E11:E12"/>
    <mergeCell ref="G11:G12"/>
    <mergeCell ref="P10:V10"/>
    <mergeCell ref="D11:D12"/>
    <mergeCell ref="W11:W12"/>
    <mergeCell ref="X11:Z11"/>
    <mergeCell ref="AD10:AD12"/>
    <mergeCell ref="AE11:AE12"/>
    <mergeCell ref="A1:V1"/>
    <mergeCell ref="A7:V7"/>
    <mergeCell ref="A9:A12"/>
    <mergeCell ref="B9:B12"/>
    <mergeCell ref="T11:V11"/>
    <mergeCell ref="A3:AF3"/>
    <mergeCell ref="A2:AF2"/>
    <mergeCell ref="Q11:S11"/>
    <mergeCell ref="A5:AF5"/>
    <mergeCell ref="G10:H10"/>
    <mergeCell ref="F10:F12"/>
    <mergeCell ref="J11:L11"/>
    <mergeCell ref="C9:E9"/>
    <mergeCell ref="F9:V9"/>
    <mergeCell ref="M11:O11"/>
    <mergeCell ref="C10:C12"/>
  </mergeCells>
  <printOptions horizontalCentered="1"/>
  <pageMargins left="0.27559055118110198" right="0.15748031496063" top="0.74803149606299202" bottom="0.74803149606299202" header="0.31496062992126" footer="0.31496062992126"/>
  <pageSetup paperSize="9" scale="29"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R34"/>
  <sheetViews>
    <sheetView view="pageBreakPreview" zoomScaleSheetLayoutView="100" workbookViewId="0">
      <selection activeCell="C8" sqref="C8:C11"/>
    </sheetView>
  </sheetViews>
  <sheetFormatPr defaultRowHeight="18.75"/>
  <cols>
    <col min="1" max="1" width="3.5703125" style="121" customWidth="1"/>
    <col min="2" max="2" width="34.42578125" style="121" customWidth="1"/>
    <col min="3" max="3" width="11" style="122" customWidth="1"/>
    <col min="4" max="4" width="12.85546875" style="122" customWidth="1"/>
    <col min="5" max="5" width="11" style="122" customWidth="1"/>
    <col min="6" max="6" width="12.85546875" style="122" customWidth="1"/>
    <col min="7" max="7" width="11" style="122" customWidth="1"/>
    <col min="8" max="8" width="15.28515625" style="122" customWidth="1"/>
    <col min="9" max="9" width="11" style="122" customWidth="1"/>
    <col min="10" max="10" width="13.7109375" style="122" customWidth="1"/>
    <col min="11" max="11" width="15.42578125" style="122" customWidth="1"/>
    <col min="12" max="12" width="14.5703125" style="122" customWidth="1"/>
    <col min="13" max="16384" width="9.140625" style="121"/>
  </cols>
  <sheetData>
    <row r="1" spans="1:18" ht="21" customHeight="1">
      <c r="A1" s="677" t="s">
        <v>591</v>
      </c>
      <c r="B1" s="677"/>
      <c r="C1" s="677"/>
      <c r="D1" s="677"/>
      <c r="E1" s="677"/>
      <c r="L1" s="123" t="s">
        <v>310</v>
      </c>
      <c r="M1" s="124"/>
    </row>
    <row r="2" spans="1:18" s="125" customFormat="1" ht="21" customHeight="1">
      <c r="A2" s="678" t="s">
        <v>311</v>
      </c>
      <c r="B2" s="678"/>
      <c r="C2" s="678"/>
      <c r="D2" s="678"/>
      <c r="E2" s="678"/>
      <c r="F2" s="678"/>
      <c r="G2" s="678"/>
      <c r="H2" s="678"/>
      <c r="I2" s="678"/>
      <c r="J2" s="678"/>
      <c r="K2" s="678"/>
      <c r="L2" s="678"/>
    </row>
    <row r="3" spans="1:18" s="125" customFormat="1" ht="21" customHeight="1">
      <c r="A3" s="678" t="s">
        <v>584</v>
      </c>
      <c r="B3" s="678"/>
      <c r="C3" s="678"/>
      <c r="D3" s="678"/>
      <c r="E3" s="678"/>
      <c r="F3" s="678"/>
      <c r="G3" s="678"/>
      <c r="H3" s="678"/>
      <c r="I3" s="678"/>
      <c r="J3" s="678"/>
      <c r="K3" s="678"/>
      <c r="L3" s="678"/>
    </row>
    <row r="4" spans="1:18" s="125" customFormat="1" ht="18" customHeight="1">
      <c r="A4" s="679" t="str">
        <f>+'60'!A4:H4</f>
        <v>(Kèm theo Nghị quyết số     /NQ-HĐND ngày     tháng    năm 2024 của Hội đồng nhân dân huyện Ia H'Drai)</v>
      </c>
      <c r="B4" s="679"/>
      <c r="C4" s="679"/>
      <c r="D4" s="679"/>
      <c r="E4" s="679"/>
      <c r="F4" s="679"/>
      <c r="G4" s="679"/>
      <c r="H4" s="679"/>
      <c r="I4" s="679"/>
      <c r="J4" s="679"/>
      <c r="K4" s="679"/>
      <c r="L4" s="679"/>
    </row>
    <row r="5" spans="1:18" s="125" customFormat="1" ht="25.5" hidden="1" customHeight="1">
      <c r="A5" s="154"/>
      <c r="B5" s="154"/>
      <c r="C5" s="155"/>
      <c r="D5" s="155"/>
      <c r="E5" s="155"/>
      <c r="F5" s="155"/>
      <c r="G5" s="155"/>
      <c r="H5" s="155"/>
      <c r="I5" s="156"/>
      <c r="J5" s="156"/>
      <c r="K5" s="156"/>
      <c r="L5" s="156"/>
    </row>
    <row r="6" spans="1:18" s="125" customFormat="1" ht="8.25" hidden="1" customHeight="1">
      <c r="A6" s="154"/>
      <c r="B6" s="154"/>
      <c r="C6" s="157"/>
      <c r="D6" s="155"/>
      <c r="E6" s="156"/>
      <c r="F6" s="156"/>
      <c r="G6" s="157"/>
      <c r="H6" s="157"/>
      <c r="I6" s="156"/>
      <c r="J6" s="156"/>
      <c r="K6" s="156"/>
      <c r="L6" s="157"/>
    </row>
    <row r="7" spans="1:18" ht="19.5" customHeight="1" thickBot="1">
      <c r="L7" s="181" t="s">
        <v>312</v>
      </c>
      <c r="M7" s="158"/>
      <c r="N7" s="158"/>
      <c r="O7" s="158"/>
    </row>
    <row r="8" spans="1:18" s="126" customFormat="1" ht="27" customHeight="1">
      <c r="A8" s="680" t="s">
        <v>7</v>
      </c>
      <c r="B8" s="683" t="s">
        <v>313</v>
      </c>
      <c r="C8" s="685" t="s">
        <v>585</v>
      </c>
      <c r="D8" s="676" t="s">
        <v>586</v>
      </c>
      <c r="E8" s="676"/>
      <c r="F8" s="676"/>
      <c r="G8" s="676"/>
      <c r="H8" s="676" t="s">
        <v>473</v>
      </c>
      <c r="I8" s="676"/>
      <c r="J8" s="676"/>
      <c r="K8" s="676"/>
      <c r="L8" s="671" t="s">
        <v>587</v>
      </c>
      <c r="O8" s="673"/>
      <c r="P8" s="673"/>
      <c r="Q8" s="673"/>
      <c r="R8" s="673"/>
    </row>
    <row r="9" spans="1:18" s="126" customFormat="1" ht="56.25" customHeight="1">
      <c r="A9" s="681"/>
      <c r="B9" s="684"/>
      <c r="C9" s="669"/>
      <c r="D9" s="674" t="s">
        <v>314</v>
      </c>
      <c r="E9" s="675"/>
      <c r="F9" s="669" t="s">
        <v>315</v>
      </c>
      <c r="G9" s="669" t="s">
        <v>316</v>
      </c>
      <c r="H9" s="674" t="s">
        <v>314</v>
      </c>
      <c r="I9" s="675"/>
      <c r="J9" s="669" t="s">
        <v>315</v>
      </c>
      <c r="K9" s="669" t="s">
        <v>316</v>
      </c>
      <c r="L9" s="672"/>
    </row>
    <row r="10" spans="1:18" s="126" customFormat="1" ht="47.25" customHeight="1">
      <c r="A10" s="681"/>
      <c r="B10" s="684"/>
      <c r="C10" s="669"/>
      <c r="D10" s="667" t="s">
        <v>22</v>
      </c>
      <c r="E10" s="667" t="s">
        <v>317</v>
      </c>
      <c r="F10" s="669"/>
      <c r="G10" s="669"/>
      <c r="H10" s="667" t="s">
        <v>22</v>
      </c>
      <c r="I10" s="667" t="s">
        <v>317</v>
      </c>
      <c r="J10" s="669"/>
      <c r="K10" s="669"/>
      <c r="L10" s="672"/>
    </row>
    <row r="11" spans="1:18" s="127" customFormat="1" ht="47.25" customHeight="1">
      <c r="A11" s="682"/>
      <c r="B11" s="684"/>
      <c r="C11" s="669"/>
      <c r="D11" s="668"/>
      <c r="E11" s="668"/>
      <c r="F11" s="669"/>
      <c r="G11" s="669"/>
      <c r="H11" s="668"/>
      <c r="I11" s="668"/>
      <c r="J11" s="669"/>
      <c r="K11" s="669"/>
      <c r="L11" s="672"/>
    </row>
    <row r="12" spans="1:18" s="153" customFormat="1" ht="15.75" customHeight="1">
      <c r="A12" s="354" t="s">
        <v>10</v>
      </c>
      <c r="B12" s="355" t="s">
        <v>11</v>
      </c>
      <c r="C12" s="356">
        <v>1</v>
      </c>
      <c r="D12" s="356">
        <f>C12+1</f>
        <v>2</v>
      </c>
      <c r="E12" s="356">
        <f>D12+1</f>
        <v>3</v>
      </c>
      <c r="F12" s="356">
        <f>E12+1</f>
        <v>4</v>
      </c>
      <c r="G12" s="356" t="s">
        <v>318</v>
      </c>
      <c r="H12" s="356">
        <v>6</v>
      </c>
      <c r="I12" s="356">
        <f>H12+1</f>
        <v>7</v>
      </c>
      <c r="J12" s="356">
        <f>I12+1</f>
        <v>8</v>
      </c>
      <c r="K12" s="356" t="s">
        <v>319</v>
      </c>
      <c r="L12" s="357" t="s">
        <v>320</v>
      </c>
    </row>
    <row r="13" spans="1:18" s="124" customFormat="1" ht="45" customHeight="1">
      <c r="A13" s="130">
        <v>1</v>
      </c>
      <c r="B13" s="131" t="s">
        <v>321</v>
      </c>
      <c r="C13" s="358">
        <v>270.38599999999997</v>
      </c>
      <c r="D13" s="359">
        <v>184.717364</v>
      </c>
      <c r="E13" s="359"/>
      <c r="F13" s="359">
        <v>320</v>
      </c>
      <c r="G13" s="360">
        <f>+D13-F13</f>
        <v>-135.282636</v>
      </c>
      <c r="H13" s="358">
        <f>+D13</f>
        <v>184.717364</v>
      </c>
      <c r="I13" s="359"/>
      <c r="J13" s="359">
        <v>320</v>
      </c>
      <c r="K13" s="360">
        <f>+H13-J13</f>
        <v>-135.282636</v>
      </c>
      <c r="L13" s="359">
        <f>+C13+H13-J13</f>
        <v>135.10336399999994</v>
      </c>
    </row>
    <row r="14" spans="1:18" s="124" customFormat="1" ht="45" customHeight="1">
      <c r="A14" s="130">
        <v>2</v>
      </c>
      <c r="B14" s="131" t="s">
        <v>322</v>
      </c>
      <c r="C14" s="358">
        <v>178.98699999999999</v>
      </c>
      <c r="D14" s="361"/>
      <c r="E14" s="361"/>
      <c r="F14" s="361"/>
      <c r="G14" s="360">
        <f>+D14-F14</f>
        <v>0</v>
      </c>
      <c r="H14" s="358"/>
      <c r="I14" s="361"/>
      <c r="J14" s="362"/>
      <c r="K14" s="360">
        <f>+H14-J14</f>
        <v>0</v>
      </c>
      <c r="L14" s="359">
        <f>+C14+H14-J14</f>
        <v>178.98699999999999</v>
      </c>
    </row>
    <row r="15" spans="1:18" s="124" customFormat="1" ht="45" hidden="1" customHeight="1">
      <c r="A15" s="128">
        <v>3</v>
      </c>
      <c r="B15" s="131" t="s">
        <v>323</v>
      </c>
      <c r="C15" s="132"/>
      <c r="D15" s="132"/>
      <c r="E15" s="132"/>
      <c r="F15" s="132"/>
      <c r="G15" s="132">
        <f t="shared" ref="G15:G28" si="0">D15-F15</f>
        <v>0</v>
      </c>
      <c r="H15" s="132"/>
      <c r="I15" s="132"/>
      <c r="J15" s="132"/>
      <c r="K15" s="129">
        <f t="shared" ref="K15:K28" si="1">H15-J15</f>
        <v>0</v>
      </c>
      <c r="L15" s="129">
        <f t="shared" ref="L15:L28" si="2">C15+H15-J15</f>
        <v>0</v>
      </c>
    </row>
    <row r="16" spans="1:18" s="124" customFormat="1" ht="45" hidden="1" customHeight="1">
      <c r="A16" s="130">
        <v>4</v>
      </c>
      <c r="B16" s="131" t="s">
        <v>324</v>
      </c>
      <c r="C16" s="132"/>
      <c r="D16" s="132"/>
      <c r="E16" s="132"/>
      <c r="F16" s="132"/>
      <c r="G16" s="132">
        <f t="shared" si="0"/>
        <v>0</v>
      </c>
      <c r="H16" s="132"/>
      <c r="I16" s="132"/>
      <c r="J16" s="132"/>
      <c r="K16" s="129">
        <f t="shared" si="1"/>
        <v>0</v>
      </c>
      <c r="L16" s="129">
        <f t="shared" si="2"/>
        <v>0</v>
      </c>
    </row>
    <row r="17" spans="1:12" s="124" customFormat="1" ht="45" hidden="1" customHeight="1">
      <c r="A17" s="128">
        <v>5</v>
      </c>
      <c r="B17" s="131"/>
      <c r="C17" s="132"/>
      <c r="D17" s="132"/>
      <c r="E17" s="132"/>
      <c r="F17" s="132"/>
      <c r="G17" s="132">
        <f t="shared" si="0"/>
        <v>0</v>
      </c>
      <c r="H17" s="132"/>
      <c r="I17" s="132"/>
      <c r="J17" s="132"/>
      <c r="K17" s="129">
        <f t="shared" si="1"/>
        <v>0</v>
      </c>
      <c r="L17" s="129">
        <f t="shared" si="2"/>
        <v>0</v>
      </c>
    </row>
    <row r="18" spans="1:12" s="124" customFormat="1" ht="45" hidden="1" customHeight="1">
      <c r="A18" s="130">
        <v>6</v>
      </c>
      <c r="B18" s="131"/>
      <c r="C18" s="132"/>
      <c r="D18" s="132"/>
      <c r="E18" s="132"/>
      <c r="F18" s="132"/>
      <c r="G18" s="132">
        <f t="shared" si="0"/>
        <v>0</v>
      </c>
      <c r="H18" s="132"/>
      <c r="I18" s="132"/>
      <c r="J18" s="132"/>
      <c r="K18" s="129">
        <f t="shared" si="1"/>
        <v>0</v>
      </c>
      <c r="L18" s="129">
        <f t="shared" si="2"/>
        <v>0</v>
      </c>
    </row>
    <row r="19" spans="1:12" s="124" customFormat="1" ht="45" hidden="1" customHeight="1">
      <c r="A19" s="128">
        <v>7</v>
      </c>
      <c r="B19" s="131"/>
      <c r="C19" s="132"/>
      <c r="D19" s="132"/>
      <c r="E19" s="132"/>
      <c r="F19" s="132"/>
      <c r="G19" s="132">
        <f t="shared" si="0"/>
        <v>0</v>
      </c>
      <c r="H19" s="132"/>
      <c r="I19" s="132"/>
      <c r="J19" s="132"/>
      <c r="K19" s="129">
        <f t="shared" si="1"/>
        <v>0</v>
      </c>
      <c r="L19" s="129">
        <f t="shared" si="2"/>
        <v>0</v>
      </c>
    </row>
    <row r="20" spans="1:12" s="124" customFormat="1" ht="45" hidden="1" customHeight="1">
      <c r="A20" s="130">
        <v>8</v>
      </c>
      <c r="B20" s="131"/>
      <c r="C20" s="132"/>
      <c r="D20" s="132"/>
      <c r="E20" s="132"/>
      <c r="F20" s="132"/>
      <c r="G20" s="132">
        <f t="shared" si="0"/>
        <v>0</v>
      </c>
      <c r="H20" s="132"/>
      <c r="I20" s="132"/>
      <c r="J20" s="132"/>
      <c r="K20" s="129">
        <f t="shared" si="1"/>
        <v>0</v>
      </c>
      <c r="L20" s="129">
        <f t="shared" si="2"/>
        <v>0</v>
      </c>
    </row>
    <row r="21" spans="1:12" s="124" customFormat="1" ht="45" hidden="1" customHeight="1">
      <c r="A21" s="128">
        <v>9</v>
      </c>
      <c r="B21" s="131"/>
      <c r="C21" s="132"/>
      <c r="D21" s="132"/>
      <c r="E21" s="132"/>
      <c r="F21" s="132"/>
      <c r="G21" s="132">
        <f t="shared" si="0"/>
        <v>0</v>
      </c>
      <c r="H21" s="132"/>
      <c r="I21" s="132"/>
      <c r="J21" s="132"/>
      <c r="K21" s="129">
        <f t="shared" si="1"/>
        <v>0</v>
      </c>
      <c r="L21" s="129">
        <f t="shared" si="2"/>
        <v>0</v>
      </c>
    </row>
    <row r="22" spans="1:12" s="124" customFormat="1" ht="45" hidden="1" customHeight="1">
      <c r="A22" s="130">
        <v>10</v>
      </c>
      <c r="B22" s="131"/>
      <c r="C22" s="132"/>
      <c r="D22" s="132"/>
      <c r="E22" s="132"/>
      <c r="F22" s="132"/>
      <c r="G22" s="132">
        <f t="shared" si="0"/>
        <v>0</v>
      </c>
      <c r="H22" s="132"/>
      <c r="I22" s="132"/>
      <c r="J22" s="132"/>
      <c r="K22" s="129">
        <f t="shared" si="1"/>
        <v>0</v>
      </c>
      <c r="L22" s="129">
        <f t="shared" si="2"/>
        <v>0</v>
      </c>
    </row>
    <row r="23" spans="1:12" s="124" customFormat="1" ht="45" hidden="1" customHeight="1">
      <c r="A23" s="128">
        <v>11</v>
      </c>
      <c r="B23" s="131"/>
      <c r="C23" s="132"/>
      <c r="D23" s="132"/>
      <c r="E23" s="132"/>
      <c r="F23" s="132"/>
      <c r="G23" s="132">
        <f t="shared" si="0"/>
        <v>0</v>
      </c>
      <c r="H23" s="132"/>
      <c r="I23" s="132"/>
      <c r="J23" s="132"/>
      <c r="K23" s="129">
        <f t="shared" si="1"/>
        <v>0</v>
      </c>
      <c r="L23" s="129">
        <f t="shared" si="2"/>
        <v>0</v>
      </c>
    </row>
    <row r="24" spans="1:12" s="124" customFormat="1" ht="45" hidden="1" customHeight="1">
      <c r="A24" s="130">
        <v>12</v>
      </c>
      <c r="B24" s="131"/>
      <c r="C24" s="132"/>
      <c r="D24" s="132"/>
      <c r="E24" s="132"/>
      <c r="F24" s="132"/>
      <c r="G24" s="132">
        <f t="shared" si="0"/>
        <v>0</v>
      </c>
      <c r="H24" s="132"/>
      <c r="I24" s="132"/>
      <c r="J24" s="132"/>
      <c r="K24" s="129">
        <f t="shared" si="1"/>
        <v>0</v>
      </c>
      <c r="L24" s="129">
        <f t="shared" si="2"/>
        <v>0</v>
      </c>
    </row>
    <row r="25" spans="1:12" s="124" customFormat="1" ht="45" hidden="1" customHeight="1">
      <c r="A25" s="128">
        <v>13</v>
      </c>
      <c r="B25" s="131"/>
      <c r="C25" s="132"/>
      <c r="D25" s="132"/>
      <c r="E25" s="132"/>
      <c r="F25" s="132"/>
      <c r="G25" s="132">
        <f t="shared" si="0"/>
        <v>0</v>
      </c>
      <c r="H25" s="132"/>
      <c r="I25" s="132"/>
      <c r="J25" s="132"/>
      <c r="K25" s="129">
        <f t="shared" si="1"/>
        <v>0</v>
      </c>
      <c r="L25" s="129">
        <f t="shared" si="2"/>
        <v>0</v>
      </c>
    </row>
    <row r="26" spans="1:12" s="124" customFormat="1" ht="45" hidden="1" customHeight="1">
      <c r="A26" s="130">
        <v>14</v>
      </c>
      <c r="B26" s="131"/>
      <c r="C26" s="132"/>
      <c r="D26" s="132"/>
      <c r="E26" s="132"/>
      <c r="F26" s="132"/>
      <c r="G26" s="132">
        <f t="shared" si="0"/>
        <v>0</v>
      </c>
      <c r="H26" s="132"/>
      <c r="I26" s="132"/>
      <c r="J26" s="132"/>
      <c r="K26" s="129">
        <f t="shared" si="1"/>
        <v>0</v>
      </c>
      <c r="L26" s="129">
        <f t="shared" si="2"/>
        <v>0</v>
      </c>
    </row>
    <row r="27" spans="1:12" s="124" customFormat="1" ht="45" hidden="1" customHeight="1">
      <c r="A27" s="128">
        <v>15</v>
      </c>
      <c r="B27" s="131"/>
      <c r="C27" s="132"/>
      <c r="D27" s="132"/>
      <c r="E27" s="132"/>
      <c r="F27" s="132"/>
      <c r="G27" s="132">
        <f t="shared" si="0"/>
        <v>0</v>
      </c>
      <c r="H27" s="132"/>
      <c r="I27" s="132"/>
      <c r="J27" s="132"/>
      <c r="K27" s="129">
        <f t="shared" si="1"/>
        <v>0</v>
      </c>
      <c r="L27" s="129">
        <f t="shared" si="2"/>
        <v>0</v>
      </c>
    </row>
    <row r="28" spans="1:12" hidden="1">
      <c r="A28" s="130">
        <v>16</v>
      </c>
      <c r="B28" s="133"/>
      <c r="C28" s="134"/>
      <c r="D28" s="134"/>
      <c r="E28" s="134"/>
      <c r="F28" s="134"/>
      <c r="G28" s="132">
        <f t="shared" si="0"/>
        <v>0</v>
      </c>
      <c r="H28" s="134"/>
      <c r="I28" s="134"/>
      <c r="J28" s="134"/>
      <c r="K28" s="129">
        <f t="shared" si="1"/>
        <v>0</v>
      </c>
      <c r="L28" s="129">
        <f t="shared" si="2"/>
        <v>0</v>
      </c>
    </row>
    <row r="29" spans="1:12">
      <c r="I29" s="670"/>
      <c r="J29" s="670"/>
      <c r="K29" s="670"/>
      <c r="L29" s="670"/>
    </row>
    <row r="30" spans="1:12">
      <c r="I30" s="666"/>
      <c r="J30" s="666"/>
      <c r="K30" s="666"/>
      <c r="L30" s="666"/>
    </row>
    <row r="31" spans="1:12">
      <c r="I31" s="135"/>
      <c r="J31" s="136"/>
    </row>
    <row r="32" spans="1:12">
      <c r="I32" s="135"/>
      <c r="J32" s="136"/>
    </row>
    <row r="33" spans="9:10">
      <c r="I33" s="135"/>
      <c r="J33" s="136"/>
    </row>
    <row r="34" spans="9:10">
      <c r="I34" s="135"/>
      <c r="J34" s="136"/>
    </row>
  </sheetData>
  <mergeCells count="23">
    <mergeCell ref="A1:E1"/>
    <mergeCell ref="K9:K11"/>
    <mergeCell ref="A2:L2"/>
    <mergeCell ref="A3:L3"/>
    <mergeCell ref="A4:L4"/>
    <mergeCell ref="A8:A11"/>
    <mergeCell ref="B8:B11"/>
    <mergeCell ref="C8:C11"/>
    <mergeCell ref="O8:R8"/>
    <mergeCell ref="D9:E9"/>
    <mergeCell ref="F9:F11"/>
    <mergeCell ref="G9:G11"/>
    <mergeCell ref="H9:I9"/>
    <mergeCell ref="D8:G8"/>
    <mergeCell ref="H8:K8"/>
    <mergeCell ref="I30:L30"/>
    <mergeCell ref="D10:D11"/>
    <mergeCell ref="E10:E11"/>
    <mergeCell ref="H10:H11"/>
    <mergeCell ref="J9:J11"/>
    <mergeCell ref="I29:L29"/>
    <mergeCell ref="L8:L11"/>
    <mergeCell ref="I10:I11"/>
  </mergeCells>
  <printOptions horizontalCentered="1"/>
  <pageMargins left="0.23622047244094491" right="0.23622047244094491" top="0.6692913385826772" bottom="0.19685039370078741" header="0.51181102362204722" footer="0.15748031496062992"/>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38"/>
  <sheetViews>
    <sheetView topLeftCell="A5" zoomScale="86" zoomScaleNormal="86" zoomScaleSheetLayoutView="96" workbookViewId="0">
      <pane xSplit="3" ySplit="3" topLeftCell="D32" activePane="bottomRight" state="frozen"/>
      <selection activeCell="A5" sqref="A5"/>
      <selection pane="topRight" activeCell="D5" sqref="D5"/>
      <selection pane="bottomLeft" activeCell="A8" sqref="A8"/>
      <selection pane="bottomRight" activeCell="E58" activeCellId="6" sqref="E138 E131 E124 E114 E83 E78 E58"/>
    </sheetView>
  </sheetViews>
  <sheetFormatPr defaultColWidth="9" defaultRowHeight="15.75"/>
  <cols>
    <col min="1" max="1" width="6" style="353" customWidth="1"/>
    <col min="2" max="2" width="71.7109375" style="244" customWidth="1"/>
    <col min="3" max="3" width="18.140625" style="244" customWidth="1"/>
    <col min="4" max="5" width="20" style="247" customWidth="1"/>
    <col min="6" max="6" width="20" style="248" customWidth="1"/>
    <col min="7" max="7" width="27.5703125" style="244" customWidth="1"/>
    <col min="8" max="8" width="9" style="244"/>
    <col min="9" max="9" width="18.28515625" style="244" customWidth="1"/>
    <col min="10" max="10" width="9" style="244"/>
    <col min="11" max="11" width="12.28515625" style="244" bestFit="1" customWidth="1"/>
    <col min="12" max="16384" width="9" style="244"/>
  </cols>
  <sheetData>
    <row r="1" spans="1:8">
      <c r="A1" s="241"/>
      <c r="B1" s="241"/>
      <c r="C1" s="241"/>
      <c r="D1" s="242"/>
      <c r="E1" s="242"/>
      <c r="F1" s="243"/>
    </row>
    <row r="2" spans="1:8">
      <c r="A2" s="686" t="s">
        <v>393</v>
      </c>
      <c r="B2" s="687"/>
      <c r="C2" s="687"/>
      <c r="D2" s="687"/>
      <c r="E2" s="687"/>
      <c r="F2" s="687"/>
    </row>
    <row r="3" spans="1:8">
      <c r="A3" s="688" t="s">
        <v>394</v>
      </c>
      <c r="B3" s="688"/>
      <c r="C3" s="688"/>
      <c r="D3" s="688"/>
      <c r="E3" s="688"/>
      <c r="F3" s="688"/>
    </row>
    <row r="4" spans="1:8">
      <c r="A4" s="689"/>
      <c r="B4" s="689"/>
      <c r="C4" s="689"/>
      <c r="D4" s="689"/>
      <c r="E4" s="689"/>
      <c r="F4" s="689"/>
    </row>
    <row r="5" spans="1:8">
      <c r="A5" s="245"/>
      <c r="B5" s="246"/>
      <c r="C5" s="246"/>
    </row>
    <row r="6" spans="1:8" ht="15.75" customHeight="1">
      <c r="A6" s="690" t="s">
        <v>7</v>
      </c>
      <c r="B6" s="690" t="s">
        <v>395</v>
      </c>
      <c r="C6" s="691" t="s">
        <v>396</v>
      </c>
      <c r="D6" s="693" t="s">
        <v>397</v>
      </c>
      <c r="E6" s="694" t="s">
        <v>398</v>
      </c>
      <c r="F6" s="696" t="s">
        <v>399</v>
      </c>
    </row>
    <row r="7" spans="1:8" ht="102" customHeight="1">
      <c r="A7" s="690"/>
      <c r="B7" s="690"/>
      <c r="C7" s="692"/>
      <c r="D7" s="693"/>
      <c r="E7" s="695"/>
      <c r="F7" s="697"/>
    </row>
    <row r="8" spans="1:8">
      <c r="A8" s="249" t="s">
        <v>10</v>
      </c>
      <c r="B8" s="249" t="s">
        <v>11</v>
      </c>
      <c r="C8" s="249"/>
      <c r="D8" s="250">
        <v>1</v>
      </c>
      <c r="E8" s="250"/>
      <c r="F8" s="251"/>
    </row>
    <row r="9" spans="1:8" s="255" customFormat="1">
      <c r="A9" s="252"/>
      <c r="B9" s="253" t="s">
        <v>400</v>
      </c>
      <c r="C9" s="253"/>
      <c r="D9" s="254">
        <f>D10+D29+D84</f>
        <v>14079000000</v>
      </c>
      <c r="E9" s="254">
        <f>E10+E29+E84</f>
        <v>1829013924</v>
      </c>
      <c r="F9" s="254">
        <f>F10+F29+F84</f>
        <v>12249986076</v>
      </c>
      <c r="G9" s="255">
        <f>14079-413-1358</f>
        <v>12308</v>
      </c>
      <c r="H9" s="255">
        <f>+G9-6659.908</f>
        <v>5648.0919999999996</v>
      </c>
    </row>
    <row r="10" spans="1:8" s="259" customFormat="1" ht="31.5">
      <c r="A10" s="256" t="s">
        <v>10</v>
      </c>
      <c r="B10" s="257" t="s">
        <v>401</v>
      </c>
      <c r="C10" s="257"/>
      <c r="D10" s="254">
        <f>+D11+D13+D15+D17+D19+D24</f>
        <v>1140000000</v>
      </c>
      <c r="E10" s="258">
        <f>+E11+E13+E15+E17+E19+E24</f>
        <v>500934198</v>
      </c>
      <c r="F10" s="254">
        <f>+F11+F13+F15+F17+F19+F24</f>
        <v>639065802</v>
      </c>
    </row>
    <row r="11" spans="1:8" s="263" customFormat="1" ht="40.5" customHeight="1">
      <c r="A11" s="260" t="s">
        <v>8</v>
      </c>
      <c r="B11" s="261" t="s">
        <v>402</v>
      </c>
      <c r="C11" s="261"/>
      <c r="D11" s="262">
        <f>+D12</f>
        <v>300000000</v>
      </c>
      <c r="E11" s="262">
        <f>+E12</f>
        <v>0</v>
      </c>
      <c r="F11" s="262">
        <f>+F12</f>
        <v>300000000</v>
      </c>
    </row>
    <row r="12" spans="1:8" s="268" customFormat="1" ht="40.5" customHeight="1">
      <c r="A12" s="264"/>
      <c r="B12" s="265" t="s">
        <v>309</v>
      </c>
      <c r="C12" s="266" t="s">
        <v>403</v>
      </c>
      <c r="D12" s="267">
        <v>300000000</v>
      </c>
      <c r="E12" s="267"/>
      <c r="F12" s="267">
        <f>+D12-E12</f>
        <v>300000000</v>
      </c>
    </row>
    <row r="13" spans="1:8" s="263" customFormat="1" ht="40.5" customHeight="1">
      <c r="A13" s="260" t="s">
        <v>9</v>
      </c>
      <c r="B13" s="261" t="s">
        <v>404</v>
      </c>
      <c r="C13" s="261"/>
      <c r="D13" s="262">
        <f>SUM(D14:D14)</f>
        <v>100000000</v>
      </c>
      <c r="E13" s="262">
        <f>SUM(E14:E14)</f>
        <v>0</v>
      </c>
      <c r="F13" s="262">
        <f>SUM(F14:F14)</f>
        <v>100000000</v>
      </c>
    </row>
    <row r="14" spans="1:8" s="268" customFormat="1" ht="40.5" customHeight="1">
      <c r="A14" s="264"/>
      <c r="B14" s="265" t="s">
        <v>309</v>
      </c>
      <c r="C14" s="266" t="s">
        <v>403</v>
      </c>
      <c r="D14" s="267">
        <v>100000000</v>
      </c>
      <c r="E14" s="267"/>
      <c r="F14" s="267">
        <f t="shared" ref="F14:F77" si="0">+D14-E14</f>
        <v>100000000</v>
      </c>
    </row>
    <row r="15" spans="1:8" s="263" customFormat="1" ht="40.5" customHeight="1">
      <c r="A15" s="260" t="s">
        <v>12</v>
      </c>
      <c r="B15" s="261" t="s">
        <v>405</v>
      </c>
      <c r="C15" s="261"/>
      <c r="D15" s="262">
        <f>+D16</f>
        <v>500000000</v>
      </c>
      <c r="E15" s="262">
        <f>+E16</f>
        <v>341907290</v>
      </c>
      <c r="F15" s="262">
        <f>+F16</f>
        <v>158092710</v>
      </c>
    </row>
    <row r="16" spans="1:8" s="268" customFormat="1" ht="33.75" customHeight="1">
      <c r="A16" s="264"/>
      <c r="B16" s="265" t="s">
        <v>380</v>
      </c>
      <c r="C16" s="269" t="s">
        <v>406</v>
      </c>
      <c r="D16" s="267">
        <v>500000000</v>
      </c>
      <c r="E16" s="267">
        <v>341907290</v>
      </c>
      <c r="F16" s="267">
        <f t="shared" si="0"/>
        <v>158092710</v>
      </c>
    </row>
    <row r="17" spans="1:7" s="263" customFormat="1" ht="40.5" customHeight="1">
      <c r="A17" s="260" t="s">
        <v>13</v>
      </c>
      <c r="B17" s="261" t="s">
        <v>407</v>
      </c>
      <c r="C17" s="261"/>
      <c r="D17" s="262">
        <f>+D18</f>
        <v>50000000</v>
      </c>
      <c r="E17" s="262">
        <f>+E18</f>
        <v>49764000</v>
      </c>
      <c r="F17" s="262">
        <f>+F18</f>
        <v>236000</v>
      </c>
    </row>
    <row r="18" spans="1:7" s="268" customFormat="1" ht="40.5" customHeight="1">
      <c r="A18" s="264"/>
      <c r="B18" s="265" t="s">
        <v>309</v>
      </c>
      <c r="C18" s="269" t="s">
        <v>408</v>
      </c>
      <c r="D18" s="267">
        <v>50000000</v>
      </c>
      <c r="E18" s="267">
        <v>49764000</v>
      </c>
      <c r="F18" s="267">
        <f t="shared" si="0"/>
        <v>236000</v>
      </c>
    </row>
    <row r="19" spans="1:7" s="263" customFormat="1" ht="40.5" customHeight="1">
      <c r="A19" s="260" t="s">
        <v>15</v>
      </c>
      <c r="B19" s="261" t="s">
        <v>409</v>
      </c>
      <c r="C19" s="261"/>
      <c r="D19" s="262">
        <f>SUM(D20:D23)</f>
        <v>90000000</v>
      </c>
      <c r="E19" s="262">
        <f>SUM(E20:E23)</f>
        <v>52330430</v>
      </c>
      <c r="F19" s="262">
        <f>SUM(F20:F23)</f>
        <v>37669570</v>
      </c>
    </row>
    <row r="20" spans="1:7" s="268" customFormat="1">
      <c r="A20" s="264"/>
      <c r="B20" s="265" t="s">
        <v>309</v>
      </c>
      <c r="C20" s="269" t="s">
        <v>408</v>
      </c>
      <c r="D20" s="267">
        <v>30000000</v>
      </c>
      <c r="E20" s="267"/>
      <c r="F20" s="267">
        <f t="shared" si="0"/>
        <v>30000000</v>
      </c>
    </row>
    <row r="21" spans="1:7" s="268" customFormat="1" ht="40.5" customHeight="1">
      <c r="A21" s="264"/>
      <c r="B21" s="265" t="s">
        <v>123</v>
      </c>
      <c r="C21" s="269" t="s">
        <v>408</v>
      </c>
      <c r="D21" s="267">
        <v>20000000</v>
      </c>
      <c r="E21" s="267">
        <v>20000000</v>
      </c>
      <c r="F21" s="267">
        <f t="shared" si="0"/>
        <v>0</v>
      </c>
    </row>
    <row r="22" spans="1:7" s="274" customFormat="1" ht="40.5" customHeight="1">
      <c r="A22" s="270"/>
      <c r="B22" s="271" t="s">
        <v>124</v>
      </c>
      <c r="C22" s="272" t="s">
        <v>408</v>
      </c>
      <c r="D22" s="273">
        <v>20000000</v>
      </c>
      <c r="E22" s="273">
        <v>19980000</v>
      </c>
      <c r="F22" s="273">
        <f t="shared" si="0"/>
        <v>20000</v>
      </c>
    </row>
    <row r="23" spans="1:7" s="268" customFormat="1" ht="40.5" customHeight="1">
      <c r="A23" s="264"/>
      <c r="B23" s="265" t="s">
        <v>122</v>
      </c>
      <c r="C23" s="269" t="s">
        <v>408</v>
      </c>
      <c r="D23" s="267">
        <v>20000000</v>
      </c>
      <c r="E23" s="267">
        <v>12350430</v>
      </c>
      <c r="F23" s="267">
        <f t="shared" si="0"/>
        <v>7649570</v>
      </c>
    </row>
    <row r="24" spans="1:7" s="263" customFormat="1" ht="40.5" customHeight="1">
      <c r="A24" s="260" t="s">
        <v>16</v>
      </c>
      <c r="B24" s="261" t="s">
        <v>410</v>
      </c>
      <c r="C24" s="261"/>
      <c r="D24" s="262">
        <f>SUM(D25:D28)</f>
        <v>100000000</v>
      </c>
      <c r="E24" s="262">
        <f>SUM(E25:E28)</f>
        <v>56932478</v>
      </c>
      <c r="F24" s="262">
        <f>SUM(F25:F28)</f>
        <v>43067522</v>
      </c>
    </row>
    <row r="25" spans="1:7" s="268" customFormat="1" ht="40.5" customHeight="1">
      <c r="A25" s="264"/>
      <c r="B25" s="265" t="s">
        <v>123</v>
      </c>
      <c r="C25" s="269" t="s">
        <v>403</v>
      </c>
      <c r="D25" s="267">
        <v>14000000</v>
      </c>
      <c r="E25" s="267">
        <v>14000000</v>
      </c>
      <c r="F25" s="267">
        <f t="shared" si="0"/>
        <v>0</v>
      </c>
    </row>
    <row r="26" spans="1:7" s="274" customFormat="1" ht="40.5" customHeight="1">
      <c r="A26" s="270"/>
      <c r="B26" s="271" t="s">
        <v>124</v>
      </c>
      <c r="C26" s="275" t="s">
        <v>403</v>
      </c>
      <c r="D26" s="273">
        <v>43000000</v>
      </c>
      <c r="E26" s="273"/>
      <c r="F26" s="273">
        <f t="shared" si="0"/>
        <v>43000000</v>
      </c>
    </row>
    <row r="27" spans="1:7" s="268" customFormat="1">
      <c r="A27" s="264"/>
      <c r="B27" s="265" t="s">
        <v>122</v>
      </c>
      <c r="C27" s="269" t="s">
        <v>411</v>
      </c>
      <c r="D27" s="267">
        <v>9239200</v>
      </c>
      <c r="E27" s="267">
        <v>9239200</v>
      </c>
      <c r="F27" s="267">
        <f t="shared" si="0"/>
        <v>0</v>
      </c>
    </row>
    <row r="28" spans="1:7" s="268" customFormat="1">
      <c r="A28" s="264"/>
      <c r="B28" s="265"/>
      <c r="C28" s="269" t="s">
        <v>412</v>
      </c>
      <c r="D28" s="267">
        <v>33760800</v>
      </c>
      <c r="E28" s="267">
        <v>33693278</v>
      </c>
      <c r="F28" s="267">
        <f t="shared" si="0"/>
        <v>67522</v>
      </c>
    </row>
    <row r="29" spans="1:7" s="259" customFormat="1" ht="31.5">
      <c r="A29" s="256" t="s">
        <v>11</v>
      </c>
      <c r="B29" s="257" t="s">
        <v>413</v>
      </c>
      <c r="C29" s="257"/>
      <c r="D29" s="254">
        <f>D37+D43+D49+D62+D73+D30</f>
        <v>5202000000</v>
      </c>
      <c r="E29" s="258">
        <f>E37+E43+E49+E62+E73+E30</f>
        <v>732603202</v>
      </c>
      <c r="F29" s="254">
        <f>F37+F43+F49+F62+F73+F30</f>
        <v>4469396798</v>
      </c>
      <c r="G29" s="276">
        <f>+F48+F53+F54+F56+F67+F72+F78+F83+0</f>
        <v>852632478</v>
      </c>
    </row>
    <row r="30" spans="1:7" s="263" customFormat="1" ht="31.5">
      <c r="A30" s="260" t="s">
        <v>8</v>
      </c>
      <c r="B30" s="261" t="s">
        <v>414</v>
      </c>
      <c r="C30" s="261"/>
      <c r="D30" s="262">
        <f>+D31+0</f>
        <v>1847000000</v>
      </c>
      <c r="E30" s="262">
        <f>+E31+0</f>
        <v>543000000</v>
      </c>
      <c r="F30" s="262">
        <f>+F31+0</f>
        <v>1304000000</v>
      </c>
    </row>
    <row r="31" spans="1:7" s="279" customFormat="1" ht="31.5">
      <c r="A31" s="277">
        <v>1</v>
      </c>
      <c r="B31" s="278" t="s">
        <v>415</v>
      </c>
      <c r="C31" s="278"/>
      <c r="D31" s="262">
        <f>+D32</f>
        <v>1847000000</v>
      </c>
      <c r="E31" s="262">
        <f>+E32</f>
        <v>543000000</v>
      </c>
      <c r="F31" s="262">
        <f>+F32</f>
        <v>1304000000</v>
      </c>
    </row>
    <row r="32" spans="1:7" s="283" customFormat="1">
      <c r="A32" s="280" t="s">
        <v>416</v>
      </c>
      <c r="B32" s="281" t="s">
        <v>417</v>
      </c>
      <c r="C32" s="281"/>
      <c r="D32" s="282">
        <f>SUM(D33:D35)</f>
        <v>1847000000</v>
      </c>
      <c r="E32" s="282">
        <f>SUM(E33:E35)</f>
        <v>543000000</v>
      </c>
      <c r="F32" s="282">
        <f>SUM(F33:F35)</f>
        <v>1304000000</v>
      </c>
    </row>
    <row r="33" spans="1:6" s="286" customFormat="1">
      <c r="A33" s="284"/>
      <c r="B33" s="265" t="s">
        <v>123</v>
      </c>
      <c r="C33" s="285" t="s">
        <v>418</v>
      </c>
      <c r="D33" s="267">
        <v>543000000</v>
      </c>
      <c r="E33" s="267">
        <v>0</v>
      </c>
      <c r="F33" s="267">
        <f t="shared" si="0"/>
        <v>543000000</v>
      </c>
    </row>
    <row r="34" spans="1:6" s="289" customFormat="1" ht="15" customHeight="1">
      <c r="A34" s="287"/>
      <c r="B34" s="271" t="s">
        <v>124</v>
      </c>
      <c r="C34" s="288" t="s">
        <v>418</v>
      </c>
      <c r="D34" s="273">
        <v>761000000</v>
      </c>
      <c r="E34" s="273">
        <v>0</v>
      </c>
      <c r="F34" s="273">
        <f t="shared" si="0"/>
        <v>761000000</v>
      </c>
    </row>
    <row r="35" spans="1:6" s="286" customFormat="1">
      <c r="A35" s="284"/>
      <c r="B35" s="265" t="s">
        <v>122</v>
      </c>
      <c r="C35" s="290" t="s">
        <v>418</v>
      </c>
      <c r="D35" s="267">
        <v>543000000</v>
      </c>
      <c r="E35" s="267">
        <v>543000000</v>
      </c>
      <c r="F35" s="267">
        <f t="shared" si="0"/>
        <v>0</v>
      </c>
    </row>
    <row r="36" spans="1:6" s="286" customFormat="1">
      <c r="A36" s="284"/>
      <c r="B36" s="291"/>
      <c r="C36" s="291"/>
      <c r="D36" s="267"/>
      <c r="E36" s="267"/>
      <c r="F36" s="267">
        <f t="shared" si="0"/>
        <v>0</v>
      </c>
    </row>
    <row r="37" spans="1:6" s="263" customFormat="1">
      <c r="A37" s="260" t="s">
        <v>9</v>
      </c>
      <c r="B37" s="261" t="s">
        <v>419</v>
      </c>
      <c r="C37" s="261"/>
      <c r="D37" s="262">
        <f>+D38</f>
        <v>1479000000</v>
      </c>
      <c r="E37" s="262">
        <f>+E38</f>
        <v>0</v>
      </c>
      <c r="F37" s="262">
        <f>+F38</f>
        <v>1479000000</v>
      </c>
    </row>
    <row r="38" spans="1:6" s="283" customFormat="1" ht="31.5">
      <c r="A38" s="280" t="s">
        <v>416</v>
      </c>
      <c r="B38" s="281" t="s">
        <v>420</v>
      </c>
      <c r="C38" s="281"/>
      <c r="D38" s="282">
        <f>SUM(D39:D41)</f>
        <v>1479000000</v>
      </c>
      <c r="E38" s="282">
        <f>SUM(E39:E41)</f>
        <v>0</v>
      </c>
      <c r="F38" s="282">
        <f>SUM(F39:F41)</f>
        <v>1479000000</v>
      </c>
    </row>
    <row r="39" spans="1:6" s="286" customFormat="1">
      <c r="A39" s="292"/>
      <c r="B39" s="265" t="s">
        <v>123</v>
      </c>
      <c r="C39" s="285" t="s">
        <v>421</v>
      </c>
      <c r="D39" s="267">
        <v>324000000</v>
      </c>
      <c r="E39" s="267">
        <v>0</v>
      </c>
      <c r="F39" s="267">
        <f>+D39-E39</f>
        <v>324000000</v>
      </c>
    </row>
    <row r="40" spans="1:6" s="289" customFormat="1">
      <c r="A40" s="293"/>
      <c r="B40" s="271" t="s">
        <v>124</v>
      </c>
      <c r="C40" s="288" t="s">
        <v>421</v>
      </c>
      <c r="D40" s="273">
        <v>831000000</v>
      </c>
      <c r="E40" s="273">
        <v>0</v>
      </c>
      <c r="F40" s="273">
        <f t="shared" si="0"/>
        <v>831000000</v>
      </c>
    </row>
    <row r="41" spans="1:6" s="286" customFormat="1">
      <c r="A41" s="292"/>
      <c r="B41" s="265" t="s">
        <v>122</v>
      </c>
      <c r="C41" s="285" t="s">
        <v>421</v>
      </c>
      <c r="D41" s="267">
        <v>324000000</v>
      </c>
      <c r="E41" s="267">
        <v>0</v>
      </c>
      <c r="F41" s="267">
        <f t="shared" si="0"/>
        <v>324000000</v>
      </c>
    </row>
    <row r="42" spans="1:6" s="286" customFormat="1">
      <c r="A42" s="292"/>
      <c r="B42" s="291"/>
      <c r="C42" s="291"/>
      <c r="D42" s="267"/>
      <c r="E42" s="267"/>
      <c r="F42" s="267">
        <f t="shared" si="0"/>
        <v>0</v>
      </c>
    </row>
    <row r="43" spans="1:6" s="263" customFormat="1">
      <c r="A43" s="260" t="s">
        <v>12</v>
      </c>
      <c r="B43" s="261" t="s">
        <v>422</v>
      </c>
      <c r="C43" s="261"/>
      <c r="D43" s="262">
        <f>D44</f>
        <v>627000000</v>
      </c>
      <c r="E43" s="262">
        <f>E44</f>
        <v>0</v>
      </c>
      <c r="F43" s="262">
        <f>F44</f>
        <v>627000000</v>
      </c>
    </row>
    <row r="44" spans="1:6" s="283" customFormat="1">
      <c r="A44" s="294">
        <v>1</v>
      </c>
      <c r="B44" s="281" t="s">
        <v>423</v>
      </c>
      <c r="C44" s="281"/>
      <c r="D44" s="282">
        <f>SUM(D45:D48)</f>
        <v>627000000</v>
      </c>
      <c r="E44" s="262">
        <f>SUM(E45:E48)</f>
        <v>0</v>
      </c>
      <c r="F44" s="282">
        <f>SUM(F45:F48)</f>
        <v>627000000</v>
      </c>
    </row>
    <row r="45" spans="1:6" s="268" customFormat="1">
      <c r="A45" s="264"/>
      <c r="B45" s="265" t="s">
        <v>123</v>
      </c>
      <c r="C45" s="266" t="s">
        <v>424</v>
      </c>
      <c r="D45" s="267">
        <v>134000000</v>
      </c>
      <c r="E45" s="267">
        <v>0</v>
      </c>
      <c r="F45" s="267">
        <f t="shared" si="0"/>
        <v>134000000</v>
      </c>
    </row>
    <row r="46" spans="1:6" s="274" customFormat="1">
      <c r="A46" s="270"/>
      <c r="B46" s="271" t="s">
        <v>124</v>
      </c>
      <c r="C46" s="275" t="s">
        <v>424</v>
      </c>
      <c r="D46" s="273">
        <v>346000000</v>
      </c>
      <c r="E46" s="273">
        <v>0</v>
      </c>
      <c r="F46" s="273">
        <f t="shared" si="0"/>
        <v>346000000</v>
      </c>
    </row>
    <row r="47" spans="1:6" s="268" customFormat="1">
      <c r="A47" s="264"/>
      <c r="B47" s="265" t="s">
        <v>122</v>
      </c>
      <c r="C47" s="266" t="s">
        <v>424</v>
      </c>
      <c r="D47" s="267">
        <v>134000000</v>
      </c>
      <c r="E47" s="267">
        <v>0</v>
      </c>
      <c r="F47" s="267">
        <f t="shared" si="0"/>
        <v>134000000</v>
      </c>
    </row>
    <row r="48" spans="1:6" s="268" customFormat="1">
      <c r="A48" s="264"/>
      <c r="B48" s="265" t="s">
        <v>309</v>
      </c>
      <c r="C48" s="295" t="s">
        <v>424</v>
      </c>
      <c r="D48" s="267">
        <v>13000000</v>
      </c>
      <c r="E48" s="267">
        <v>0</v>
      </c>
      <c r="F48" s="267">
        <f t="shared" si="0"/>
        <v>13000000</v>
      </c>
    </row>
    <row r="49" spans="1:6" s="298" customFormat="1">
      <c r="A49" s="296" t="s">
        <v>12</v>
      </c>
      <c r="B49" s="297" t="s">
        <v>425</v>
      </c>
      <c r="C49" s="297"/>
      <c r="D49" s="254">
        <f>+D50+D55+D57</f>
        <v>900000000</v>
      </c>
      <c r="E49" s="254">
        <f>+E50+E55+E57</f>
        <v>31000000</v>
      </c>
      <c r="F49" s="254">
        <f>+F50+F55+F57</f>
        <v>869000000</v>
      </c>
    </row>
    <row r="50" spans="1:6" s="263" customFormat="1" ht="28.5" customHeight="1">
      <c r="A50" s="260">
        <v>1</v>
      </c>
      <c r="B50" s="261" t="s">
        <v>426</v>
      </c>
      <c r="C50" s="261"/>
      <c r="D50" s="262">
        <f>D51+D52</f>
        <v>611000000</v>
      </c>
      <c r="E50" s="262">
        <f>E51+E52</f>
        <v>0</v>
      </c>
      <c r="F50" s="262">
        <f>F51+F52</f>
        <v>611000000</v>
      </c>
    </row>
    <row r="51" spans="1:6" s="268" customFormat="1" ht="25.5" customHeight="1">
      <c r="A51" s="264" t="s">
        <v>416</v>
      </c>
      <c r="B51" s="265" t="s">
        <v>427</v>
      </c>
      <c r="C51" s="265"/>
      <c r="D51" s="267"/>
      <c r="E51" s="267"/>
      <c r="F51" s="267">
        <f t="shared" si="0"/>
        <v>0</v>
      </c>
    </row>
    <row r="52" spans="1:6" s="283" customFormat="1" ht="22.5" customHeight="1">
      <c r="A52" s="294" t="s">
        <v>416</v>
      </c>
      <c r="B52" s="281" t="s">
        <v>428</v>
      </c>
      <c r="C52" s="281"/>
      <c r="D52" s="282">
        <f>SUM(D53:D54)</f>
        <v>611000000</v>
      </c>
      <c r="E52" s="262">
        <f>SUM(E53:E54)</f>
        <v>0</v>
      </c>
      <c r="F52" s="282">
        <f>SUM(F53:F54)</f>
        <v>611000000</v>
      </c>
    </row>
    <row r="53" spans="1:6" s="268" customFormat="1" ht="22.5" customHeight="1">
      <c r="A53" s="264"/>
      <c r="B53" s="265" t="s">
        <v>309</v>
      </c>
      <c r="C53" s="266" t="s">
        <v>429</v>
      </c>
      <c r="D53" s="267">
        <v>380000000</v>
      </c>
      <c r="E53" s="267">
        <v>0</v>
      </c>
      <c r="F53" s="267">
        <f t="shared" si="0"/>
        <v>380000000</v>
      </c>
    </row>
    <row r="54" spans="1:6" s="268" customFormat="1" ht="22.5" customHeight="1">
      <c r="A54" s="264"/>
      <c r="B54" s="265" t="s">
        <v>366</v>
      </c>
      <c r="C54" s="266" t="s">
        <v>429</v>
      </c>
      <c r="D54" s="267">
        <v>231000000</v>
      </c>
      <c r="E54" s="267"/>
      <c r="F54" s="267">
        <f t="shared" si="0"/>
        <v>231000000</v>
      </c>
    </row>
    <row r="55" spans="1:6" s="263" customFormat="1" ht="28.5" customHeight="1">
      <c r="A55" s="260">
        <v>2</v>
      </c>
      <c r="B55" s="261" t="s">
        <v>430</v>
      </c>
      <c r="C55" s="261"/>
      <c r="D55" s="262">
        <f>+D56</f>
        <v>187000000</v>
      </c>
      <c r="E55" s="262">
        <f>+E56</f>
        <v>0</v>
      </c>
      <c r="F55" s="262">
        <f>+F56</f>
        <v>187000000</v>
      </c>
    </row>
    <row r="56" spans="1:6" s="268" customFormat="1" ht="28.5" customHeight="1">
      <c r="A56" s="264"/>
      <c r="B56" s="265" t="s">
        <v>388</v>
      </c>
      <c r="C56" s="266" t="s">
        <v>429</v>
      </c>
      <c r="D56" s="267">
        <v>187000000</v>
      </c>
      <c r="E56" s="267"/>
      <c r="F56" s="267">
        <f t="shared" si="0"/>
        <v>187000000</v>
      </c>
    </row>
    <row r="57" spans="1:6" s="263" customFormat="1">
      <c r="A57" s="260">
        <v>3</v>
      </c>
      <c r="B57" s="261" t="s">
        <v>431</v>
      </c>
      <c r="C57" s="261"/>
      <c r="D57" s="262">
        <f>SUM(D58:D61)</f>
        <v>102000000</v>
      </c>
      <c r="E57" s="262">
        <f>SUM(E58:E61)</f>
        <v>31000000</v>
      </c>
      <c r="F57" s="262">
        <f>SUM(F58:F61)</f>
        <v>71000000</v>
      </c>
    </row>
    <row r="58" spans="1:6" s="263" customFormat="1">
      <c r="A58" s="264"/>
      <c r="B58" s="265" t="s">
        <v>388</v>
      </c>
      <c r="C58" s="269" t="s">
        <v>429</v>
      </c>
      <c r="D58" s="267">
        <v>10000000</v>
      </c>
      <c r="E58" s="267">
        <v>10000000</v>
      </c>
      <c r="F58" s="267">
        <f t="shared" si="0"/>
        <v>0</v>
      </c>
    </row>
    <row r="59" spans="1:6" s="263" customFormat="1">
      <c r="A59" s="264"/>
      <c r="B59" s="265" t="s">
        <v>123</v>
      </c>
      <c r="C59" s="269" t="s">
        <v>429</v>
      </c>
      <c r="D59" s="267">
        <v>21000000</v>
      </c>
      <c r="E59" s="267">
        <v>21000000</v>
      </c>
      <c r="F59" s="267">
        <f>+D59-E59</f>
        <v>0</v>
      </c>
    </row>
    <row r="60" spans="1:6" s="299" customFormat="1">
      <c r="A60" s="270"/>
      <c r="B60" s="271" t="s">
        <v>124</v>
      </c>
      <c r="C60" s="275" t="s">
        <v>429</v>
      </c>
      <c r="D60" s="273">
        <v>50000000</v>
      </c>
      <c r="E60" s="273">
        <v>0</v>
      </c>
      <c r="F60" s="273">
        <f t="shared" si="0"/>
        <v>50000000</v>
      </c>
    </row>
    <row r="61" spans="1:6" s="263" customFormat="1">
      <c r="A61" s="264"/>
      <c r="B61" s="265" t="s">
        <v>122</v>
      </c>
      <c r="C61" s="266" t="s">
        <v>429</v>
      </c>
      <c r="D61" s="267">
        <v>21000000</v>
      </c>
      <c r="E61" s="267">
        <v>0</v>
      </c>
      <c r="F61" s="267">
        <f t="shared" si="0"/>
        <v>21000000</v>
      </c>
    </row>
    <row r="62" spans="1:6" s="298" customFormat="1">
      <c r="A62" s="296" t="s">
        <v>13</v>
      </c>
      <c r="B62" s="297" t="s">
        <v>432</v>
      </c>
      <c r="C62" s="297"/>
      <c r="D62" s="254">
        <f>+D63+D68</f>
        <v>52000000</v>
      </c>
      <c r="E62" s="254">
        <f>+E63+E68</f>
        <v>31904000</v>
      </c>
      <c r="F62" s="254">
        <f>+F63+F68</f>
        <v>20096000</v>
      </c>
    </row>
    <row r="63" spans="1:6" s="263" customFormat="1" ht="22.5" customHeight="1">
      <c r="A63" s="260">
        <v>1</v>
      </c>
      <c r="B63" s="261" t="s">
        <v>433</v>
      </c>
      <c r="C63" s="261"/>
      <c r="D63" s="262">
        <f>SUM(D64:D67)</f>
        <v>24000000</v>
      </c>
      <c r="E63" s="262">
        <f>SUM(E64:E67)</f>
        <v>23948000</v>
      </c>
      <c r="F63" s="262">
        <f>SUM(F64:F67)</f>
        <v>52000</v>
      </c>
    </row>
    <row r="64" spans="1:6" s="268" customFormat="1">
      <c r="A64" s="264"/>
      <c r="B64" s="265" t="s">
        <v>123</v>
      </c>
      <c r="C64" s="269" t="s">
        <v>434</v>
      </c>
      <c r="D64" s="267">
        <v>4000000</v>
      </c>
      <c r="E64" s="267">
        <v>4000000</v>
      </c>
      <c r="F64" s="267">
        <f>+D64-E64</f>
        <v>0</v>
      </c>
    </row>
    <row r="65" spans="1:6" s="274" customFormat="1" ht="22.5" customHeight="1">
      <c r="A65" s="270"/>
      <c r="B65" s="271" t="s">
        <v>124</v>
      </c>
      <c r="C65" s="272" t="s">
        <v>434</v>
      </c>
      <c r="D65" s="273">
        <v>9000000</v>
      </c>
      <c r="E65" s="273">
        <v>9000000</v>
      </c>
      <c r="F65" s="273">
        <f t="shared" si="0"/>
        <v>0</v>
      </c>
    </row>
    <row r="66" spans="1:6" s="268" customFormat="1" ht="22.5" customHeight="1">
      <c r="A66" s="264"/>
      <c r="B66" s="265" t="s">
        <v>122</v>
      </c>
      <c r="C66" s="269" t="s">
        <v>434</v>
      </c>
      <c r="D66" s="267">
        <v>4000000</v>
      </c>
      <c r="E66" s="267">
        <v>4000000</v>
      </c>
      <c r="F66" s="267">
        <f t="shared" si="0"/>
        <v>0</v>
      </c>
    </row>
    <row r="67" spans="1:6" s="268" customFormat="1" ht="22.5" customHeight="1">
      <c r="A67" s="264"/>
      <c r="B67" s="265" t="s">
        <v>435</v>
      </c>
      <c r="C67" s="269" t="s">
        <v>434</v>
      </c>
      <c r="D67" s="267">
        <v>7000000</v>
      </c>
      <c r="E67" s="267">
        <f>7000000-52000</f>
        <v>6948000</v>
      </c>
      <c r="F67" s="267">
        <f t="shared" si="0"/>
        <v>52000</v>
      </c>
    </row>
    <row r="68" spans="1:6" s="263" customFormat="1" ht="24.75" customHeight="1">
      <c r="A68" s="260">
        <v>2</v>
      </c>
      <c r="B68" s="261" t="s">
        <v>436</v>
      </c>
      <c r="C68" s="261"/>
      <c r="D68" s="262">
        <f>SUM(D69:D72)</f>
        <v>28000000</v>
      </c>
      <c r="E68" s="262">
        <f>SUM(E69:E72)</f>
        <v>7956000</v>
      </c>
      <c r="F68" s="262">
        <f>SUM(F69:F72)</f>
        <v>20044000</v>
      </c>
    </row>
    <row r="69" spans="1:6" s="268" customFormat="1">
      <c r="A69" s="264"/>
      <c r="B69" s="265" t="s">
        <v>123</v>
      </c>
      <c r="C69" s="269" t="s">
        <v>434</v>
      </c>
      <c r="D69" s="267">
        <v>4000000</v>
      </c>
      <c r="E69" s="267">
        <v>4000000</v>
      </c>
      <c r="F69" s="267">
        <f>+D69-E69</f>
        <v>0</v>
      </c>
    </row>
    <row r="70" spans="1:6" s="274" customFormat="1">
      <c r="A70" s="270"/>
      <c r="B70" s="271" t="s">
        <v>124</v>
      </c>
      <c r="C70" s="275" t="s">
        <v>434</v>
      </c>
      <c r="D70" s="273">
        <v>12000000</v>
      </c>
      <c r="E70" s="273">
        <v>0</v>
      </c>
      <c r="F70" s="273">
        <f t="shared" si="0"/>
        <v>12000000</v>
      </c>
    </row>
    <row r="71" spans="1:6" s="268" customFormat="1">
      <c r="A71" s="264"/>
      <c r="B71" s="265" t="s">
        <v>122</v>
      </c>
      <c r="C71" s="269" t="s">
        <v>434</v>
      </c>
      <c r="D71" s="267">
        <v>4000000</v>
      </c>
      <c r="E71" s="267">
        <v>3956000</v>
      </c>
      <c r="F71" s="267">
        <f t="shared" si="0"/>
        <v>44000</v>
      </c>
    </row>
    <row r="72" spans="1:6" s="268" customFormat="1">
      <c r="A72" s="264"/>
      <c r="B72" s="265" t="s">
        <v>388</v>
      </c>
      <c r="C72" s="266" t="s">
        <v>434</v>
      </c>
      <c r="D72" s="267">
        <v>8000000</v>
      </c>
      <c r="E72" s="267"/>
      <c r="F72" s="267">
        <f t="shared" si="0"/>
        <v>8000000</v>
      </c>
    </row>
    <row r="73" spans="1:6" s="298" customFormat="1">
      <c r="A73" s="296" t="s">
        <v>15</v>
      </c>
      <c r="B73" s="297" t="s">
        <v>437</v>
      </c>
      <c r="C73" s="297"/>
      <c r="D73" s="254">
        <f>+D74+D79</f>
        <v>297000000</v>
      </c>
      <c r="E73" s="254">
        <f>+E74+E79</f>
        <v>126699202</v>
      </c>
      <c r="F73" s="254">
        <f>+F74+F79</f>
        <v>170300798</v>
      </c>
    </row>
    <row r="74" spans="1:6" s="263" customFormat="1">
      <c r="A74" s="260">
        <v>1</v>
      </c>
      <c r="B74" s="261" t="s">
        <v>438</v>
      </c>
      <c r="C74" s="261"/>
      <c r="D74" s="262">
        <f>SUM(D75:D78)</f>
        <v>194000000</v>
      </c>
      <c r="E74" s="262">
        <f>SUM(E75:E78)</f>
        <v>59363322</v>
      </c>
      <c r="F74" s="262">
        <f>SUM(F75:F78)</f>
        <v>134636678</v>
      </c>
    </row>
    <row r="75" spans="1:6" s="268" customFormat="1">
      <c r="A75" s="264"/>
      <c r="B75" s="265" t="s">
        <v>123</v>
      </c>
      <c r="C75" s="269" t="s">
        <v>439</v>
      </c>
      <c r="D75" s="267">
        <v>32000000</v>
      </c>
      <c r="E75" s="267"/>
      <c r="F75" s="267">
        <f t="shared" si="0"/>
        <v>32000000</v>
      </c>
    </row>
    <row r="76" spans="1:6" s="274" customFormat="1">
      <c r="A76" s="270"/>
      <c r="B76" s="271" t="s">
        <v>124</v>
      </c>
      <c r="C76" s="272" t="s">
        <v>439</v>
      </c>
      <c r="D76" s="273">
        <v>71000000</v>
      </c>
      <c r="E76" s="273"/>
      <c r="F76" s="273">
        <f t="shared" si="0"/>
        <v>71000000</v>
      </c>
    </row>
    <row r="77" spans="1:6" s="268" customFormat="1">
      <c r="A77" s="264"/>
      <c r="B77" s="265" t="s">
        <v>122</v>
      </c>
      <c r="C77" s="269" t="s">
        <v>439</v>
      </c>
      <c r="D77" s="267">
        <v>33000000</v>
      </c>
      <c r="E77" s="267">
        <v>4623800</v>
      </c>
      <c r="F77" s="267">
        <f t="shared" si="0"/>
        <v>28376200</v>
      </c>
    </row>
    <row r="78" spans="1:6" s="268" customFormat="1">
      <c r="A78" s="264"/>
      <c r="B78" s="265" t="s">
        <v>388</v>
      </c>
      <c r="C78" s="269" t="s">
        <v>439</v>
      </c>
      <c r="D78" s="267">
        <v>58000000</v>
      </c>
      <c r="E78" s="267">
        <v>54739522</v>
      </c>
      <c r="F78" s="267">
        <f t="shared" ref="F78:F138" si="1">+D78-E78</f>
        <v>3260478</v>
      </c>
    </row>
    <row r="79" spans="1:6" s="263" customFormat="1">
      <c r="A79" s="260">
        <v>2</v>
      </c>
      <c r="B79" s="261" t="s">
        <v>440</v>
      </c>
      <c r="C79" s="261"/>
      <c r="D79" s="262">
        <f>SUM(D80:D83)</f>
        <v>103000000</v>
      </c>
      <c r="E79" s="262">
        <f>SUM(E80:E83)</f>
        <v>67335880</v>
      </c>
      <c r="F79" s="262">
        <f>SUM(F80:F83)</f>
        <v>35664120</v>
      </c>
    </row>
    <row r="80" spans="1:6" s="268" customFormat="1">
      <c r="A80" s="264"/>
      <c r="B80" s="265" t="s">
        <v>123</v>
      </c>
      <c r="C80" s="269" t="s">
        <v>439</v>
      </c>
      <c r="D80" s="267">
        <v>18000000</v>
      </c>
      <c r="E80" s="267">
        <v>18000000</v>
      </c>
      <c r="F80" s="267">
        <f t="shared" si="1"/>
        <v>0</v>
      </c>
    </row>
    <row r="81" spans="1:7" s="274" customFormat="1">
      <c r="A81" s="270"/>
      <c r="B81" s="271" t="s">
        <v>124</v>
      </c>
      <c r="C81" s="272" t="s">
        <v>439</v>
      </c>
      <c r="D81" s="273">
        <v>36000000</v>
      </c>
      <c r="E81" s="273">
        <v>35255880</v>
      </c>
      <c r="F81" s="273">
        <f t="shared" si="1"/>
        <v>744120</v>
      </c>
    </row>
    <row r="82" spans="1:7" s="268" customFormat="1">
      <c r="A82" s="264"/>
      <c r="B82" s="265" t="s">
        <v>122</v>
      </c>
      <c r="C82" s="269" t="s">
        <v>439</v>
      </c>
      <c r="D82" s="267">
        <v>18000000</v>
      </c>
      <c r="E82" s="267">
        <v>13400000</v>
      </c>
      <c r="F82" s="267">
        <f t="shared" si="1"/>
        <v>4600000</v>
      </c>
    </row>
    <row r="83" spans="1:7" s="268" customFormat="1">
      <c r="A83" s="264"/>
      <c r="B83" s="265" t="s">
        <v>388</v>
      </c>
      <c r="C83" s="269" t="s">
        <v>439</v>
      </c>
      <c r="D83" s="267">
        <v>31000000</v>
      </c>
      <c r="E83" s="267">
        <v>680000</v>
      </c>
      <c r="F83" s="267">
        <f t="shared" si="1"/>
        <v>30320000</v>
      </c>
    </row>
    <row r="84" spans="1:7" s="302" customFormat="1" ht="31.5">
      <c r="A84" s="300" t="s">
        <v>18</v>
      </c>
      <c r="B84" s="257" t="s">
        <v>441</v>
      </c>
      <c r="C84" s="257"/>
      <c r="D84" s="254">
        <f>D85+D89+D98+D103+D115+D117+D119+D125</f>
        <v>7737000000</v>
      </c>
      <c r="E84" s="254">
        <f>E85+E89+E98+E103+E115+E117+E119+E125</f>
        <v>595476524</v>
      </c>
      <c r="F84" s="254">
        <f>F85+F89+F98+F103+F115+F117+F119+F125</f>
        <v>7141523476</v>
      </c>
      <c r="G84" s="301">
        <f>+F88+F93+F109+F111+F114+F116+F117+F124+F131+F133+F138</f>
        <v>5361517488</v>
      </c>
    </row>
    <row r="85" spans="1:7" s="305" customFormat="1" ht="31.5">
      <c r="A85" s="303" t="s">
        <v>8</v>
      </c>
      <c r="B85" s="304" t="s">
        <v>442</v>
      </c>
      <c r="C85" s="304"/>
      <c r="D85" s="262">
        <f>SUM(D86:D88)</f>
        <v>765000000</v>
      </c>
      <c r="E85" s="262">
        <f>SUM(E86:E88)</f>
        <v>184392000</v>
      </c>
      <c r="F85" s="262">
        <f>SUM(F86:F88)</f>
        <v>580608000</v>
      </c>
    </row>
    <row r="86" spans="1:7" s="307" customFormat="1">
      <c r="A86" s="306"/>
      <c r="B86" s="271" t="s">
        <v>124</v>
      </c>
      <c r="C86" s="272" t="s">
        <v>443</v>
      </c>
      <c r="D86" s="273">
        <v>63000000</v>
      </c>
      <c r="E86" s="273">
        <v>63000000</v>
      </c>
      <c r="F86" s="273">
        <f t="shared" si="1"/>
        <v>0</v>
      </c>
    </row>
    <row r="87" spans="1:7" s="305" customFormat="1">
      <c r="A87" s="303"/>
      <c r="B87" s="265" t="s">
        <v>122</v>
      </c>
      <c r="C87" s="269" t="s">
        <v>443</v>
      </c>
      <c r="D87" s="267">
        <v>144000000</v>
      </c>
      <c r="E87" s="267">
        <v>121392000</v>
      </c>
      <c r="F87" s="267">
        <f t="shared" si="1"/>
        <v>22608000</v>
      </c>
    </row>
    <row r="88" spans="1:7" s="305" customFormat="1">
      <c r="A88" s="303"/>
      <c r="B88" s="265" t="s">
        <v>366</v>
      </c>
      <c r="C88" s="269"/>
      <c r="D88" s="267">
        <v>558000000</v>
      </c>
      <c r="E88" s="267"/>
      <c r="F88" s="267">
        <f t="shared" si="1"/>
        <v>558000000</v>
      </c>
    </row>
    <row r="89" spans="1:7" s="305" customFormat="1" ht="47.25">
      <c r="A89" s="303" t="s">
        <v>9</v>
      </c>
      <c r="B89" s="304" t="s">
        <v>444</v>
      </c>
      <c r="C89" s="304"/>
      <c r="D89" s="262">
        <f>+D90+D94</f>
        <v>5674000000</v>
      </c>
      <c r="E89" s="262">
        <f>+E90+E94</f>
        <v>55969500</v>
      </c>
      <c r="F89" s="262">
        <f>+F90+F94</f>
        <v>5618030500</v>
      </c>
    </row>
    <row r="90" spans="1:7" s="310" customFormat="1" ht="42.75" customHeight="1">
      <c r="A90" s="308">
        <v>1</v>
      </c>
      <c r="B90" s="309" t="s">
        <v>445</v>
      </c>
      <c r="C90" s="309"/>
      <c r="D90" s="254">
        <f>SUM(D91:D93)</f>
        <v>4723000000</v>
      </c>
      <c r="E90" s="254">
        <f>SUM(E91:E93)</f>
        <v>55969500</v>
      </c>
      <c r="F90" s="254">
        <f>SUM(F91:F93)</f>
        <v>4667030500</v>
      </c>
    </row>
    <row r="91" spans="1:7" s="313" customFormat="1" ht="37.5" customHeight="1">
      <c r="A91" s="311"/>
      <c r="B91" s="271" t="s">
        <v>124</v>
      </c>
      <c r="C91" s="272" t="s">
        <v>446</v>
      </c>
      <c r="D91" s="312">
        <v>104432000</v>
      </c>
      <c r="E91" s="312">
        <v>12220500</v>
      </c>
      <c r="F91" s="273">
        <f t="shared" si="1"/>
        <v>92211500</v>
      </c>
    </row>
    <row r="92" spans="1:7" s="316" customFormat="1" ht="37.5" customHeight="1">
      <c r="A92" s="314"/>
      <c r="B92" s="265" t="s">
        <v>122</v>
      </c>
      <c r="C92" s="266" t="s">
        <v>446</v>
      </c>
      <c r="D92" s="315">
        <v>499476000</v>
      </c>
      <c r="E92" s="315">
        <v>43749000</v>
      </c>
      <c r="F92" s="267">
        <f t="shared" si="1"/>
        <v>455727000</v>
      </c>
    </row>
    <row r="93" spans="1:7" s="316" customFormat="1" ht="37.5" customHeight="1">
      <c r="A93" s="314"/>
      <c r="B93" s="265" t="s">
        <v>366</v>
      </c>
      <c r="C93" s="269"/>
      <c r="D93" s="315">
        <v>4119092000</v>
      </c>
      <c r="E93" s="315"/>
      <c r="F93" s="267">
        <f t="shared" si="1"/>
        <v>4119092000</v>
      </c>
    </row>
    <row r="94" spans="1:7" s="319" customFormat="1" ht="59.25" customHeight="1">
      <c r="A94" s="317">
        <v>2</v>
      </c>
      <c r="B94" s="318" t="s">
        <v>447</v>
      </c>
      <c r="C94" s="318"/>
      <c r="D94" s="262">
        <f>SUM(D95:D97)</f>
        <v>951000000</v>
      </c>
      <c r="E94" s="262">
        <f>SUM(E95:E97)</f>
        <v>0</v>
      </c>
      <c r="F94" s="262">
        <f>SUM(F95:F97)</f>
        <v>951000000</v>
      </c>
    </row>
    <row r="95" spans="1:7">
      <c r="A95" s="320"/>
      <c r="B95" s="265" t="s">
        <v>123</v>
      </c>
      <c r="C95" s="266" t="s">
        <v>446</v>
      </c>
      <c r="D95" s="267">
        <v>317000000</v>
      </c>
      <c r="E95" s="267">
        <v>0</v>
      </c>
      <c r="F95" s="267">
        <f t="shared" si="1"/>
        <v>317000000</v>
      </c>
    </row>
    <row r="96" spans="1:7" s="322" customFormat="1">
      <c r="A96" s="321"/>
      <c r="B96" s="271" t="s">
        <v>124</v>
      </c>
      <c r="C96" s="275" t="s">
        <v>446</v>
      </c>
      <c r="D96" s="273">
        <v>316000000</v>
      </c>
      <c r="E96" s="273">
        <v>0</v>
      </c>
      <c r="F96" s="273">
        <f t="shared" si="1"/>
        <v>316000000</v>
      </c>
    </row>
    <row r="97" spans="1:6">
      <c r="A97" s="320"/>
      <c r="B97" s="265" t="s">
        <v>122</v>
      </c>
      <c r="C97" s="266" t="s">
        <v>446</v>
      </c>
      <c r="D97" s="267">
        <v>318000000</v>
      </c>
      <c r="E97" s="267">
        <v>0</v>
      </c>
      <c r="F97" s="267">
        <f t="shared" si="1"/>
        <v>318000000</v>
      </c>
    </row>
    <row r="98" spans="1:6" s="305" customFormat="1" ht="47.25">
      <c r="A98" s="303" t="s">
        <v>12</v>
      </c>
      <c r="B98" s="304" t="s">
        <v>448</v>
      </c>
      <c r="C98" s="304"/>
      <c r="D98" s="262">
        <f>D99</f>
        <v>367000000</v>
      </c>
      <c r="E98" s="262">
        <f>E99</f>
        <v>123000000</v>
      </c>
      <c r="F98" s="267">
        <f t="shared" si="1"/>
        <v>244000000</v>
      </c>
    </row>
    <row r="99" spans="1:6" s="319" customFormat="1" ht="31.5">
      <c r="A99" s="317">
        <v>1</v>
      </c>
      <c r="B99" s="318" t="s">
        <v>449</v>
      </c>
      <c r="C99" s="318"/>
      <c r="D99" s="262">
        <f>SUM(D100:D102)</f>
        <v>367000000</v>
      </c>
      <c r="E99" s="262">
        <f>SUM(E100:E102)</f>
        <v>123000000</v>
      </c>
      <c r="F99" s="267">
        <f t="shared" si="1"/>
        <v>244000000</v>
      </c>
    </row>
    <row r="100" spans="1:6">
      <c r="A100" s="320"/>
      <c r="B100" s="265" t="s">
        <v>123</v>
      </c>
      <c r="C100" s="266" t="s">
        <v>450</v>
      </c>
      <c r="D100" s="267">
        <v>122000000</v>
      </c>
      <c r="E100" s="267">
        <v>0</v>
      </c>
      <c r="F100" s="267">
        <f t="shared" si="1"/>
        <v>122000000</v>
      </c>
    </row>
    <row r="101" spans="1:6" s="322" customFormat="1">
      <c r="A101" s="321"/>
      <c r="B101" s="271" t="s">
        <v>124</v>
      </c>
      <c r="C101" s="275" t="s">
        <v>450</v>
      </c>
      <c r="D101" s="273">
        <v>122000000</v>
      </c>
      <c r="E101" s="273">
        <v>0</v>
      </c>
      <c r="F101" s="273">
        <f t="shared" si="1"/>
        <v>122000000</v>
      </c>
    </row>
    <row r="102" spans="1:6">
      <c r="A102" s="320"/>
      <c r="B102" s="265" t="s">
        <v>122</v>
      </c>
      <c r="C102" s="266" t="s">
        <v>450</v>
      </c>
      <c r="D102" s="267">
        <v>123000000</v>
      </c>
      <c r="E102" s="267">
        <v>123000000</v>
      </c>
      <c r="F102" s="267">
        <f t="shared" si="1"/>
        <v>0</v>
      </c>
    </row>
    <row r="103" spans="1:6" s="305" customFormat="1" ht="31.5">
      <c r="A103" s="303" t="s">
        <v>13</v>
      </c>
      <c r="B103" s="304" t="s">
        <v>451</v>
      </c>
      <c r="C103" s="304"/>
      <c r="D103" s="262">
        <f>+D104+D108+D111+D113</f>
        <v>573000000</v>
      </c>
      <c r="E103" s="262">
        <f>+E104+E108+E111+E113</f>
        <v>45349712</v>
      </c>
      <c r="F103" s="262">
        <f>+F104+F108+F111+F113</f>
        <v>527650288</v>
      </c>
    </row>
    <row r="104" spans="1:6" s="319" customFormat="1" ht="63">
      <c r="A104" s="317">
        <v>1</v>
      </c>
      <c r="B104" s="318" t="s">
        <v>452</v>
      </c>
      <c r="C104" s="318"/>
      <c r="D104" s="323">
        <f>SUM(D105:D107)</f>
        <v>13000000</v>
      </c>
      <c r="E104" s="323">
        <f>SUM(E105:E107)</f>
        <v>7992640</v>
      </c>
      <c r="F104" s="323">
        <f>SUM(F105:F107)</f>
        <v>5007360</v>
      </c>
    </row>
    <row r="105" spans="1:6" s="327" customFormat="1">
      <c r="A105" s="324"/>
      <c r="B105" s="265" t="s">
        <v>123</v>
      </c>
      <c r="C105" s="325" t="s">
        <v>453</v>
      </c>
      <c r="D105" s="326">
        <v>4000000</v>
      </c>
      <c r="E105" s="326">
        <v>4000000</v>
      </c>
      <c r="F105" s="267">
        <f t="shared" si="1"/>
        <v>0</v>
      </c>
    </row>
    <row r="106" spans="1:6" s="331" customFormat="1">
      <c r="A106" s="328"/>
      <c r="B106" s="271" t="s">
        <v>124</v>
      </c>
      <c r="C106" s="329" t="s">
        <v>453</v>
      </c>
      <c r="D106" s="330">
        <v>5000000</v>
      </c>
      <c r="E106" s="330">
        <v>0</v>
      </c>
      <c r="F106" s="273">
        <f t="shared" si="1"/>
        <v>5000000</v>
      </c>
    </row>
    <row r="107" spans="1:6" s="327" customFormat="1">
      <c r="A107" s="324"/>
      <c r="B107" s="265" t="s">
        <v>122</v>
      </c>
      <c r="C107" s="325" t="s">
        <v>453</v>
      </c>
      <c r="D107" s="326">
        <v>4000000</v>
      </c>
      <c r="E107" s="326">
        <v>3992640</v>
      </c>
      <c r="F107" s="267">
        <f t="shared" si="1"/>
        <v>7360</v>
      </c>
    </row>
    <row r="108" spans="1:6" s="319" customFormat="1" ht="47.25">
      <c r="A108" s="317">
        <v>2</v>
      </c>
      <c r="B108" s="318" t="s">
        <v>454</v>
      </c>
      <c r="C108" s="318"/>
      <c r="D108" s="323">
        <f>+D109</f>
        <v>55000000</v>
      </c>
      <c r="E108" s="323">
        <f>+E109</f>
        <v>0</v>
      </c>
      <c r="F108" s="267">
        <f t="shared" si="1"/>
        <v>55000000</v>
      </c>
    </row>
    <row r="109" spans="1:6" s="334" customFormat="1">
      <c r="A109" s="332"/>
      <c r="B109" s="265" t="s">
        <v>366</v>
      </c>
      <c r="C109" s="333"/>
      <c r="D109" s="326">
        <v>55000000</v>
      </c>
      <c r="E109" s="326"/>
      <c r="F109" s="267">
        <f t="shared" si="1"/>
        <v>55000000</v>
      </c>
    </row>
    <row r="110" spans="1:6" s="334" customFormat="1">
      <c r="A110" s="332"/>
      <c r="B110" s="333"/>
      <c r="C110" s="333"/>
      <c r="D110" s="326"/>
      <c r="E110" s="326"/>
      <c r="F110" s="267">
        <f t="shared" si="1"/>
        <v>0</v>
      </c>
    </row>
    <row r="111" spans="1:6" s="319" customFormat="1" ht="41.25" customHeight="1">
      <c r="A111" s="317">
        <v>3</v>
      </c>
      <c r="B111" s="318" t="s">
        <v>455</v>
      </c>
      <c r="C111" s="318"/>
      <c r="D111" s="323">
        <f>+D112</f>
        <v>454000000</v>
      </c>
      <c r="E111" s="323">
        <f>+E112</f>
        <v>0</v>
      </c>
      <c r="F111" s="267">
        <f t="shared" si="1"/>
        <v>454000000</v>
      </c>
    </row>
    <row r="112" spans="1:6" s="327" customFormat="1" ht="41.25" customHeight="1">
      <c r="A112" s="324"/>
      <c r="B112" s="265" t="s">
        <v>366</v>
      </c>
      <c r="C112" s="335"/>
      <c r="D112" s="326">
        <v>454000000</v>
      </c>
      <c r="E112" s="326"/>
      <c r="F112" s="267">
        <f t="shared" si="1"/>
        <v>454000000</v>
      </c>
    </row>
    <row r="113" spans="1:6" s="319" customFormat="1" ht="44.25" customHeight="1">
      <c r="A113" s="317">
        <v>4</v>
      </c>
      <c r="B113" s="318" t="s">
        <v>456</v>
      </c>
      <c r="C113" s="318"/>
      <c r="D113" s="323">
        <f>+D114</f>
        <v>51000000</v>
      </c>
      <c r="E113" s="323">
        <f>+E114</f>
        <v>37357072</v>
      </c>
      <c r="F113" s="323">
        <f>+F114</f>
        <v>13642928</v>
      </c>
    </row>
    <row r="114" spans="1:6" s="327" customFormat="1" ht="44.25" customHeight="1">
      <c r="A114" s="324"/>
      <c r="B114" s="335" t="s">
        <v>457</v>
      </c>
      <c r="C114" s="325" t="s">
        <v>453</v>
      </c>
      <c r="D114" s="326">
        <v>51000000</v>
      </c>
      <c r="E114" s="326">
        <v>37357072</v>
      </c>
      <c r="F114" s="267">
        <f>+D114-E114</f>
        <v>13642928</v>
      </c>
    </row>
    <row r="115" spans="1:6" s="305" customFormat="1" ht="39" customHeight="1">
      <c r="A115" s="303" t="s">
        <v>15</v>
      </c>
      <c r="B115" s="304" t="s">
        <v>458</v>
      </c>
      <c r="C115" s="304"/>
      <c r="D115" s="323">
        <f>+D116</f>
        <v>56000000</v>
      </c>
      <c r="E115" s="323">
        <f>+E116</f>
        <v>54745040</v>
      </c>
      <c r="F115" s="323">
        <f>+F116</f>
        <v>1254960</v>
      </c>
    </row>
    <row r="116" spans="1:6" s="327" customFormat="1" ht="44.25" customHeight="1">
      <c r="A116" s="324"/>
      <c r="B116" s="335" t="s">
        <v>390</v>
      </c>
      <c r="C116" s="325" t="s">
        <v>459</v>
      </c>
      <c r="D116" s="326">
        <v>56000000</v>
      </c>
      <c r="E116" s="326">
        <v>54745040</v>
      </c>
      <c r="F116" s="267">
        <f t="shared" si="1"/>
        <v>1254960</v>
      </c>
    </row>
    <row r="117" spans="1:6" s="305" customFormat="1" ht="39" customHeight="1">
      <c r="A117" s="303" t="s">
        <v>16</v>
      </c>
      <c r="B117" s="304" t="s">
        <v>460</v>
      </c>
      <c r="C117" s="304"/>
      <c r="D117" s="323">
        <f>+D118</f>
        <v>139000000</v>
      </c>
      <c r="E117" s="323">
        <f>+E118</f>
        <v>0</v>
      </c>
      <c r="F117" s="267">
        <f t="shared" si="1"/>
        <v>139000000</v>
      </c>
    </row>
    <row r="118" spans="1:6" s="327" customFormat="1">
      <c r="A118" s="324"/>
      <c r="B118" s="335" t="s">
        <v>461</v>
      </c>
      <c r="C118" s="325" t="s">
        <v>462</v>
      </c>
      <c r="D118" s="326">
        <v>139000000</v>
      </c>
      <c r="E118" s="326"/>
      <c r="F118" s="267">
        <f t="shared" si="1"/>
        <v>139000000</v>
      </c>
    </row>
    <row r="119" spans="1:6" s="305" customFormat="1" ht="40.5" customHeight="1">
      <c r="A119" s="303" t="s">
        <v>17</v>
      </c>
      <c r="B119" s="304" t="s">
        <v>463</v>
      </c>
      <c r="C119" s="304"/>
      <c r="D119" s="323">
        <f>D120</f>
        <v>62000000</v>
      </c>
      <c r="E119" s="323">
        <f>E120</f>
        <v>58859040</v>
      </c>
      <c r="F119" s="323">
        <f>F120</f>
        <v>3140960</v>
      </c>
    </row>
    <row r="120" spans="1:6" s="319" customFormat="1" ht="42.75" customHeight="1">
      <c r="A120" s="317">
        <v>1</v>
      </c>
      <c r="B120" s="336" t="s">
        <v>464</v>
      </c>
      <c r="C120" s="336"/>
      <c r="D120" s="323">
        <f>SUM(D121:D124)</f>
        <v>62000000</v>
      </c>
      <c r="E120" s="323">
        <f>SUM(E121:E124)</f>
        <v>58859040</v>
      </c>
      <c r="F120" s="323">
        <f>SUM(F121:F124)</f>
        <v>3140960</v>
      </c>
    </row>
    <row r="121" spans="1:6" s="327" customFormat="1" ht="21.75" customHeight="1">
      <c r="A121" s="324"/>
      <c r="B121" s="265" t="s">
        <v>123</v>
      </c>
      <c r="C121" s="337" t="s">
        <v>465</v>
      </c>
      <c r="D121" s="326">
        <v>11000000</v>
      </c>
      <c r="E121" s="326">
        <v>11000000</v>
      </c>
      <c r="F121" s="267">
        <f t="shared" si="1"/>
        <v>0</v>
      </c>
    </row>
    <row r="122" spans="1:6" s="331" customFormat="1" ht="21.75" customHeight="1">
      <c r="A122" s="328"/>
      <c r="B122" s="271" t="s">
        <v>124</v>
      </c>
      <c r="C122" s="338" t="s">
        <v>465</v>
      </c>
      <c r="D122" s="330">
        <v>11000000</v>
      </c>
      <c r="E122" s="330">
        <v>7898200</v>
      </c>
      <c r="F122" s="273">
        <f t="shared" si="1"/>
        <v>3101800</v>
      </c>
    </row>
    <row r="123" spans="1:6" s="327" customFormat="1" ht="21.75" customHeight="1">
      <c r="A123" s="324"/>
      <c r="B123" s="265" t="s">
        <v>122</v>
      </c>
      <c r="C123" s="337" t="s">
        <v>465</v>
      </c>
      <c r="D123" s="326">
        <v>11000000</v>
      </c>
      <c r="E123" s="326">
        <v>10967240</v>
      </c>
      <c r="F123" s="267">
        <f t="shared" si="1"/>
        <v>32760</v>
      </c>
    </row>
    <row r="124" spans="1:6" s="327" customFormat="1" ht="21.75" customHeight="1">
      <c r="A124" s="324"/>
      <c r="B124" s="335" t="s">
        <v>457</v>
      </c>
      <c r="C124" s="337" t="s">
        <v>465</v>
      </c>
      <c r="D124" s="326">
        <v>29000000</v>
      </c>
      <c r="E124" s="326">
        <v>28993600</v>
      </c>
      <c r="F124" s="267">
        <f t="shared" si="1"/>
        <v>6400</v>
      </c>
    </row>
    <row r="125" spans="1:6" s="302" customFormat="1" ht="51.75" customHeight="1">
      <c r="A125" s="300" t="s">
        <v>466</v>
      </c>
      <c r="B125" s="339" t="s">
        <v>467</v>
      </c>
      <c r="C125" s="339"/>
      <c r="D125" s="340">
        <f>D126+D132+D134</f>
        <v>101000000</v>
      </c>
      <c r="E125" s="340">
        <f>E126+E132+E134</f>
        <v>73161232</v>
      </c>
      <c r="F125" s="340">
        <f>F126+F132+F134</f>
        <v>27838768</v>
      </c>
    </row>
    <row r="126" spans="1:6" s="319" customFormat="1" ht="83.25" customHeight="1">
      <c r="A126" s="317">
        <v>1</v>
      </c>
      <c r="B126" s="318" t="s">
        <v>468</v>
      </c>
      <c r="C126" s="318"/>
      <c r="D126" s="323">
        <f>SUM(D127:D131)</f>
        <v>71000000</v>
      </c>
      <c r="E126" s="323">
        <f>SUM(E127:E131)</f>
        <v>66601232</v>
      </c>
      <c r="F126" s="323">
        <f>SUM(F127:F131)</f>
        <v>4398768</v>
      </c>
    </row>
    <row r="127" spans="1:6" s="327" customFormat="1">
      <c r="A127" s="324"/>
      <c r="B127" s="265" t="s">
        <v>123</v>
      </c>
      <c r="C127" s="325" t="s">
        <v>469</v>
      </c>
      <c r="D127" s="326">
        <v>10000000</v>
      </c>
      <c r="E127" s="326">
        <v>10000000</v>
      </c>
      <c r="F127" s="267">
        <f t="shared" si="1"/>
        <v>0</v>
      </c>
    </row>
    <row r="128" spans="1:6" s="331" customFormat="1">
      <c r="A128" s="328"/>
      <c r="B128" s="271" t="s">
        <v>124</v>
      </c>
      <c r="C128" s="341" t="s">
        <v>469</v>
      </c>
      <c r="D128" s="330">
        <v>19000000</v>
      </c>
      <c r="E128" s="330">
        <v>15840000</v>
      </c>
      <c r="F128" s="273">
        <f t="shared" si="1"/>
        <v>3160000</v>
      </c>
    </row>
    <row r="129" spans="1:11" s="327" customFormat="1">
      <c r="A129" s="324"/>
      <c r="B129" s="265" t="s">
        <v>122</v>
      </c>
      <c r="C129" s="325" t="s">
        <v>469</v>
      </c>
      <c r="D129" s="326">
        <v>10000000</v>
      </c>
      <c r="E129" s="326">
        <v>9962432</v>
      </c>
      <c r="F129" s="267">
        <f t="shared" si="1"/>
        <v>37568</v>
      </c>
    </row>
    <row r="130" spans="1:11" s="327" customFormat="1">
      <c r="A130" s="324"/>
      <c r="B130" s="265" t="s">
        <v>356</v>
      </c>
      <c r="C130" s="325" t="s">
        <v>469</v>
      </c>
      <c r="D130" s="326">
        <v>4000000</v>
      </c>
      <c r="E130" s="326">
        <v>4000000</v>
      </c>
      <c r="F130" s="267">
        <f t="shared" si="1"/>
        <v>0</v>
      </c>
    </row>
    <row r="131" spans="1:11" s="327" customFormat="1" ht="21.75" customHeight="1">
      <c r="A131" s="324"/>
      <c r="B131" s="335" t="s">
        <v>457</v>
      </c>
      <c r="C131" s="325" t="s">
        <v>469</v>
      </c>
      <c r="D131" s="326">
        <v>28000000</v>
      </c>
      <c r="E131" s="342">
        <v>26798800</v>
      </c>
      <c r="F131" s="267">
        <f t="shared" si="1"/>
        <v>1201200</v>
      </c>
    </row>
    <row r="132" spans="1:11" s="319" customFormat="1" ht="44.25" customHeight="1">
      <c r="A132" s="317">
        <v>2</v>
      </c>
      <c r="B132" s="318" t="s">
        <v>470</v>
      </c>
      <c r="C132" s="318"/>
      <c r="D132" s="262">
        <f>+D133</f>
        <v>11000000</v>
      </c>
      <c r="E132" s="262">
        <f>+E133</f>
        <v>0</v>
      </c>
      <c r="F132" s="262">
        <f>+F133</f>
        <v>11000000</v>
      </c>
    </row>
    <row r="133" spans="1:11" s="327" customFormat="1" ht="44.25" customHeight="1">
      <c r="A133" s="343"/>
      <c r="B133" s="344" t="s">
        <v>390</v>
      </c>
      <c r="C133" s="345" t="s">
        <v>469</v>
      </c>
      <c r="D133" s="346">
        <v>11000000</v>
      </c>
      <c r="E133" s="346">
        <v>0</v>
      </c>
      <c r="F133" s="267">
        <f t="shared" si="1"/>
        <v>11000000</v>
      </c>
    </row>
    <row r="134" spans="1:11" s="319" customFormat="1" ht="50.25" customHeight="1">
      <c r="A134" s="347">
        <v>3</v>
      </c>
      <c r="B134" s="348" t="s">
        <v>471</v>
      </c>
      <c r="C134" s="348"/>
      <c r="D134" s="349">
        <f>SUM(D135:D138)</f>
        <v>19000000</v>
      </c>
      <c r="E134" s="349">
        <f>SUM(E135:E138)</f>
        <v>6560000</v>
      </c>
      <c r="F134" s="349">
        <f>SUM(F135:F138)</f>
        <v>12440000</v>
      </c>
    </row>
    <row r="135" spans="1:11" s="327" customFormat="1" ht="18.75">
      <c r="A135" s="324"/>
      <c r="B135" s="265" t="s">
        <v>123</v>
      </c>
      <c r="C135" s="325" t="s">
        <v>469</v>
      </c>
      <c r="D135" s="326">
        <v>3000000</v>
      </c>
      <c r="E135" s="326">
        <v>3000000</v>
      </c>
      <c r="F135" s="267">
        <f t="shared" si="1"/>
        <v>0</v>
      </c>
      <c r="I135" s="350">
        <v>796.53268800000001</v>
      </c>
      <c r="J135" s="327">
        <v>796.37511999999992</v>
      </c>
      <c r="K135" s="351">
        <f>+I135-J135</f>
        <v>0.15756800000008298</v>
      </c>
    </row>
    <row r="136" spans="1:11" s="331" customFormat="1">
      <c r="A136" s="328"/>
      <c r="B136" s="271" t="s">
        <v>124</v>
      </c>
      <c r="C136" s="329" t="s">
        <v>469</v>
      </c>
      <c r="D136" s="330">
        <v>3000000</v>
      </c>
      <c r="E136" s="330"/>
      <c r="F136" s="273">
        <f t="shared" si="1"/>
        <v>3000000</v>
      </c>
    </row>
    <row r="137" spans="1:11" s="327" customFormat="1">
      <c r="A137" s="324"/>
      <c r="B137" s="265" t="s">
        <v>122</v>
      </c>
      <c r="C137" s="325" t="s">
        <v>469</v>
      </c>
      <c r="D137" s="326">
        <v>3000000</v>
      </c>
      <c r="E137" s="326">
        <v>2880000</v>
      </c>
      <c r="F137" s="267">
        <f t="shared" si="1"/>
        <v>120000</v>
      </c>
      <c r="I137" s="352">
        <f>+F137+F129+F123+F107+F102+F92+F87+F97</f>
        <v>796532688</v>
      </c>
    </row>
    <row r="138" spans="1:11" s="327" customFormat="1" ht="21.75" customHeight="1">
      <c r="A138" s="324"/>
      <c r="B138" s="335" t="s">
        <v>457</v>
      </c>
      <c r="C138" s="325" t="s">
        <v>469</v>
      </c>
      <c r="D138" s="326">
        <v>10000000</v>
      </c>
      <c r="E138" s="342">
        <v>680000</v>
      </c>
      <c r="F138" s="267">
        <f t="shared" si="1"/>
        <v>9320000</v>
      </c>
    </row>
  </sheetData>
  <mergeCells count="9">
    <mergeCell ref="A2:F2"/>
    <mergeCell ref="A3:F3"/>
    <mergeCell ref="A4:F4"/>
    <mergeCell ref="A6:A7"/>
    <mergeCell ref="B6:B7"/>
    <mergeCell ref="C6:C7"/>
    <mergeCell ref="D6:D7"/>
    <mergeCell ref="E6:E7"/>
    <mergeCell ref="F6:F7"/>
  </mergeCells>
  <printOptions horizontalCentered="1"/>
  <pageMargins left="0" right="0" top="0.19685039370078741" bottom="0.29527559055118113" header="0.24" footer="0.31496062992125984"/>
  <pageSetup paperSize="9" scale="85" orientation="landscape" verticalDpi="0" r:id="rId1"/>
  <headerFoot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5"/>
  <sheetViews>
    <sheetView workbookViewId="0">
      <selection activeCell="A16" sqref="A16"/>
    </sheetView>
  </sheetViews>
  <sheetFormatPr defaultRowHeight="12.75"/>
  <cols>
    <col min="1" max="1" width="106" bestFit="1" customWidth="1"/>
  </cols>
  <sheetData>
    <row r="1" spans="1:1">
      <c r="A1" s="378"/>
    </row>
    <row r="2" spans="1:1">
      <c r="A2" s="378"/>
    </row>
    <row r="3" spans="1:1">
      <c r="A3" s="378"/>
    </row>
    <row r="4" spans="1:1">
      <c r="A4" s="378"/>
    </row>
    <row r="5" spans="1:1">
      <c r="A5" s="378"/>
    </row>
    <row r="6" spans="1:1">
      <c r="A6" s="378"/>
    </row>
    <row r="7" spans="1:1">
      <c r="A7" s="378"/>
    </row>
    <row r="8" spans="1:1">
      <c r="A8" s="378"/>
    </row>
    <row r="9" spans="1:1">
      <c r="A9" s="378"/>
    </row>
    <row r="10" spans="1:1">
      <c r="A10" s="378"/>
    </row>
    <row r="11" spans="1:1">
      <c r="A11" s="378"/>
    </row>
    <row r="12" spans="1:1">
      <c r="A12" s="378"/>
    </row>
    <row r="13" spans="1:1">
      <c r="A13" s="378"/>
    </row>
    <row r="14" spans="1:1">
      <c r="A14" s="378"/>
    </row>
    <row r="15" spans="1:1">
      <c r="A15" s="378"/>
    </row>
    <row r="16" spans="1:1">
      <c r="A16" s="378">
        <v>95133970172</v>
      </c>
    </row>
    <row r="17" spans="1:1">
      <c r="A17" s="378"/>
    </row>
    <row r="18" spans="1:1">
      <c r="A18" s="378"/>
    </row>
    <row r="19" spans="1:1">
      <c r="A19" s="378"/>
    </row>
    <row r="20" spans="1:1">
      <c r="A20" s="33"/>
    </row>
    <row r="21" spans="1:1">
      <c r="A21" s="378"/>
    </row>
    <row r="22" spans="1:1">
      <c r="A22" s="33"/>
    </row>
    <row r="23" spans="1:1">
      <c r="A23" s="378"/>
    </row>
    <row r="24" spans="1:1">
      <c r="A24" s="33"/>
    </row>
    <row r="25" spans="1:1">
      <c r="A25" s="36"/>
    </row>
    <row r="26" spans="1:1">
      <c r="A26" s="26"/>
    </row>
    <row r="27" spans="1:1">
      <c r="A27" s="26"/>
    </row>
    <row r="28" spans="1:1">
      <c r="A28" s="36"/>
    </row>
    <row r="29" spans="1:1">
      <c r="A29" s="26"/>
    </row>
    <row r="30" spans="1:1">
      <c r="A30" s="26"/>
    </row>
    <row r="31" spans="1:1">
      <c r="A31" s="36"/>
    </row>
    <row r="32" spans="1:1">
      <c r="A32" s="26"/>
    </row>
    <row r="33" spans="1:1">
      <c r="A33" s="26"/>
    </row>
    <row r="34" spans="1:1">
      <c r="A34" s="36"/>
    </row>
    <row r="35" spans="1:1">
      <c r="A35" s="26"/>
    </row>
    <row r="36" spans="1:1">
      <c r="A36" s="26"/>
    </row>
    <row r="37" spans="1:1">
      <c r="A37" s="36"/>
    </row>
    <row r="38" spans="1:1">
      <c r="A38" s="26"/>
    </row>
    <row r="39" spans="1:1">
      <c r="A39" s="36"/>
    </row>
    <row r="40" spans="1:1">
      <c r="A40" s="26"/>
    </row>
    <row r="41" spans="1:1">
      <c r="A41" s="36"/>
    </row>
    <row r="42" spans="1:1">
      <c r="A42" s="161"/>
    </row>
    <row r="43" spans="1:1">
      <c r="A43" s="36"/>
    </row>
    <row r="44" spans="1:1">
      <c r="A44" s="161"/>
    </row>
    <row r="45" spans="1:1">
      <c r="A45" s="36"/>
    </row>
    <row r="46" spans="1:1">
      <c r="A46" s="26"/>
    </row>
    <row r="47" spans="1:1">
      <c r="A47" s="36"/>
    </row>
    <row r="48" spans="1:1">
      <c r="A48" s="26"/>
    </row>
    <row r="49" spans="1:1">
      <c r="A49" s="36"/>
    </row>
    <row r="50" spans="1:1">
      <c r="A50" s="161"/>
    </row>
    <row r="51" spans="1:1">
      <c r="A51" s="36"/>
    </row>
    <row r="52" spans="1:1">
      <c r="A52" s="161"/>
    </row>
    <row r="53" spans="1:1">
      <c r="A53" s="36"/>
    </row>
    <row r="54" spans="1:1">
      <c r="A54" s="161"/>
    </row>
    <row r="55" spans="1:1">
      <c r="A55" s="36"/>
    </row>
    <row r="56" spans="1:1">
      <c r="A56" s="161"/>
    </row>
    <row r="57" spans="1:1">
      <c r="A57" s="36"/>
    </row>
    <row r="58" spans="1:1">
      <c r="A58" s="26"/>
    </row>
    <row r="59" spans="1:1">
      <c r="A59" s="36"/>
    </row>
    <row r="60" spans="1:1">
      <c r="A60" s="26"/>
    </row>
    <row r="61" spans="1:1">
      <c r="A61" s="36"/>
    </row>
    <row r="62" spans="1:1">
      <c r="A62" s="26"/>
    </row>
    <row r="63" spans="1:1">
      <c r="A63" s="36"/>
    </row>
    <row r="64" spans="1:1">
      <c r="A64" s="26"/>
    </row>
    <row r="65" spans="1:1">
      <c r="A65" s="36"/>
    </row>
    <row r="66" spans="1:1">
      <c r="A66" s="26"/>
    </row>
    <row r="67" spans="1:1">
      <c r="A67" s="36"/>
    </row>
    <row r="68" spans="1:1">
      <c r="A68" s="26"/>
    </row>
    <row r="69" spans="1:1">
      <c r="A69" s="26"/>
    </row>
    <row r="70" spans="1:1">
      <c r="A70" s="36"/>
    </row>
    <row r="71" spans="1:1">
      <c r="A71" s="26"/>
    </row>
    <row r="72" spans="1:1">
      <c r="A72" s="36"/>
    </row>
    <row r="73" spans="1:1">
      <c r="A73" s="26"/>
    </row>
    <row r="74" spans="1:1">
      <c r="A74" s="36"/>
    </row>
    <row r="75" spans="1:1">
      <c r="A75" s="26"/>
    </row>
    <row r="76" spans="1:1">
      <c r="A76" s="36"/>
    </row>
    <row r="77" spans="1:1">
      <c r="A77" s="26"/>
    </row>
    <row r="78" spans="1:1">
      <c r="A78" s="36"/>
    </row>
    <row r="79" spans="1:1">
      <c r="A79" s="26"/>
    </row>
    <row r="80" spans="1:1">
      <c r="A80" s="36"/>
    </row>
    <row r="81" spans="1:1">
      <c r="A81" s="26"/>
    </row>
    <row r="82" spans="1:1">
      <c r="A82" s="378"/>
    </row>
    <row r="83" spans="1:1">
      <c r="A83" s="33"/>
    </row>
    <row r="84" spans="1:1">
      <c r="A84" s="378"/>
    </row>
    <row r="85" spans="1:1">
      <c r="A85" s="33"/>
    </row>
    <row r="86" spans="1:1">
      <c r="A86" s="36"/>
    </row>
    <row r="87" spans="1:1">
      <c r="A87" s="26"/>
    </row>
    <row r="88" spans="1:1">
      <c r="A88" s="36"/>
    </row>
    <row r="89" spans="1:1">
      <c r="A89" s="26"/>
    </row>
    <row r="90" spans="1:1">
      <c r="A90" s="36"/>
    </row>
    <row r="91" spans="1:1">
      <c r="A91" s="26"/>
    </row>
    <row r="92" spans="1:1">
      <c r="A92" s="36"/>
    </row>
    <row r="93" spans="1:1">
      <c r="A93" s="26"/>
    </row>
    <row r="94" spans="1:1">
      <c r="A94" s="36"/>
    </row>
    <row r="95" spans="1:1">
      <c r="A95" s="26"/>
    </row>
    <row r="96" spans="1:1">
      <c r="A96" s="36"/>
    </row>
    <row r="97" spans="1:1">
      <c r="A97" s="26"/>
    </row>
    <row r="98" spans="1:1">
      <c r="A98" s="378"/>
    </row>
    <row r="99" spans="1:1">
      <c r="A99" s="33"/>
    </row>
    <row r="100" spans="1:1">
      <c r="A100" s="378"/>
    </row>
    <row r="101" spans="1:1">
      <c r="A101" s="33"/>
    </row>
    <row r="102" spans="1:1">
      <c r="A102" s="378"/>
    </row>
    <row r="103" spans="1:1">
      <c r="A103" s="33"/>
    </row>
    <row r="104" spans="1:1">
      <c r="A104" s="378" t="s">
        <v>248</v>
      </c>
    </row>
    <row r="105" spans="1:1">
      <c r="A105" s="33" t="s">
        <v>491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45"/>
  <sheetViews>
    <sheetView view="pageBreakPreview" topLeftCell="A38" zoomScale="130" zoomScaleNormal="100" zoomScaleSheetLayoutView="130" workbookViewId="0">
      <selection activeCell="G43" sqref="G43"/>
    </sheetView>
  </sheetViews>
  <sheetFormatPr defaultRowHeight="12.75"/>
  <cols>
    <col min="1" max="1" width="6.28515625" style="507" customWidth="1"/>
    <col min="2" max="2" width="39.5703125" style="507" customWidth="1"/>
    <col min="3" max="3" width="16" style="507" customWidth="1"/>
    <col min="4" max="4" width="17.85546875" style="509" customWidth="1"/>
    <col min="5" max="5" width="9.28515625" style="507" customWidth="1"/>
    <col min="6" max="6" width="17" style="508" customWidth="1"/>
    <col min="7" max="7" width="15.5703125" style="508" bestFit="1" customWidth="1"/>
    <col min="8" max="16384" width="9.140625" style="507"/>
  </cols>
  <sheetData>
    <row r="1" spans="1:7" ht="17.25" customHeight="1">
      <c r="A1" s="544" t="s">
        <v>590</v>
      </c>
      <c r="B1" s="544"/>
      <c r="D1" s="545" t="s">
        <v>59</v>
      </c>
      <c r="E1" s="545"/>
    </row>
    <row r="2" spans="1:7" ht="17.25" customHeight="1">
      <c r="A2" s="544" t="s">
        <v>109</v>
      </c>
      <c r="B2" s="544"/>
      <c r="D2" s="542"/>
      <c r="E2" s="542"/>
    </row>
    <row r="3" spans="1:7" ht="6" customHeight="1"/>
    <row r="4" spans="1:7" ht="18.75">
      <c r="A4" s="541" t="s">
        <v>474</v>
      </c>
      <c r="B4" s="541"/>
      <c r="C4" s="541"/>
      <c r="D4" s="541"/>
      <c r="E4" s="541"/>
    </row>
    <row r="5" spans="1:7" s="147" customFormat="1" ht="24.75" hidden="1" customHeight="1">
      <c r="A5" s="543" t="s">
        <v>362</v>
      </c>
      <c r="B5" s="543"/>
      <c r="C5" s="543"/>
      <c r="D5" s="543"/>
      <c r="E5" s="543"/>
      <c r="F5" s="184"/>
      <c r="G5" s="184"/>
    </row>
    <row r="6" spans="1:7" s="147" customFormat="1" ht="24.75" customHeight="1">
      <c r="A6" s="543" t="s">
        <v>592</v>
      </c>
      <c r="B6" s="543"/>
      <c r="C6" s="543"/>
      <c r="D6" s="543"/>
      <c r="E6" s="543"/>
      <c r="F6" s="184"/>
      <c r="G6" s="184"/>
    </row>
    <row r="7" spans="1:7" s="147" customFormat="1" ht="24.75" hidden="1" customHeight="1">
      <c r="A7" s="543" t="s">
        <v>363</v>
      </c>
      <c r="B7" s="543"/>
      <c r="C7" s="543"/>
      <c r="D7" s="543"/>
      <c r="E7" s="543"/>
      <c r="F7" s="184"/>
      <c r="G7" s="184"/>
    </row>
    <row r="8" spans="1:7" s="147" customFormat="1" ht="12.75" customHeight="1">
      <c r="A8" s="148"/>
      <c r="B8" s="148"/>
      <c r="C8" s="148"/>
      <c r="D8" s="149"/>
      <c r="E8" s="148"/>
      <c r="F8" s="184"/>
      <c r="G8" s="184"/>
    </row>
    <row r="9" spans="1:7">
      <c r="E9" s="29" t="s">
        <v>110</v>
      </c>
    </row>
    <row r="10" spans="1:7" ht="58.5" customHeight="1">
      <c r="A10" s="2" t="s">
        <v>7</v>
      </c>
      <c r="B10" s="2" t="s">
        <v>39</v>
      </c>
      <c r="C10" s="2" t="s">
        <v>28</v>
      </c>
      <c r="D10" s="67" t="s">
        <v>29</v>
      </c>
      <c r="E10" s="2" t="s">
        <v>21</v>
      </c>
    </row>
    <row r="11" spans="1:7">
      <c r="A11" s="8" t="s">
        <v>10</v>
      </c>
      <c r="B11" s="39" t="s">
        <v>60</v>
      </c>
      <c r="C11" s="510">
        <f>C12+C15+C19+C20+C21+C22</f>
        <v>254787000000</v>
      </c>
      <c r="D11" s="511">
        <f>D12+D15+D19+D20+D21+D22</f>
        <v>431037813067</v>
      </c>
      <c r="E11" s="512">
        <f>D11/C11*100</f>
        <v>169.17574800401906</v>
      </c>
      <c r="F11" s="513">
        <f>240027779812-19367270624</f>
        <v>220660509188</v>
      </c>
      <c r="G11" s="514"/>
    </row>
    <row r="12" spans="1:7" ht="18" customHeight="1">
      <c r="A12" s="515">
        <v>1</v>
      </c>
      <c r="B12" s="6" t="s">
        <v>40</v>
      </c>
      <c r="C12" s="516">
        <f>SUM(C13:C14)</f>
        <v>37341000000</v>
      </c>
      <c r="D12" s="517">
        <f>SUM(D13:D14)</f>
        <v>50996694583</v>
      </c>
      <c r="E12" s="518">
        <f>D12/C12*100</f>
        <v>136.57024338662595</v>
      </c>
      <c r="F12" s="513"/>
    </row>
    <row r="13" spans="1:7" ht="18" customHeight="1">
      <c r="A13" s="519"/>
      <c r="B13" s="10" t="s">
        <v>41</v>
      </c>
      <c r="C13" s="516">
        <v>20032000000</v>
      </c>
      <c r="D13" s="517">
        <v>2172234987</v>
      </c>
      <c r="E13" s="520">
        <f>D13/C13*100</f>
        <v>10.843824815295527</v>
      </c>
      <c r="F13" s="521"/>
    </row>
    <row r="14" spans="1:7" ht="28.5" customHeight="1">
      <c r="A14" s="519"/>
      <c r="B14" s="28" t="s">
        <v>58</v>
      </c>
      <c r="C14" s="516">
        <f>+'49_'!C16</f>
        <v>17309000000</v>
      </c>
      <c r="D14" s="517">
        <v>48824459596</v>
      </c>
      <c r="E14" s="520">
        <f>D14/C14*100</f>
        <v>282.07556528973367</v>
      </c>
      <c r="F14" s="513"/>
    </row>
    <row r="15" spans="1:7" ht="18" customHeight="1">
      <c r="A15" s="515">
        <v>2</v>
      </c>
      <c r="B15" s="6" t="s">
        <v>43</v>
      </c>
      <c r="C15" s="516">
        <f>SUM(C16:C17)</f>
        <v>217446000000</v>
      </c>
      <c r="D15" s="517">
        <f>SUM(D16:D17)</f>
        <v>224149672900</v>
      </c>
      <c r="E15" s="518">
        <f>D15/C15*100</f>
        <v>103.08291387286958</v>
      </c>
    </row>
    <row r="16" spans="1:7" ht="18" customHeight="1">
      <c r="A16" s="515"/>
      <c r="B16" s="10" t="s">
        <v>44</v>
      </c>
      <c r="C16" s="516">
        <v>95268000000</v>
      </c>
      <c r="D16" s="517">
        <v>94633248900</v>
      </c>
      <c r="E16" s="520"/>
      <c r="F16" s="513"/>
    </row>
    <row r="17" spans="1:7" ht="18" customHeight="1">
      <c r="A17" s="515"/>
      <c r="B17" s="10" t="s">
        <v>45</v>
      </c>
      <c r="C17" s="516">
        <v>122178000000</v>
      </c>
      <c r="D17" s="517">
        <v>129516424000</v>
      </c>
      <c r="E17" s="520"/>
    </row>
    <row r="18" spans="1:7" ht="18" customHeight="1">
      <c r="A18" s="515"/>
      <c r="B18" s="6" t="s">
        <v>46</v>
      </c>
      <c r="C18" s="522"/>
      <c r="D18" s="517"/>
      <c r="E18" s="518"/>
    </row>
    <row r="19" spans="1:7" ht="18" customHeight="1">
      <c r="A19" s="515">
        <v>3</v>
      </c>
      <c r="B19" s="6" t="s">
        <v>14</v>
      </c>
      <c r="C19" s="523"/>
      <c r="D19" s="517">
        <v>105609000</v>
      </c>
      <c r="E19" s="518"/>
    </row>
    <row r="20" spans="1:7" ht="18" customHeight="1">
      <c r="A20" s="515">
        <v>4</v>
      </c>
      <c r="B20" s="6" t="s">
        <v>47</v>
      </c>
      <c r="C20" s="516"/>
      <c r="D20" s="517">
        <v>154406958575</v>
      </c>
      <c r="E20" s="518"/>
      <c r="F20" s="513"/>
    </row>
    <row r="21" spans="1:7" ht="18" customHeight="1">
      <c r="A21" s="515">
        <v>5</v>
      </c>
      <c r="B21" s="6" t="s">
        <v>337</v>
      </c>
      <c r="C21" s="516"/>
      <c r="D21" s="517"/>
      <c r="E21" s="518"/>
    </row>
    <row r="22" spans="1:7" ht="18" customHeight="1">
      <c r="A22" s="515">
        <v>7</v>
      </c>
      <c r="B22" s="6" t="s">
        <v>49</v>
      </c>
      <c r="C22" s="516"/>
      <c r="D22" s="517">
        <v>1378878009</v>
      </c>
      <c r="E22" s="518"/>
    </row>
    <row r="23" spans="1:7" s="526" customFormat="1" ht="21" customHeight="1">
      <c r="A23" s="8" t="s">
        <v>11</v>
      </c>
      <c r="B23" s="39" t="s">
        <v>61</v>
      </c>
      <c r="C23" s="510">
        <f>+C24+C31+C34</f>
        <v>254787000000</v>
      </c>
      <c r="D23" s="510">
        <f>+D24+D31+D34</f>
        <v>429086645399</v>
      </c>
      <c r="E23" s="512">
        <f>D23/C23*100</f>
        <v>168.409944541519</v>
      </c>
      <c r="F23" s="524">
        <f>+D11-D23</f>
        <v>1951167668</v>
      </c>
      <c r="G23" s="525"/>
    </row>
    <row r="24" spans="1:7" s="526" customFormat="1" ht="21" customHeight="1">
      <c r="A24" s="8" t="s">
        <v>8</v>
      </c>
      <c r="B24" s="39" t="s">
        <v>489</v>
      </c>
      <c r="C24" s="510">
        <f>SUM(C25:C29)</f>
        <v>132609000000</v>
      </c>
      <c r="D24" s="510">
        <f>SUM(D25:D29)</f>
        <v>141871041824</v>
      </c>
      <c r="E24" s="512"/>
      <c r="F24" s="524"/>
      <c r="G24" s="525"/>
    </row>
    <row r="25" spans="1:7" ht="18" customHeight="1">
      <c r="A25" s="515">
        <v>1</v>
      </c>
      <c r="B25" s="6" t="s">
        <v>37</v>
      </c>
      <c r="C25" s="516">
        <f>16795760000+0</f>
        <v>16795760000</v>
      </c>
      <c r="D25" s="516">
        <f>+'51'!D13</f>
        <v>21889424406</v>
      </c>
      <c r="E25" s="518">
        <f>D25/C25*100</f>
        <v>130.32708496668207</v>
      </c>
      <c r="F25" s="527"/>
    </row>
    <row r="26" spans="1:7" ht="18" customHeight="1">
      <c r="A26" s="515">
        <v>2</v>
      </c>
      <c r="B26" s="6" t="s">
        <v>34</v>
      </c>
      <c r="C26" s="516">
        <f>113161000000</f>
        <v>113161000000</v>
      </c>
      <c r="D26" s="517">
        <f>+'51'!D22</f>
        <v>115317763834</v>
      </c>
      <c r="E26" s="518">
        <f>D26/C26*100</f>
        <v>101.90592503954544</v>
      </c>
    </row>
    <row r="27" spans="1:7" ht="18" customHeight="1">
      <c r="A27" s="515">
        <v>3</v>
      </c>
      <c r="B27" s="6" t="s">
        <v>6</v>
      </c>
      <c r="C27" s="516">
        <v>2652240000</v>
      </c>
      <c r="D27" s="517"/>
      <c r="E27" s="518">
        <f>D27/C27*100</f>
        <v>0</v>
      </c>
    </row>
    <row r="28" spans="1:7" ht="28.5" customHeight="1">
      <c r="A28" s="528">
        <v>4</v>
      </c>
      <c r="B28" s="14" t="s">
        <v>338</v>
      </c>
      <c r="C28" s="529"/>
      <c r="D28" s="530"/>
      <c r="E28" s="518"/>
    </row>
    <row r="29" spans="1:7" ht="18.75" customHeight="1">
      <c r="A29" s="528">
        <v>5</v>
      </c>
      <c r="B29" s="14" t="s">
        <v>57</v>
      </c>
      <c r="C29" s="531"/>
      <c r="D29" s="530">
        <v>4663853584</v>
      </c>
      <c r="E29" s="531"/>
    </row>
    <row r="30" spans="1:7" ht="6" customHeight="1">
      <c r="A30" s="532"/>
      <c r="B30" s="533"/>
      <c r="C30" s="533"/>
      <c r="D30" s="533"/>
      <c r="E30" s="533"/>
      <c r="F30" s="534"/>
    </row>
    <row r="31" spans="1:7" s="526" customFormat="1">
      <c r="A31" s="8" t="s">
        <v>9</v>
      </c>
      <c r="B31" s="39" t="s">
        <v>476</v>
      </c>
      <c r="C31" s="510">
        <f>SUM(C32:C33)</f>
        <v>122178000000</v>
      </c>
      <c r="D31" s="510">
        <f>SUM(D32:D33)</f>
        <v>103140355505</v>
      </c>
      <c r="E31" s="512"/>
      <c r="F31" s="524"/>
      <c r="G31" s="525"/>
    </row>
    <row r="32" spans="1:7" ht="18" customHeight="1">
      <c r="A32" s="515">
        <v>1</v>
      </c>
      <c r="B32" s="6" t="s">
        <v>477</v>
      </c>
      <c r="C32" s="516">
        <f>+'51'!C31</f>
        <v>114081000000</v>
      </c>
      <c r="D32" s="517">
        <f>+'51'!D31</f>
        <v>90518213543</v>
      </c>
      <c r="E32" s="518"/>
    </row>
    <row r="33" spans="1:7" ht="18" customHeight="1">
      <c r="A33" s="515">
        <v>2</v>
      </c>
      <c r="B33" s="6" t="s">
        <v>478</v>
      </c>
      <c r="C33" s="516">
        <f>+'51'!C35</f>
        <v>8097000000</v>
      </c>
      <c r="D33" s="517">
        <f>+'51'!D35</f>
        <v>12622141962</v>
      </c>
      <c r="E33" s="518"/>
    </row>
    <row r="34" spans="1:7" s="526" customFormat="1" ht="21" customHeight="1">
      <c r="A34" s="8" t="s">
        <v>12</v>
      </c>
      <c r="B34" s="39" t="s">
        <v>479</v>
      </c>
      <c r="C34" s="510"/>
      <c r="D34" s="511">
        <v>184075248070</v>
      </c>
      <c r="E34" s="512"/>
      <c r="F34" s="524"/>
      <c r="G34" s="525"/>
    </row>
    <row r="35" spans="1:7" s="526" customFormat="1" ht="21" customHeight="1">
      <c r="A35" s="8" t="s">
        <v>18</v>
      </c>
      <c r="B35" s="39" t="s">
        <v>480</v>
      </c>
      <c r="C35" s="510"/>
      <c r="D35" s="511">
        <f>+D11-D23</f>
        <v>1951167668</v>
      </c>
      <c r="E35" s="512"/>
      <c r="F35" s="524"/>
      <c r="G35" s="525"/>
    </row>
    <row r="36" spans="1:7" s="526" customFormat="1" ht="21" customHeight="1">
      <c r="A36" s="8" t="s">
        <v>248</v>
      </c>
      <c r="B36" s="39" t="s">
        <v>481</v>
      </c>
      <c r="C36" s="510"/>
      <c r="D36" s="511"/>
      <c r="E36" s="512"/>
      <c r="F36" s="524"/>
      <c r="G36" s="525"/>
    </row>
    <row r="37" spans="1:7" ht="18" customHeight="1">
      <c r="A37" s="515" t="s">
        <v>8</v>
      </c>
      <c r="B37" s="6" t="s">
        <v>482</v>
      </c>
      <c r="C37" s="516"/>
      <c r="D37" s="517"/>
      <c r="E37" s="518"/>
    </row>
    <row r="38" spans="1:7" ht="37.5" customHeight="1">
      <c r="A38" s="515" t="s">
        <v>9</v>
      </c>
      <c r="B38" s="365" t="s">
        <v>483</v>
      </c>
      <c r="C38" s="516"/>
      <c r="D38" s="517"/>
      <c r="E38" s="518"/>
    </row>
    <row r="39" spans="1:7" s="526" customFormat="1" ht="21" customHeight="1">
      <c r="A39" s="8" t="s">
        <v>250</v>
      </c>
      <c r="B39" s="39" t="s">
        <v>484</v>
      </c>
      <c r="C39" s="510"/>
      <c r="D39" s="511"/>
      <c r="E39" s="512"/>
      <c r="F39" s="524"/>
      <c r="G39" s="525"/>
    </row>
    <row r="40" spans="1:7" ht="18" customHeight="1">
      <c r="A40" s="515" t="s">
        <v>8</v>
      </c>
      <c r="B40" s="6" t="s">
        <v>485</v>
      </c>
      <c r="C40" s="516"/>
      <c r="D40" s="517"/>
      <c r="E40" s="518"/>
    </row>
    <row r="41" spans="1:7" ht="18" customHeight="1">
      <c r="A41" s="515" t="s">
        <v>9</v>
      </c>
      <c r="B41" s="6" t="s">
        <v>486</v>
      </c>
      <c r="C41" s="516"/>
      <c r="D41" s="517"/>
      <c r="E41" s="518"/>
    </row>
    <row r="42" spans="1:7" s="526" customFormat="1" ht="21" customHeight="1">
      <c r="A42" s="8" t="s">
        <v>487</v>
      </c>
      <c r="B42" s="39" t="s">
        <v>488</v>
      </c>
      <c r="C42" s="510"/>
      <c r="D42" s="511"/>
      <c r="E42" s="512"/>
      <c r="F42" s="524"/>
      <c r="G42" s="525"/>
    </row>
    <row r="43" spans="1:7">
      <c r="A43" s="535"/>
      <c r="B43" s="535"/>
      <c r="C43" s="535"/>
      <c r="D43" s="536"/>
      <c r="E43" s="535"/>
    </row>
    <row r="44" spans="1:7" ht="9" customHeight="1">
      <c r="C44" s="546"/>
      <c r="D44" s="546"/>
      <c r="E44" s="546"/>
    </row>
    <row r="45" spans="1:7" ht="18.75">
      <c r="C45" s="541"/>
      <c r="D45" s="541"/>
      <c r="E45" s="541"/>
    </row>
  </sheetData>
  <mergeCells count="10">
    <mergeCell ref="A1:B1"/>
    <mergeCell ref="D1:E1"/>
    <mergeCell ref="A2:B2"/>
    <mergeCell ref="A4:E4"/>
    <mergeCell ref="C44:E44"/>
    <mergeCell ref="C45:E45"/>
    <mergeCell ref="D2:E2"/>
    <mergeCell ref="A5:E5"/>
    <mergeCell ref="A6:E6"/>
    <mergeCell ref="A7:E7"/>
  </mergeCells>
  <printOptions horizontalCentered="1"/>
  <pageMargins left="0.70866141732283505" right="0.70866141732283505" top="0.74803149606299202" bottom="0.74803149606299202" header="0.31496062992126" footer="0.31496062992126"/>
  <pageSetup paperSize="9" scale="8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F46"/>
  <sheetViews>
    <sheetView topLeftCell="A13" workbookViewId="0">
      <selection activeCell="C26" sqref="C26:C28"/>
    </sheetView>
  </sheetViews>
  <sheetFormatPr defaultRowHeight="12.75"/>
  <cols>
    <col min="1" max="1" width="4.42578125" style="1" customWidth="1"/>
    <col min="2" max="2" width="39.5703125" style="1" customWidth="1"/>
    <col min="3" max="3" width="15.7109375" style="1" customWidth="1"/>
    <col min="4" max="4" width="16.7109375" style="66" customWidth="1"/>
    <col min="5" max="5" width="11.28515625" style="1" customWidth="1"/>
    <col min="6" max="6" width="15.5703125" style="1" hidden="1" customWidth="1"/>
    <col min="7" max="16384" width="9.140625" style="1"/>
  </cols>
  <sheetData>
    <row r="1" spans="1:6" ht="17.25">
      <c r="A1" s="544" t="s">
        <v>38</v>
      </c>
      <c r="B1" s="547"/>
      <c r="D1" s="545" t="s">
        <v>62</v>
      </c>
      <c r="E1" s="545"/>
    </row>
    <row r="2" spans="1:6" ht="17.25">
      <c r="A2" s="544" t="s">
        <v>111</v>
      </c>
      <c r="B2" s="547"/>
      <c r="D2" s="542"/>
      <c r="E2" s="542"/>
    </row>
    <row r="3" spans="1:6" ht="6.75" customHeight="1"/>
    <row r="4" spans="1:6" ht="23.25" customHeight="1">
      <c r="A4" s="541" t="s">
        <v>63</v>
      </c>
      <c r="B4" s="548"/>
      <c r="C4" s="548"/>
      <c r="D4" s="548"/>
      <c r="E4" s="548"/>
    </row>
    <row r="5" spans="1:6" ht="23.25" customHeight="1">
      <c r="A5" s="541" t="s">
        <v>475</v>
      </c>
      <c r="B5" s="541"/>
      <c r="C5" s="541"/>
      <c r="D5" s="541"/>
      <c r="E5" s="541"/>
    </row>
    <row r="6" spans="1:6" ht="18" hidden="1" customHeight="1">
      <c r="A6" s="549" t="str">
        <f>+'48_'!A5:E5</f>
        <v>(Kèm theo Nghị quyết số     /NQ-HĐND  ngày    tháng    năm 2021 của Hội đồng nhân dân  huyện Ia H'Drai)</v>
      </c>
      <c r="B6" s="549"/>
      <c r="C6" s="549"/>
      <c r="D6" s="549"/>
      <c r="E6" s="549"/>
    </row>
    <row r="7" spans="1:6" ht="23.25" customHeight="1">
      <c r="A7" s="543" t="str">
        <f>+'48_'!A6:E6</f>
        <v>(Kèm theo Nghị quyết số     /NQ-HĐND ngày     tháng    năm 2024 của Hội đồng nhân dân huyện Ia H'Drai)</v>
      </c>
      <c r="B7" s="543"/>
      <c r="C7" s="543"/>
      <c r="D7" s="543"/>
      <c r="E7" s="543"/>
    </row>
    <row r="8" spans="1:6" ht="23.25" hidden="1" customHeight="1">
      <c r="A8" s="549" t="str">
        <f>+'48_'!A7:E7</f>
        <v>(Kèm theo tờ trình số     /TTr-TCKH ngày     tháng    năm 2021 của phòng Tài chính - Kế hoạch huyện)</v>
      </c>
      <c r="B8" s="549"/>
      <c r="C8" s="549"/>
      <c r="D8" s="549"/>
      <c r="E8" s="549"/>
    </row>
    <row r="9" spans="1:6" ht="23.25" customHeight="1">
      <c r="A9" s="82"/>
      <c r="B9" s="82"/>
      <c r="C9" s="82"/>
      <c r="D9" s="82"/>
      <c r="E9" s="82"/>
    </row>
    <row r="10" spans="1:6">
      <c r="E10" s="29" t="s">
        <v>110</v>
      </c>
    </row>
    <row r="11" spans="1:6" ht="25.5">
      <c r="A11" s="2" t="s">
        <v>7</v>
      </c>
      <c r="B11" s="2" t="s">
        <v>39</v>
      </c>
      <c r="C11" s="2" t="s">
        <v>28</v>
      </c>
      <c r="D11" s="67" t="s">
        <v>29</v>
      </c>
      <c r="E11" s="2" t="s">
        <v>21</v>
      </c>
    </row>
    <row r="12" spans="1:6" ht="14.25" customHeight="1">
      <c r="A12" s="3" t="s">
        <v>10</v>
      </c>
      <c r="B12" s="40" t="s">
        <v>0</v>
      </c>
      <c r="C12" s="4"/>
      <c r="D12" s="71"/>
      <c r="E12" s="71"/>
    </row>
    <row r="13" spans="1:6" ht="14.25" customHeight="1">
      <c r="A13" s="8" t="s">
        <v>8</v>
      </c>
      <c r="B13" s="39" t="s">
        <v>64</v>
      </c>
      <c r="C13" s="68">
        <f>C14+C17+C21+C22+C23+C24</f>
        <v>253144400000</v>
      </c>
      <c r="D13" s="68">
        <f>D14+D17+D21+D22+D23+D24</f>
        <v>414218133651</v>
      </c>
      <c r="E13" s="68">
        <f t="shared" ref="E13:E19" si="0">D13/C13*100</f>
        <v>163.6291909483283</v>
      </c>
      <c r="F13" s="12">
        <f>154799946-179754700</f>
        <v>-24954754</v>
      </c>
    </row>
    <row r="14" spans="1:6" ht="14.25" customHeight="1">
      <c r="A14" s="5">
        <v>1</v>
      </c>
      <c r="B14" s="6" t="s">
        <v>40</v>
      </c>
      <c r="C14" s="17">
        <f>SUM(C15:C16)</f>
        <v>35698400000</v>
      </c>
      <c r="D14" s="69">
        <f>SUM(D15:D16)</f>
        <v>50297725085</v>
      </c>
      <c r="E14" s="69">
        <f t="shared" si="0"/>
        <v>140.89630091264596</v>
      </c>
      <c r="F14" s="12">
        <f>149139286+11565630</f>
        <v>160704916</v>
      </c>
    </row>
    <row r="15" spans="1:6" ht="14.25" customHeight="1">
      <c r="A15" s="5"/>
      <c r="B15" s="10" t="s">
        <v>41</v>
      </c>
      <c r="C15" s="15">
        <f>35698400000-C16</f>
        <v>18389400000</v>
      </c>
      <c r="D15" s="15">
        <f>50297725085-D16</f>
        <v>13611307497</v>
      </c>
      <c r="E15" s="69">
        <f t="shared" si="0"/>
        <v>74.017137573819696</v>
      </c>
      <c r="F15" s="159">
        <f>+C13/1000-F14</f>
        <v>92439484</v>
      </c>
    </row>
    <row r="16" spans="1:6" ht="28.5" customHeight="1">
      <c r="A16" s="5"/>
      <c r="B16" s="31" t="s">
        <v>42</v>
      </c>
      <c r="C16" s="15">
        <f>1920000000+2115000000+210000000+11611000000+433000000+30000000+990000000</f>
        <v>17309000000</v>
      </c>
      <c r="D16" s="15">
        <v>36686417588</v>
      </c>
      <c r="E16" s="69">
        <f t="shared" si="0"/>
        <v>211.9499542896759</v>
      </c>
    </row>
    <row r="17" spans="1:6" ht="14.25" customHeight="1">
      <c r="A17" s="5">
        <v>2</v>
      </c>
      <c r="B17" s="6" t="s">
        <v>1</v>
      </c>
      <c r="C17" s="17">
        <f>SUM(C18:C19)</f>
        <v>217446000000</v>
      </c>
      <c r="D17" s="69">
        <f>SUM(D18:D19)</f>
        <v>224149672900</v>
      </c>
      <c r="E17" s="69">
        <f t="shared" si="0"/>
        <v>103.08291387286958</v>
      </c>
    </row>
    <row r="18" spans="1:6" ht="14.25" customHeight="1">
      <c r="A18" s="5"/>
      <c r="B18" s="10" t="s">
        <v>44</v>
      </c>
      <c r="C18" s="15">
        <f>+'48_'!C16</f>
        <v>95268000000</v>
      </c>
      <c r="D18" s="70">
        <v>94633248900</v>
      </c>
      <c r="E18" s="69">
        <f t="shared" si="0"/>
        <v>99.333720556745192</v>
      </c>
      <c r="F18" s="9"/>
    </row>
    <row r="19" spans="1:6" ht="14.25" customHeight="1">
      <c r="A19" s="5"/>
      <c r="B19" s="10" t="s">
        <v>45</v>
      </c>
      <c r="C19" s="15">
        <f>+'48_'!C17</f>
        <v>122178000000</v>
      </c>
      <c r="D19" s="70">
        <v>129516424000</v>
      </c>
      <c r="E19" s="69">
        <f t="shared" si="0"/>
        <v>106.00633829330977</v>
      </c>
    </row>
    <row r="20" spans="1:6" ht="14.25" customHeight="1">
      <c r="A20" s="5"/>
      <c r="B20" s="10" t="s">
        <v>46</v>
      </c>
      <c r="C20" s="15">
        <f>+'48_'!C18</f>
        <v>0</v>
      </c>
      <c r="D20" s="17">
        <f>+C20</f>
        <v>0</v>
      </c>
      <c r="E20" s="69">
        <v>0</v>
      </c>
    </row>
    <row r="21" spans="1:6" ht="14.25" customHeight="1">
      <c r="A21" s="5">
        <v>3</v>
      </c>
      <c r="B21" s="6" t="s">
        <v>47</v>
      </c>
      <c r="C21" s="15"/>
      <c r="D21" s="17">
        <v>138900000033</v>
      </c>
      <c r="E21" s="69"/>
      <c r="F21" s="9"/>
    </row>
    <row r="22" spans="1:6" ht="14.25" customHeight="1">
      <c r="A22" s="5">
        <v>4</v>
      </c>
      <c r="B22" s="6" t="s">
        <v>341</v>
      </c>
      <c r="C22" s="15"/>
      <c r="D22" s="17"/>
      <c r="E22" s="69"/>
    </row>
    <row r="23" spans="1:6" ht="14.25" customHeight="1">
      <c r="A23" s="5">
        <v>5</v>
      </c>
      <c r="B23" s="6" t="s">
        <v>14</v>
      </c>
      <c r="C23" s="15"/>
      <c r="D23" s="17">
        <v>105609000</v>
      </c>
      <c r="E23" s="69"/>
    </row>
    <row r="24" spans="1:6" ht="14.25" customHeight="1">
      <c r="A24" s="5">
        <v>6</v>
      </c>
      <c r="B24" s="6" t="s">
        <v>49</v>
      </c>
      <c r="C24" s="15"/>
      <c r="D24" s="17">
        <v>765126633</v>
      </c>
      <c r="E24" s="69"/>
    </row>
    <row r="25" spans="1:6" s="11" customFormat="1" ht="14.25" customHeight="1">
      <c r="A25" s="8" t="s">
        <v>9</v>
      </c>
      <c r="B25" s="39" t="s">
        <v>65</v>
      </c>
      <c r="C25" s="68">
        <f>C26+C27+C28+C29+C30+C31+C32</f>
        <v>253144400000</v>
      </c>
      <c r="D25" s="68">
        <f>D26+D27+D28+D29+D30+D31+D32</f>
        <v>412556542934</v>
      </c>
      <c r="E25" s="68">
        <f>D25/C25*100</f>
        <v>162.9728103540904</v>
      </c>
    </row>
    <row r="26" spans="1:6" ht="14.25" customHeight="1">
      <c r="A26" s="5">
        <v>1</v>
      </c>
      <c r="B26" s="6" t="s">
        <v>340</v>
      </c>
      <c r="C26" s="17">
        <f>75361000000+20855760000</f>
        <v>96216760000</v>
      </c>
      <c r="D26" s="17">
        <v>90946678646</v>
      </c>
      <c r="E26" s="69">
        <f>D26/C26*100</f>
        <v>94.522699211655009</v>
      </c>
    </row>
    <row r="27" spans="1:6" ht="14.25" customHeight="1">
      <c r="A27" s="5">
        <v>2</v>
      </c>
      <c r="B27" s="6" t="s">
        <v>34</v>
      </c>
      <c r="C27" s="17">
        <f>19849000000+94264196000</f>
        <v>114113196000</v>
      </c>
      <c r="D27" s="17">
        <v>102939967805</v>
      </c>
      <c r="E27" s="69">
        <f>D27/C27*100</f>
        <v>90.208644936208785</v>
      </c>
    </row>
    <row r="28" spans="1:6" ht="14.25" customHeight="1">
      <c r="A28" s="5">
        <v>3</v>
      </c>
      <c r="B28" s="6" t="s">
        <v>6</v>
      </c>
      <c r="C28" s="17">
        <v>2199440000</v>
      </c>
      <c r="D28" s="17"/>
      <c r="E28" s="69"/>
    </row>
    <row r="29" spans="1:6" ht="14.25" customHeight="1">
      <c r="A29" s="5">
        <v>4</v>
      </c>
      <c r="B29" s="6" t="s">
        <v>50</v>
      </c>
      <c r="C29" s="17"/>
      <c r="D29" s="17">
        <v>146597254154</v>
      </c>
      <c r="E29" s="69"/>
      <c r="F29" s="152">
        <f>+C34+C13-C30</f>
        <v>254787000000</v>
      </c>
    </row>
    <row r="30" spans="1:6" ht="14.25" customHeight="1">
      <c r="A30" s="5">
        <v>5</v>
      </c>
      <c r="B30" s="6" t="s">
        <v>51</v>
      </c>
      <c r="C30" s="17">
        <f>42257604000-1642600000</f>
        <v>40615004000</v>
      </c>
      <c r="D30" s="17">
        <v>67514397745</v>
      </c>
      <c r="E30" s="69" t="s">
        <v>35</v>
      </c>
    </row>
    <row r="31" spans="1:6" ht="28.5" customHeight="1">
      <c r="A31" s="18">
        <v>6</v>
      </c>
      <c r="B31" s="30" t="s">
        <v>342</v>
      </c>
      <c r="C31" s="17"/>
      <c r="D31" s="17"/>
      <c r="E31" s="69"/>
      <c r="F31" s="151"/>
    </row>
    <row r="32" spans="1:6" ht="14.25" customHeight="1">
      <c r="A32" s="13">
        <v>7</v>
      </c>
      <c r="B32" s="14" t="s">
        <v>57</v>
      </c>
      <c r="C32" s="19"/>
      <c r="D32" s="19">
        <v>4558244584</v>
      </c>
      <c r="E32" s="69"/>
    </row>
    <row r="33" spans="1:6" ht="14.25" customHeight="1">
      <c r="A33" s="8" t="s">
        <v>11</v>
      </c>
      <c r="B33" s="39" t="s">
        <v>339</v>
      </c>
      <c r="C33" s="16"/>
      <c r="D33" s="16"/>
      <c r="E33" s="69"/>
      <c r="F33" s="152"/>
    </row>
    <row r="34" spans="1:6" ht="14.25" customHeight="1">
      <c r="A34" s="8" t="s">
        <v>8</v>
      </c>
      <c r="B34" s="39" t="s">
        <v>64</v>
      </c>
      <c r="C34" s="16">
        <f>C35+C38+C42+C43+C44</f>
        <v>42257604000</v>
      </c>
      <c r="D34" s="68">
        <f>D35+D38+D42+D43+D44</f>
        <v>84334077161</v>
      </c>
      <c r="E34" s="68">
        <f t="shared" ref="E34:E39" si="1">D34/C34*100</f>
        <v>199.57136509916654</v>
      </c>
    </row>
    <row r="35" spans="1:6" ht="14.25" customHeight="1">
      <c r="A35" s="5">
        <v>1</v>
      </c>
      <c r="B35" s="6" t="s">
        <v>2</v>
      </c>
      <c r="C35" s="17">
        <f>SUM(C36:C37)</f>
        <v>1642600000</v>
      </c>
      <c r="D35" s="17">
        <f>SUM(D36:D37)</f>
        <v>698969498</v>
      </c>
      <c r="E35" s="69">
        <f t="shared" si="1"/>
        <v>42.552629855107753</v>
      </c>
    </row>
    <row r="36" spans="1:6" ht="14.25" customHeight="1">
      <c r="A36" s="5"/>
      <c r="B36" s="6" t="s">
        <v>3</v>
      </c>
      <c r="C36" s="15">
        <v>1642600000</v>
      </c>
      <c r="D36" s="70">
        <v>698969498</v>
      </c>
      <c r="E36" s="69">
        <f t="shared" si="1"/>
        <v>42.552629855107753</v>
      </c>
    </row>
    <row r="37" spans="1:6" ht="28.5" customHeight="1">
      <c r="A37" s="5"/>
      <c r="B37" s="30" t="s">
        <v>4</v>
      </c>
      <c r="C37" s="15"/>
      <c r="D37" s="70"/>
      <c r="E37" s="69"/>
    </row>
    <row r="38" spans="1:6" ht="14.25" customHeight="1">
      <c r="A38" s="5">
        <v>2</v>
      </c>
      <c r="B38" s="6" t="s">
        <v>43</v>
      </c>
      <c r="C38" s="17">
        <f>SUM(C39:C40)</f>
        <v>40615004000</v>
      </c>
      <c r="D38" s="69">
        <f>SUM(D39:D40)</f>
        <v>67514397745</v>
      </c>
      <c r="E38" s="69">
        <f t="shared" si="1"/>
        <v>166.23018858991125</v>
      </c>
    </row>
    <row r="39" spans="1:6" ht="14.25" customHeight="1">
      <c r="A39" s="5"/>
      <c r="B39" s="6" t="s">
        <v>44</v>
      </c>
      <c r="C39" s="17">
        <v>21457004000</v>
      </c>
      <c r="D39" s="69">
        <f>+C39</f>
        <v>21457004000</v>
      </c>
      <c r="E39" s="69">
        <f t="shared" si="1"/>
        <v>100</v>
      </c>
    </row>
    <row r="40" spans="1:6" ht="14.25" customHeight="1">
      <c r="A40" s="5"/>
      <c r="B40" s="6" t="s">
        <v>45</v>
      </c>
      <c r="C40" s="17">
        <v>19158000000</v>
      </c>
      <c r="D40" s="69">
        <v>46057393745</v>
      </c>
      <c r="E40" s="69"/>
    </row>
    <row r="41" spans="1:6" ht="14.25" customHeight="1">
      <c r="A41" s="5"/>
      <c r="B41" s="6" t="s">
        <v>46</v>
      </c>
      <c r="C41" s="17"/>
      <c r="D41" s="17">
        <f>+C41</f>
        <v>0</v>
      </c>
      <c r="E41" s="69"/>
    </row>
    <row r="42" spans="1:6" ht="14.25" customHeight="1">
      <c r="A42" s="5">
        <v>3</v>
      </c>
      <c r="B42" s="6" t="s">
        <v>47</v>
      </c>
      <c r="C42" s="17"/>
      <c r="D42" s="17">
        <v>15506958542</v>
      </c>
      <c r="E42" s="69"/>
    </row>
    <row r="43" spans="1:6" ht="28.5" customHeight="1">
      <c r="A43" s="13">
        <v>4</v>
      </c>
      <c r="B43" s="30" t="s">
        <v>52</v>
      </c>
      <c r="C43" s="19"/>
      <c r="D43" s="17"/>
      <c r="E43" s="69"/>
    </row>
    <row r="44" spans="1:6" ht="14.25" customHeight="1">
      <c r="A44" s="20">
        <v>5</v>
      </c>
      <c r="B44" s="21" t="s">
        <v>49</v>
      </c>
      <c r="C44" s="19"/>
      <c r="D44" s="17">
        <v>613751376</v>
      </c>
      <c r="E44" s="7"/>
    </row>
    <row r="45" spans="1:6" s="11" customFormat="1" ht="14.25" customHeight="1">
      <c r="A45" s="22" t="s">
        <v>9</v>
      </c>
      <c r="B45" s="23" t="s">
        <v>66</v>
      </c>
      <c r="C45" s="24">
        <f>C34</f>
        <v>42257604000</v>
      </c>
      <c r="D45" s="72">
        <v>84044500210</v>
      </c>
      <c r="E45" s="25">
        <f>D45/C45*100</f>
        <v>198.88609919767339</v>
      </c>
      <c r="F45" s="160"/>
    </row>
    <row r="46" spans="1:6" ht="28.5" customHeight="1">
      <c r="C46" s="541"/>
      <c r="D46" s="548"/>
      <c r="E46" s="548"/>
    </row>
  </sheetData>
  <mergeCells count="10">
    <mergeCell ref="A1:B1"/>
    <mergeCell ref="D1:E1"/>
    <mergeCell ref="A2:B2"/>
    <mergeCell ref="A4:E4"/>
    <mergeCell ref="C46:E46"/>
    <mergeCell ref="D2:E2"/>
    <mergeCell ref="A5:E5"/>
    <mergeCell ref="A6:E6"/>
    <mergeCell ref="A7:E7"/>
    <mergeCell ref="A8:E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E138"/>
  <sheetViews>
    <sheetView tabSelected="1" view="pageBreakPreview" zoomScale="115" zoomScaleNormal="100" zoomScaleSheetLayoutView="115" workbookViewId="0">
      <pane xSplit="2" ySplit="7" topLeftCell="C8" activePane="bottomRight" state="frozen"/>
      <selection pane="topRight" activeCell="C1" sqref="C1"/>
      <selection pane="bottomLeft" activeCell="A8" sqref="A8"/>
      <selection pane="bottomRight" activeCell="AB1" sqref="AB1:AB1048576"/>
    </sheetView>
  </sheetViews>
  <sheetFormatPr defaultRowHeight="12.75"/>
  <cols>
    <col min="1" max="1" width="5.42578125" style="84" customWidth="1"/>
    <col min="2" max="2" width="31.28515625" style="84" customWidth="1"/>
    <col min="3" max="3" width="17.85546875" style="366" customWidth="1"/>
    <col min="4" max="4" width="18.28515625" style="366" customWidth="1"/>
    <col min="5" max="5" width="18.140625" style="366" customWidth="1"/>
    <col min="6" max="6" width="15.5703125" style="366" customWidth="1"/>
    <col min="7" max="7" width="17.28515625" style="366" customWidth="1"/>
    <col min="8" max="8" width="17.42578125" style="366" customWidth="1"/>
    <col min="9" max="9" width="16.140625" style="366" customWidth="1"/>
    <col min="10" max="10" width="9" style="366" customWidth="1"/>
    <col min="11" max="11" width="9.85546875" style="84" customWidth="1"/>
    <col min="12" max="12" width="19.5703125" style="84" hidden="1" customWidth="1"/>
    <col min="13" max="27" width="0" style="84" hidden="1" customWidth="1"/>
    <col min="28" max="28" width="16.140625" style="479" hidden="1" customWidth="1"/>
    <col min="29" max="31" width="9.140625" style="479"/>
    <col min="32" max="16384" width="9.140625" style="84"/>
  </cols>
  <sheetData>
    <row r="1" spans="1:31">
      <c r="A1" s="83" t="s">
        <v>591</v>
      </c>
      <c r="I1" s="367" t="s">
        <v>252</v>
      </c>
    </row>
    <row r="2" spans="1:31">
      <c r="A2" s="83"/>
      <c r="I2" s="367"/>
    </row>
    <row r="3" spans="1:31">
      <c r="A3" s="550" t="s">
        <v>490</v>
      </c>
      <c r="B3" s="550"/>
      <c r="C3" s="550"/>
      <c r="D3" s="550"/>
      <c r="E3" s="550"/>
      <c r="F3" s="550"/>
      <c r="G3" s="550"/>
      <c r="H3" s="550"/>
      <c r="I3" s="550"/>
      <c r="J3" s="550"/>
      <c r="K3" s="550"/>
    </row>
    <row r="4" spans="1:31">
      <c r="A4" s="554" t="str">
        <f>+'49_'!A7:E7</f>
        <v>(Kèm theo Nghị quyết số     /NQ-HĐND ngày     tháng    năm 2024 của Hội đồng nhân dân huyện Ia H'Drai)</v>
      </c>
      <c r="B4" s="554"/>
      <c r="C4" s="554"/>
      <c r="D4" s="554"/>
      <c r="E4" s="554"/>
      <c r="F4" s="554"/>
      <c r="G4" s="554"/>
      <c r="H4" s="554"/>
      <c r="I4" s="554"/>
      <c r="J4" s="554"/>
      <c r="K4" s="554"/>
    </row>
    <row r="5" spans="1:31">
      <c r="K5" s="85" t="s">
        <v>128</v>
      </c>
      <c r="L5" s="86">
        <f>11408499254-G9</f>
        <v>-35307805563</v>
      </c>
    </row>
    <row r="6" spans="1:31" ht="30.75" customHeight="1">
      <c r="A6" s="555" t="s">
        <v>7</v>
      </c>
      <c r="B6" s="555" t="s">
        <v>39</v>
      </c>
      <c r="C6" s="556" t="s">
        <v>132</v>
      </c>
      <c r="D6" s="556"/>
      <c r="E6" s="556" t="s">
        <v>133</v>
      </c>
      <c r="F6" s="556" t="s">
        <v>134</v>
      </c>
      <c r="G6" s="556"/>
      <c r="H6" s="556"/>
      <c r="I6" s="556"/>
      <c r="J6" s="555" t="s">
        <v>21</v>
      </c>
      <c r="K6" s="555"/>
    </row>
    <row r="7" spans="1:31" ht="52.5" customHeight="1">
      <c r="A7" s="555"/>
      <c r="B7" s="555"/>
      <c r="C7" s="368" t="s">
        <v>135</v>
      </c>
      <c r="D7" s="368" t="s">
        <v>136</v>
      </c>
      <c r="E7" s="556"/>
      <c r="F7" s="368" t="s">
        <v>137</v>
      </c>
      <c r="G7" s="368" t="s">
        <v>138</v>
      </c>
      <c r="H7" s="368" t="s">
        <v>139</v>
      </c>
      <c r="I7" s="368" t="s">
        <v>140</v>
      </c>
      <c r="J7" s="368" t="s">
        <v>135</v>
      </c>
      <c r="K7" s="167" t="s">
        <v>136</v>
      </c>
    </row>
    <row r="8" spans="1:31" s="173" customFormat="1" ht="38.25">
      <c r="A8" s="87" t="s">
        <v>10</v>
      </c>
      <c r="B8" s="87" t="s">
        <v>11</v>
      </c>
      <c r="C8" s="369">
        <v>1</v>
      </c>
      <c r="D8" s="369">
        <v>2</v>
      </c>
      <c r="E8" s="369" t="s">
        <v>141</v>
      </c>
      <c r="F8" s="369">
        <v>4</v>
      </c>
      <c r="G8" s="369">
        <v>5</v>
      </c>
      <c r="H8" s="369">
        <v>6</v>
      </c>
      <c r="I8" s="369">
        <v>7</v>
      </c>
      <c r="J8" s="369" t="s">
        <v>142</v>
      </c>
      <c r="K8" s="87" t="s">
        <v>143</v>
      </c>
      <c r="L8" s="370"/>
      <c r="AB8" s="480"/>
      <c r="AC8" s="480"/>
      <c r="AD8" s="480"/>
      <c r="AE8" s="480"/>
    </row>
    <row r="9" spans="1:31" s="88" customFormat="1">
      <c r="A9" s="89"/>
      <c r="B9" s="89" t="s">
        <v>343</v>
      </c>
      <c r="C9" s="371">
        <f>+C10+C107+C114+C121+C123</f>
        <v>285046000000</v>
      </c>
      <c r="D9" s="371">
        <f t="shared" ref="D9:I9" si="0">+D10+D107+D114+D121+D123+D122</f>
        <v>287446000000</v>
      </c>
      <c r="E9" s="371">
        <f t="shared" si="0"/>
        <v>547247730985</v>
      </c>
      <c r="F9" s="371">
        <f t="shared" si="0"/>
        <v>1979215356</v>
      </c>
      <c r="G9" s="371">
        <f t="shared" si="0"/>
        <v>46716304817</v>
      </c>
      <c r="H9" s="371">
        <f t="shared" si="0"/>
        <v>414218133651</v>
      </c>
      <c r="I9" s="371">
        <f t="shared" si="0"/>
        <v>84334077161</v>
      </c>
      <c r="J9" s="371">
        <f>+E9/C9%</f>
        <v>191.98576053864991</v>
      </c>
      <c r="K9" s="371">
        <f>+E9/D9%</f>
        <v>190.38279571989173</v>
      </c>
      <c r="AB9" s="481"/>
      <c r="AC9" s="481"/>
      <c r="AD9" s="481"/>
      <c r="AE9" s="481"/>
    </row>
    <row r="10" spans="1:31" s="88" customFormat="1">
      <c r="A10" s="90" t="s">
        <v>10</v>
      </c>
      <c r="B10" s="91" t="s">
        <v>144</v>
      </c>
      <c r="C10" s="372">
        <f t="shared" ref="C10:I10" si="1">+C11+C19+C25+C37+C43+C44+C45+C46+C47+C50+C54+C57+C58+C61+C64+C67+C68+C70+C73+C74+C75</f>
        <v>67600000000</v>
      </c>
      <c r="D10" s="372">
        <f t="shared" si="1"/>
        <v>70000000000</v>
      </c>
      <c r="E10" s="372">
        <f t="shared" si="1"/>
        <v>95133970172</v>
      </c>
      <c r="F10" s="372">
        <f t="shared" si="1"/>
        <v>1979215356</v>
      </c>
      <c r="G10" s="372">
        <f t="shared" si="1"/>
        <v>42158060233</v>
      </c>
      <c r="H10" s="372">
        <f t="shared" si="1"/>
        <v>50297725085</v>
      </c>
      <c r="I10" s="372">
        <f t="shared" si="1"/>
        <v>698969498</v>
      </c>
      <c r="J10" s="372">
        <f>+E10/C10%</f>
        <v>140.73072510650888</v>
      </c>
      <c r="K10" s="372">
        <f>+E10/D10%</f>
        <v>135.90567167428571</v>
      </c>
      <c r="AB10" s="481"/>
      <c r="AC10" s="481"/>
      <c r="AD10" s="481"/>
      <c r="AE10" s="481"/>
    </row>
    <row r="11" spans="1:31" s="88" customFormat="1" ht="27" customHeight="1">
      <c r="A11" s="90">
        <v>1</v>
      </c>
      <c r="B11" s="91" t="s">
        <v>145</v>
      </c>
      <c r="C11" s="372">
        <f t="shared" ref="C11:I11" si="2">+C12+C14+C15+C17</f>
        <v>12800000000</v>
      </c>
      <c r="D11" s="372">
        <f t="shared" si="2"/>
        <v>12800000000</v>
      </c>
      <c r="E11" s="372">
        <f>+E12+E14+E15+E17</f>
        <v>10608593190</v>
      </c>
      <c r="F11" s="372">
        <f t="shared" si="2"/>
        <v>0</v>
      </c>
      <c r="G11" s="372">
        <f t="shared" si="2"/>
        <v>9017304208</v>
      </c>
      <c r="H11" s="372">
        <f t="shared" si="2"/>
        <v>1591288982</v>
      </c>
      <c r="I11" s="372">
        <f t="shared" si="2"/>
        <v>0</v>
      </c>
      <c r="J11" s="372"/>
      <c r="K11" s="372"/>
      <c r="AB11" s="482">
        <f>+E11+E19</f>
        <v>38425433488</v>
      </c>
      <c r="AC11" s="481"/>
      <c r="AD11" s="481"/>
      <c r="AE11" s="481"/>
    </row>
    <row r="12" spans="1:31">
      <c r="A12" s="92"/>
      <c r="B12" s="93" t="s">
        <v>146</v>
      </c>
      <c r="C12" s="374">
        <v>12800000000</v>
      </c>
      <c r="D12" s="374">
        <v>12800000000</v>
      </c>
      <c r="E12" s="374">
        <f t="shared" ref="E12:E18" si="3">SUM(F12:I12)</f>
        <v>10608422185</v>
      </c>
      <c r="F12" s="374">
        <v>0</v>
      </c>
      <c r="G12" s="374">
        <v>9017158854</v>
      </c>
      <c r="H12" s="374">
        <v>1591263331</v>
      </c>
      <c r="I12" s="374">
        <v>0</v>
      </c>
      <c r="J12" s="374"/>
      <c r="K12" s="374"/>
      <c r="L12" s="84">
        <f>+E12/1000000</f>
        <v>10608.422184999999</v>
      </c>
    </row>
    <row r="13" spans="1:31" ht="25.5">
      <c r="A13" s="92"/>
      <c r="B13" s="94" t="s">
        <v>147</v>
      </c>
      <c r="C13" s="374"/>
      <c r="D13" s="374"/>
      <c r="E13" s="374">
        <f t="shared" si="3"/>
        <v>0</v>
      </c>
      <c r="F13" s="374">
        <v>0</v>
      </c>
      <c r="G13" s="374">
        <v>0</v>
      </c>
      <c r="H13" s="374">
        <v>0</v>
      </c>
      <c r="I13" s="374">
        <v>0</v>
      </c>
      <c r="J13" s="374"/>
      <c r="K13" s="374"/>
      <c r="L13" s="84">
        <f>+H12/1000000</f>
        <v>1591.2633310000001</v>
      </c>
    </row>
    <row r="14" spans="1:31">
      <c r="A14" s="92"/>
      <c r="B14" s="93" t="s">
        <v>148</v>
      </c>
      <c r="C14" s="374"/>
      <c r="D14" s="374"/>
      <c r="E14" s="374">
        <f t="shared" si="3"/>
        <v>171005</v>
      </c>
      <c r="F14" s="374">
        <v>0</v>
      </c>
      <c r="G14" s="374">
        <v>145354</v>
      </c>
      <c r="H14" s="374">
        <v>25651</v>
      </c>
      <c r="I14" s="374">
        <v>0</v>
      </c>
      <c r="J14" s="374"/>
      <c r="K14" s="374"/>
    </row>
    <row r="15" spans="1:31">
      <c r="A15" s="92"/>
      <c r="B15" s="93" t="s">
        <v>149</v>
      </c>
      <c r="C15" s="374"/>
      <c r="D15" s="374"/>
      <c r="E15" s="374">
        <f t="shared" si="3"/>
        <v>0</v>
      </c>
      <c r="F15" s="374">
        <v>0</v>
      </c>
      <c r="G15" s="374">
        <v>0</v>
      </c>
      <c r="H15" s="374">
        <v>0</v>
      </c>
      <c r="I15" s="374">
        <v>0</v>
      </c>
      <c r="J15" s="374"/>
      <c r="K15" s="374"/>
    </row>
    <row r="16" spans="1:31" ht="38.25">
      <c r="A16" s="92"/>
      <c r="B16" s="94" t="s">
        <v>150</v>
      </c>
      <c r="C16" s="374"/>
      <c r="D16" s="374"/>
      <c r="E16" s="374">
        <f t="shared" si="3"/>
        <v>0</v>
      </c>
      <c r="F16" s="374">
        <v>0</v>
      </c>
      <c r="G16" s="374">
        <v>0</v>
      </c>
      <c r="H16" s="374">
        <v>0</v>
      </c>
      <c r="I16" s="374">
        <v>0</v>
      </c>
      <c r="J16" s="374"/>
      <c r="K16" s="374"/>
    </row>
    <row r="17" spans="1:31">
      <c r="A17" s="92"/>
      <c r="B17" s="93" t="s">
        <v>200</v>
      </c>
      <c r="C17" s="374"/>
      <c r="D17" s="374"/>
      <c r="E17" s="374">
        <f t="shared" si="3"/>
        <v>0</v>
      </c>
      <c r="F17" s="374">
        <v>0</v>
      </c>
      <c r="G17" s="374">
        <v>0</v>
      </c>
      <c r="H17" s="374">
        <v>0</v>
      </c>
      <c r="I17" s="374">
        <v>0</v>
      </c>
      <c r="J17" s="374"/>
      <c r="K17" s="374"/>
    </row>
    <row r="18" spans="1:31">
      <c r="A18" s="92"/>
      <c r="B18" s="94" t="s">
        <v>152</v>
      </c>
      <c r="C18" s="374"/>
      <c r="D18" s="374"/>
      <c r="E18" s="374">
        <f t="shared" si="3"/>
        <v>0</v>
      </c>
      <c r="F18" s="374">
        <v>0</v>
      </c>
      <c r="G18" s="374">
        <v>0</v>
      </c>
      <c r="H18" s="374">
        <v>0</v>
      </c>
      <c r="I18" s="374">
        <v>0</v>
      </c>
      <c r="J18" s="374"/>
      <c r="K18" s="374"/>
    </row>
    <row r="19" spans="1:31" s="88" customFormat="1" ht="38.25">
      <c r="A19" s="90">
        <v>2</v>
      </c>
      <c r="B19" s="91" t="s">
        <v>153</v>
      </c>
      <c r="C19" s="372">
        <f>+C20+C21+C22+C24</f>
        <v>15720000000</v>
      </c>
      <c r="D19" s="372">
        <f t="shared" ref="D19:I19" si="4">+D20+D21+D22+D24</f>
        <v>15720000000</v>
      </c>
      <c r="E19" s="372">
        <f>+E20+E21+E22+E24</f>
        <v>27816840298</v>
      </c>
      <c r="F19" s="372">
        <f t="shared" si="4"/>
        <v>0</v>
      </c>
      <c r="G19" s="372">
        <f>+G20+G21+G22+G24</f>
        <v>23672864797</v>
      </c>
      <c r="H19" s="372">
        <f t="shared" si="4"/>
        <v>4143975501</v>
      </c>
      <c r="I19" s="372">
        <f t="shared" si="4"/>
        <v>0</v>
      </c>
      <c r="J19" s="372">
        <f>+E19/C19%</f>
        <v>176.95191029262085</v>
      </c>
      <c r="K19" s="372">
        <f>+E19/D19%</f>
        <v>176.95191029262085</v>
      </c>
      <c r="AB19" s="481"/>
      <c r="AC19" s="481"/>
      <c r="AD19" s="481"/>
      <c r="AE19" s="481"/>
    </row>
    <row r="20" spans="1:31">
      <c r="A20" s="92"/>
      <c r="B20" s="93" t="s">
        <v>146</v>
      </c>
      <c r="C20" s="374">
        <v>14100000000</v>
      </c>
      <c r="D20" s="374">
        <v>14100000000</v>
      </c>
      <c r="E20" s="374">
        <f>SUM(F20:I20)</f>
        <v>26108529903</v>
      </c>
      <c r="F20" s="374">
        <v>0</v>
      </c>
      <c r="G20" s="374">
        <v>22192563348</v>
      </c>
      <c r="H20" s="374">
        <v>3915966555</v>
      </c>
      <c r="I20" s="374">
        <v>0</v>
      </c>
      <c r="J20" s="372">
        <f>+E20/C20%</f>
        <v>185.16687874468084</v>
      </c>
      <c r="K20" s="372">
        <f>+E20/D20%</f>
        <v>185.16687874468084</v>
      </c>
      <c r="L20" s="86">
        <f>+H20/E20%</f>
        <v>14.998801424472529</v>
      </c>
    </row>
    <row r="21" spans="1:31">
      <c r="A21" s="92"/>
      <c r="B21" s="93" t="s">
        <v>148</v>
      </c>
      <c r="C21" s="374">
        <v>1400000000</v>
      </c>
      <c r="D21" s="374">
        <v>1400000000</v>
      </c>
      <c r="E21" s="374">
        <f>SUM(F21:I21)</f>
        <v>1602496225</v>
      </c>
      <c r="F21" s="374">
        <v>0</v>
      </c>
      <c r="G21" s="374">
        <v>1376100831</v>
      </c>
      <c r="H21" s="374">
        <v>226395394</v>
      </c>
      <c r="I21" s="374">
        <v>0</v>
      </c>
      <c r="J21" s="372">
        <f>+E21/C21%</f>
        <v>114.46401607142857</v>
      </c>
      <c r="K21" s="372">
        <f>+E21/D21%</f>
        <v>114.46401607142857</v>
      </c>
      <c r="L21" s="177">
        <f>+G20/E20%</f>
        <v>85.001198575527468</v>
      </c>
    </row>
    <row r="22" spans="1:31">
      <c r="A22" s="92"/>
      <c r="B22" s="93" t="s">
        <v>149</v>
      </c>
      <c r="C22" s="374"/>
      <c r="D22" s="374"/>
      <c r="E22" s="374">
        <f>SUM(F22:I22)</f>
        <v>0</v>
      </c>
      <c r="F22" s="374">
        <v>0</v>
      </c>
      <c r="G22" s="374">
        <v>0</v>
      </c>
      <c r="H22" s="374">
        <v>0</v>
      </c>
      <c r="I22" s="374">
        <v>0</v>
      </c>
      <c r="J22" s="372"/>
      <c r="K22" s="372"/>
    </row>
    <row r="23" spans="1:31" ht="38.25">
      <c r="A23" s="92"/>
      <c r="B23" s="94" t="s">
        <v>150</v>
      </c>
      <c r="C23" s="374"/>
      <c r="D23" s="374"/>
      <c r="E23" s="374">
        <f>SUM(F23:I23)</f>
        <v>0</v>
      </c>
      <c r="F23" s="374">
        <v>0</v>
      </c>
      <c r="G23" s="374">
        <v>0</v>
      </c>
      <c r="H23" s="374">
        <v>0</v>
      </c>
      <c r="I23" s="374">
        <v>0</v>
      </c>
      <c r="J23" s="372"/>
      <c r="K23" s="372"/>
    </row>
    <row r="24" spans="1:31">
      <c r="A24" s="92"/>
      <c r="B24" s="93" t="s">
        <v>154</v>
      </c>
      <c r="C24" s="374">
        <v>220000000</v>
      </c>
      <c r="D24" s="374">
        <v>220000000</v>
      </c>
      <c r="E24" s="374">
        <f>SUM(F24:I24)</f>
        <v>105814170</v>
      </c>
      <c r="F24" s="374">
        <v>0</v>
      </c>
      <c r="G24" s="374">
        <v>104200618</v>
      </c>
      <c r="H24" s="374">
        <v>1613552</v>
      </c>
      <c r="I24" s="374">
        <v>0</v>
      </c>
      <c r="J24" s="372">
        <f>+E24/C24%</f>
        <v>48.097349999999999</v>
      </c>
      <c r="K24" s="372">
        <f>+E24/D24%</f>
        <v>48.097349999999999</v>
      </c>
    </row>
    <row r="25" spans="1:31" ht="25.5">
      <c r="A25" s="90">
        <v>3</v>
      </c>
      <c r="B25" s="91" t="s">
        <v>155</v>
      </c>
      <c r="C25" s="374"/>
      <c r="D25" s="374"/>
      <c r="E25" s="372">
        <f>+E26+E28+E30+E31+E33+E35</f>
        <v>0</v>
      </c>
      <c r="F25" s="374">
        <f>+F26+F28+F30+F31+F33+F35</f>
        <v>0</v>
      </c>
      <c r="G25" s="374">
        <f>+G26+G28+G30+G31+G33+G35</f>
        <v>0</v>
      </c>
      <c r="H25" s="374">
        <f>+H26+H28+H30+H31+H33+H35</f>
        <v>0</v>
      </c>
      <c r="I25" s="374">
        <f>+I26+I28+I30+I31+I33+I35</f>
        <v>0</v>
      </c>
      <c r="J25" s="374"/>
      <c r="K25" s="374"/>
    </row>
    <row r="26" spans="1:31">
      <c r="A26" s="92"/>
      <c r="B26" s="93" t="s">
        <v>146</v>
      </c>
      <c r="C26" s="374"/>
      <c r="D26" s="374"/>
      <c r="E26" s="374">
        <f t="shared" ref="E26:E36" si="5">SUM(F26:I26)</f>
        <v>0</v>
      </c>
      <c r="F26" s="374">
        <v>0</v>
      </c>
      <c r="G26" s="374"/>
      <c r="H26" s="374"/>
      <c r="I26" s="374">
        <v>0</v>
      </c>
      <c r="J26" s="374"/>
      <c r="K26" s="374"/>
    </row>
    <row r="27" spans="1:31" ht="25.5">
      <c r="A27" s="92"/>
      <c r="B27" s="94" t="s">
        <v>156</v>
      </c>
      <c r="C27" s="374"/>
      <c r="D27" s="374"/>
      <c r="E27" s="374">
        <f t="shared" si="5"/>
        <v>0</v>
      </c>
      <c r="F27" s="374">
        <v>0</v>
      </c>
      <c r="G27" s="374"/>
      <c r="H27" s="374"/>
      <c r="I27" s="374">
        <v>0</v>
      </c>
      <c r="J27" s="374"/>
      <c r="K27" s="374"/>
    </row>
    <row r="28" spans="1:31">
      <c r="A28" s="92"/>
      <c r="B28" s="93" t="s">
        <v>148</v>
      </c>
      <c r="C28" s="374"/>
      <c r="D28" s="374"/>
      <c r="E28" s="374">
        <f t="shared" si="5"/>
        <v>0</v>
      </c>
      <c r="F28" s="374">
        <v>0</v>
      </c>
      <c r="G28" s="374"/>
      <c r="H28" s="374"/>
      <c r="I28" s="374">
        <v>0</v>
      </c>
      <c r="J28" s="374"/>
      <c r="K28" s="374"/>
    </row>
    <row r="29" spans="1:31" ht="25.5">
      <c r="A29" s="92"/>
      <c r="B29" s="94" t="s">
        <v>157</v>
      </c>
      <c r="C29" s="374"/>
      <c r="D29" s="374"/>
      <c r="E29" s="374">
        <f t="shared" si="5"/>
        <v>0</v>
      </c>
      <c r="F29" s="374">
        <v>0</v>
      </c>
      <c r="G29" s="374"/>
      <c r="H29" s="374"/>
      <c r="I29" s="374">
        <v>0</v>
      </c>
      <c r="J29" s="374"/>
      <c r="K29" s="374"/>
    </row>
    <row r="30" spans="1:31">
      <c r="A30" s="92"/>
      <c r="B30" s="93" t="s">
        <v>158</v>
      </c>
      <c r="C30" s="374"/>
      <c r="D30" s="374"/>
      <c r="E30" s="374">
        <f t="shared" si="5"/>
        <v>0</v>
      </c>
      <c r="F30" s="374">
        <v>0</v>
      </c>
      <c r="G30" s="374">
        <v>0</v>
      </c>
      <c r="H30" s="374">
        <v>0</v>
      </c>
      <c r="I30" s="374">
        <v>0</v>
      </c>
      <c r="J30" s="374"/>
      <c r="K30" s="374"/>
    </row>
    <row r="31" spans="1:31">
      <c r="A31" s="92"/>
      <c r="B31" s="93" t="s">
        <v>149</v>
      </c>
      <c r="C31" s="374"/>
      <c r="D31" s="374"/>
      <c r="E31" s="374">
        <f t="shared" si="5"/>
        <v>0</v>
      </c>
      <c r="F31" s="374">
        <v>0</v>
      </c>
      <c r="G31" s="374">
        <v>0</v>
      </c>
      <c r="H31" s="374">
        <v>0</v>
      </c>
      <c r="I31" s="374">
        <v>0</v>
      </c>
      <c r="J31" s="374"/>
      <c r="K31" s="374"/>
    </row>
    <row r="32" spans="1:31" ht="38.25">
      <c r="A32" s="92"/>
      <c r="B32" s="94" t="s">
        <v>159</v>
      </c>
      <c r="C32" s="374"/>
      <c r="D32" s="374"/>
      <c r="E32" s="374">
        <f t="shared" si="5"/>
        <v>0</v>
      </c>
      <c r="F32" s="374">
        <v>0</v>
      </c>
      <c r="G32" s="374">
        <v>0</v>
      </c>
      <c r="H32" s="374">
        <v>0</v>
      </c>
      <c r="I32" s="374">
        <v>0</v>
      </c>
      <c r="J32" s="374"/>
      <c r="K32" s="374"/>
    </row>
    <row r="33" spans="1:31">
      <c r="A33" s="92"/>
      <c r="B33" s="93" t="s">
        <v>154</v>
      </c>
      <c r="C33" s="374"/>
      <c r="D33" s="374"/>
      <c r="E33" s="374">
        <f t="shared" si="5"/>
        <v>0</v>
      </c>
      <c r="F33" s="374">
        <v>0</v>
      </c>
      <c r="G33" s="374">
        <v>0</v>
      </c>
      <c r="H33" s="374">
        <v>0</v>
      </c>
      <c r="I33" s="374">
        <v>0</v>
      </c>
      <c r="J33" s="374"/>
      <c r="K33" s="374"/>
    </row>
    <row r="34" spans="1:31">
      <c r="A34" s="92"/>
      <c r="B34" s="94" t="s">
        <v>152</v>
      </c>
      <c r="C34" s="374"/>
      <c r="D34" s="374"/>
      <c r="E34" s="374">
        <f t="shared" si="5"/>
        <v>0</v>
      </c>
      <c r="F34" s="374">
        <v>0</v>
      </c>
      <c r="G34" s="374">
        <v>0</v>
      </c>
      <c r="H34" s="374">
        <v>0</v>
      </c>
      <c r="I34" s="374">
        <v>0</v>
      </c>
      <c r="J34" s="374"/>
      <c r="K34" s="374"/>
    </row>
    <row r="35" spans="1:31">
      <c r="A35" s="92"/>
      <c r="B35" s="93" t="s">
        <v>160</v>
      </c>
      <c r="C35" s="374"/>
      <c r="D35" s="374"/>
      <c r="E35" s="374">
        <f t="shared" si="5"/>
        <v>0</v>
      </c>
      <c r="F35" s="374">
        <v>0</v>
      </c>
      <c r="G35" s="374">
        <v>0</v>
      </c>
      <c r="H35" s="374">
        <v>0</v>
      </c>
      <c r="I35" s="374">
        <v>0</v>
      </c>
      <c r="J35" s="374"/>
      <c r="K35" s="374"/>
    </row>
    <row r="36" spans="1:31" ht="25.5">
      <c r="A36" s="92"/>
      <c r="B36" s="94" t="s">
        <v>156</v>
      </c>
      <c r="C36" s="374"/>
      <c r="D36" s="374"/>
      <c r="E36" s="374">
        <f t="shared" si="5"/>
        <v>0</v>
      </c>
      <c r="F36" s="374">
        <v>0</v>
      </c>
      <c r="G36" s="374">
        <v>0</v>
      </c>
      <c r="H36" s="374">
        <v>0</v>
      </c>
      <c r="I36" s="374">
        <v>0</v>
      </c>
      <c r="J36" s="374"/>
      <c r="K36" s="374"/>
    </row>
    <row r="37" spans="1:31" s="88" customFormat="1" ht="25.5">
      <c r="A37" s="90">
        <v>4</v>
      </c>
      <c r="B37" s="91" t="s">
        <v>161</v>
      </c>
      <c r="C37" s="372">
        <f t="shared" ref="C37:I37" si="6">+C38+C39+C40+C42</f>
        <v>23000000000</v>
      </c>
      <c r="D37" s="372">
        <f t="shared" si="6"/>
        <v>23000000000</v>
      </c>
      <c r="E37" s="372">
        <f t="shared" si="6"/>
        <v>43923951662</v>
      </c>
      <c r="F37" s="372">
        <f t="shared" si="6"/>
        <v>0</v>
      </c>
      <c r="G37" s="372">
        <f t="shared" si="6"/>
        <v>7918375614</v>
      </c>
      <c r="H37" s="372">
        <f t="shared" si="6"/>
        <v>36005576048</v>
      </c>
      <c r="I37" s="372">
        <f t="shared" si="6"/>
        <v>0</v>
      </c>
      <c r="J37" s="372">
        <f>+E37/C37%</f>
        <v>190.97370287826087</v>
      </c>
      <c r="K37" s="372">
        <f>+E37/D37%</f>
        <v>190.97370287826087</v>
      </c>
      <c r="AB37" s="481"/>
      <c r="AC37" s="481"/>
      <c r="AD37" s="481"/>
      <c r="AE37" s="481"/>
    </row>
    <row r="38" spans="1:31">
      <c r="A38" s="92"/>
      <c r="B38" s="93" t="s">
        <v>146</v>
      </c>
      <c r="C38" s="374">
        <v>13660000000</v>
      </c>
      <c r="D38" s="374">
        <v>13660000000</v>
      </c>
      <c r="E38" s="374">
        <f t="shared" ref="E38:E49" si="7">SUM(F38:I38)</f>
        <v>32605584406</v>
      </c>
      <c r="F38" s="374">
        <v>0</v>
      </c>
      <c r="G38" s="374">
        <v>4890837492</v>
      </c>
      <c r="H38" s="374">
        <v>27714746914</v>
      </c>
      <c r="I38" s="374">
        <v>0</v>
      </c>
      <c r="J38" s="374">
        <f>+E38/C38%</f>
        <v>238.69388291361639</v>
      </c>
      <c r="K38" s="374">
        <f>+E38/D38%</f>
        <v>238.69388291361639</v>
      </c>
    </row>
    <row r="39" spans="1:31">
      <c r="A39" s="92"/>
      <c r="B39" s="93" t="s">
        <v>148</v>
      </c>
      <c r="C39" s="374">
        <v>510000000</v>
      </c>
      <c r="D39" s="374">
        <v>510000000</v>
      </c>
      <c r="E39" s="374">
        <f t="shared" si="7"/>
        <v>1373307179</v>
      </c>
      <c r="F39" s="374">
        <v>0</v>
      </c>
      <c r="G39" s="374">
        <v>205996074</v>
      </c>
      <c r="H39" s="374">
        <v>1167311105</v>
      </c>
      <c r="I39" s="374">
        <v>0</v>
      </c>
      <c r="J39" s="374"/>
      <c r="K39" s="374"/>
    </row>
    <row r="40" spans="1:31">
      <c r="A40" s="92"/>
      <c r="B40" s="93" t="s">
        <v>149</v>
      </c>
      <c r="C40" s="374">
        <v>30000000</v>
      </c>
      <c r="D40" s="374">
        <v>30000000</v>
      </c>
      <c r="E40" s="374">
        <f t="shared" si="7"/>
        <v>33897635</v>
      </c>
      <c r="F40" s="374">
        <v>0</v>
      </c>
      <c r="G40" s="374">
        <v>0</v>
      </c>
      <c r="H40" s="374">
        <v>33897635</v>
      </c>
      <c r="I40" s="374">
        <v>0</v>
      </c>
      <c r="J40" s="374"/>
      <c r="K40" s="374"/>
    </row>
    <row r="41" spans="1:31" ht="38.25">
      <c r="A41" s="92"/>
      <c r="B41" s="94" t="s">
        <v>162</v>
      </c>
      <c r="C41" s="374"/>
      <c r="D41" s="374"/>
      <c r="E41" s="374">
        <f t="shared" si="7"/>
        <v>0</v>
      </c>
      <c r="F41" s="374">
        <v>0</v>
      </c>
      <c r="G41" s="374">
        <v>0</v>
      </c>
      <c r="H41" s="374">
        <v>0</v>
      </c>
      <c r="I41" s="374">
        <v>0</v>
      </c>
      <c r="J41" s="374"/>
      <c r="K41" s="374"/>
    </row>
    <row r="42" spans="1:31">
      <c r="A42" s="92"/>
      <c r="B42" s="93" t="s">
        <v>154</v>
      </c>
      <c r="C42" s="374">
        <v>8800000000</v>
      </c>
      <c r="D42" s="374">
        <v>8800000000</v>
      </c>
      <c r="E42" s="374">
        <f t="shared" si="7"/>
        <v>9911162442</v>
      </c>
      <c r="F42" s="374">
        <v>0</v>
      </c>
      <c r="G42" s="374">
        <v>2821542048</v>
      </c>
      <c r="H42" s="374">
        <v>7089620394</v>
      </c>
      <c r="I42" s="374">
        <v>0</v>
      </c>
      <c r="J42" s="374">
        <f>+E42/C42%</f>
        <v>112.62684593181818</v>
      </c>
      <c r="K42" s="374">
        <f>+E42/D42%</f>
        <v>112.62684593181818</v>
      </c>
    </row>
    <row r="43" spans="1:31" s="88" customFormat="1">
      <c r="A43" s="90">
        <v>5</v>
      </c>
      <c r="B43" s="91" t="s">
        <v>163</v>
      </c>
      <c r="C43" s="372">
        <v>900000000</v>
      </c>
      <c r="D43" s="372">
        <v>900000000</v>
      </c>
      <c r="E43" s="372">
        <f t="shared" si="7"/>
        <v>1172060518</v>
      </c>
      <c r="F43" s="372"/>
      <c r="G43" s="372"/>
      <c r="H43" s="372">
        <v>1120325093</v>
      </c>
      <c r="I43" s="372">
        <v>51735425</v>
      </c>
      <c r="J43" s="372">
        <f>+E43/C43%</f>
        <v>130.22894644444443</v>
      </c>
      <c r="K43" s="372">
        <f>+E43/D43%</f>
        <v>130.22894644444443</v>
      </c>
      <c r="AB43" s="481"/>
      <c r="AC43" s="481"/>
      <c r="AD43" s="481"/>
      <c r="AE43" s="481"/>
    </row>
    <row r="44" spans="1:31" s="88" customFormat="1">
      <c r="A44" s="90">
        <v>6</v>
      </c>
      <c r="B44" s="91" t="s">
        <v>164</v>
      </c>
      <c r="C44" s="372"/>
      <c r="D44" s="372"/>
      <c r="E44" s="372">
        <f t="shared" si="7"/>
        <v>0</v>
      </c>
      <c r="F44" s="372">
        <v>0</v>
      </c>
      <c r="G44" s="372">
        <v>0</v>
      </c>
      <c r="H44" s="372">
        <v>0</v>
      </c>
      <c r="I44" s="372">
        <v>0</v>
      </c>
      <c r="J44" s="372"/>
      <c r="K44" s="372"/>
      <c r="AB44" s="481"/>
      <c r="AC44" s="481"/>
      <c r="AD44" s="481"/>
      <c r="AE44" s="481"/>
    </row>
    <row r="45" spans="1:31" s="88" customFormat="1" ht="25.5">
      <c r="A45" s="90">
        <v>7</v>
      </c>
      <c r="B45" s="91" t="s">
        <v>165</v>
      </c>
      <c r="C45" s="372"/>
      <c r="D45" s="372"/>
      <c r="E45" s="372">
        <f t="shared" si="7"/>
        <v>23082813</v>
      </c>
      <c r="F45" s="372">
        <v>0</v>
      </c>
      <c r="G45" s="372">
        <v>0</v>
      </c>
      <c r="H45" s="372">
        <v>0</v>
      </c>
      <c r="I45" s="372">
        <v>23082813</v>
      </c>
      <c r="J45" s="372"/>
      <c r="K45" s="372"/>
      <c r="AB45" s="482">
        <f>+E45+E54+E57</f>
        <v>5795924644</v>
      </c>
      <c r="AC45" s="481"/>
      <c r="AD45" s="481"/>
      <c r="AE45" s="481"/>
    </row>
    <row r="46" spans="1:31" s="88" customFormat="1">
      <c r="A46" s="90">
        <v>8</v>
      </c>
      <c r="B46" s="91" t="s">
        <v>166</v>
      </c>
      <c r="C46" s="372">
        <v>1100000000</v>
      </c>
      <c r="D46" s="372">
        <v>1100000000</v>
      </c>
      <c r="E46" s="372">
        <f t="shared" si="7"/>
        <v>2263097044</v>
      </c>
      <c r="F46" s="372"/>
      <c r="G46" s="372">
        <v>226286041</v>
      </c>
      <c r="H46" s="372">
        <v>2036811003</v>
      </c>
      <c r="I46" s="372"/>
      <c r="J46" s="372">
        <f>+E46/C46%</f>
        <v>205.73609490909092</v>
      </c>
      <c r="K46" s="372">
        <f>+E46/D46%</f>
        <v>205.73609490909092</v>
      </c>
      <c r="AB46" s="481"/>
      <c r="AC46" s="481"/>
      <c r="AD46" s="481"/>
      <c r="AE46" s="481"/>
    </row>
    <row r="47" spans="1:31" s="88" customFormat="1">
      <c r="A47" s="90">
        <v>9</v>
      </c>
      <c r="B47" s="91" t="s">
        <v>167</v>
      </c>
      <c r="C47" s="372"/>
      <c r="D47" s="372"/>
      <c r="E47" s="372">
        <f t="shared" si="7"/>
        <v>0</v>
      </c>
      <c r="F47" s="372">
        <v>0</v>
      </c>
      <c r="G47" s="372">
        <v>0</v>
      </c>
      <c r="H47" s="372">
        <v>0</v>
      </c>
      <c r="I47" s="372">
        <v>0</v>
      </c>
      <c r="J47" s="372"/>
      <c r="K47" s="372"/>
      <c r="AB47" s="481"/>
      <c r="AC47" s="481"/>
      <c r="AD47" s="481"/>
      <c r="AE47" s="481"/>
    </row>
    <row r="48" spans="1:31" ht="25.5">
      <c r="A48" s="92"/>
      <c r="B48" s="94" t="s">
        <v>168</v>
      </c>
      <c r="C48" s="374"/>
      <c r="D48" s="374"/>
      <c r="E48" s="374">
        <f t="shared" si="7"/>
        <v>0</v>
      </c>
      <c r="F48" s="374">
        <v>0</v>
      </c>
      <c r="G48" s="374">
        <v>0</v>
      </c>
      <c r="H48" s="374">
        <v>0</v>
      </c>
      <c r="I48" s="374">
        <v>0</v>
      </c>
      <c r="J48" s="374"/>
      <c r="K48" s="374"/>
    </row>
    <row r="49" spans="1:31" ht="25.5">
      <c r="A49" s="92"/>
      <c r="B49" s="94" t="s">
        <v>169</v>
      </c>
      <c r="C49" s="374"/>
      <c r="D49" s="374"/>
      <c r="E49" s="374">
        <f t="shared" si="7"/>
        <v>0</v>
      </c>
      <c r="F49" s="374">
        <v>0</v>
      </c>
      <c r="G49" s="374">
        <v>0</v>
      </c>
      <c r="H49" s="374">
        <v>0</v>
      </c>
      <c r="I49" s="374">
        <v>0</v>
      </c>
      <c r="J49" s="374"/>
      <c r="K49" s="374"/>
    </row>
    <row r="50" spans="1:31" s="88" customFormat="1">
      <c r="A50" s="90">
        <v>10</v>
      </c>
      <c r="B50" s="91" t="s">
        <v>170</v>
      </c>
      <c r="C50" s="372">
        <f>+C52+C51</f>
        <v>380000000</v>
      </c>
      <c r="D50" s="372">
        <f t="shared" ref="D50:I50" si="8">+D52+D51</f>
        <v>380000000</v>
      </c>
      <c r="E50" s="372">
        <f t="shared" si="8"/>
        <v>439542541</v>
      </c>
      <c r="F50" s="372">
        <f t="shared" si="8"/>
        <v>35926083</v>
      </c>
      <c r="G50" s="372">
        <f t="shared" si="8"/>
        <v>994000</v>
      </c>
      <c r="H50" s="372">
        <f t="shared" si="8"/>
        <v>218747458</v>
      </c>
      <c r="I50" s="372">
        <f t="shared" si="8"/>
        <v>183875000</v>
      </c>
      <c r="J50" s="372">
        <f>+E50/C50%</f>
        <v>115.66908973684211</v>
      </c>
      <c r="K50" s="372">
        <f>+E50/D50%</f>
        <v>115.66908973684211</v>
      </c>
      <c r="AB50" s="481"/>
      <c r="AC50" s="481"/>
      <c r="AD50" s="481"/>
      <c r="AE50" s="481"/>
    </row>
    <row r="51" spans="1:31" ht="25.5">
      <c r="A51" s="92"/>
      <c r="B51" s="94" t="s">
        <v>171</v>
      </c>
      <c r="C51" s="374">
        <v>17000000</v>
      </c>
      <c r="D51" s="374">
        <v>17000000</v>
      </c>
      <c r="E51" s="374">
        <f>SUM(F51:I51)</f>
        <v>38926083</v>
      </c>
      <c r="F51" s="374">
        <v>35926083</v>
      </c>
      <c r="G51" s="374">
        <v>0</v>
      </c>
      <c r="H51" s="374">
        <v>0</v>
      </c>
      <c r="I51" s="374">
        <v>3000000</v>
      </c>
      <c r="J51" s="374"/>
      <c r="K51" s="374"/>
    </row>
    <row r="52" spans="1:31" ht="25.5">
      <c r="A52" s="92"/>
      <c r="B52" s="94" t="s">
        <v>172</v>
      </c>
      <c r="C52" s="374">
        <v>363000000</v>
      </c>
      <c r="D52" s="374">
        <v>363000000</v>
      </c>
      <c r="E52" s="374">
        <f>SUM(F52:I52)</f>
        <v>400616458</v>
      </c>
      <c r="F52" s="374">
        <v>0</v>
      </c>
      <c r="G52" s="374">
        <v>994000</v>
      </c>
      <c r="H52" s="374">
        <v>218747458</v>
      </c>
      <c r="I52" s="374">
        <v>180875000</v>
      </c>
      <c r="J52" s="374">
        <f>+E52/C52%</f>
        <v>110.3626606060606</v>
      </c>
      <c r="K52" s="374">
        <f>+E52/D52%</f>
        <v>110.3626606060606</v>
      </c>
      <c r="L52" s="84">
        <f>+I54/0.1</f>
        <v>4210612600</v>
      </c>
    </row>
    <row r="53" spans="1:31" ht="25.5">
      <c r="A53" s="92"/>
      <c r="B53" s="94" t="s">
        <v>173</v>
      </c>
      <c r="C53" s="374">
        <v>100000000</v>
      </c>
      <c r="D53" s="374">
        <v>100000000</v>
      </c>
      <c r="E53" s="374">
        <f>SUM(F53:I53)</f>
        <v>131990458</v>
      </c>
      <c r="F53" s="374">
        <v>0</v>
      </c>
      <c r="G53" s="374">
        <v>0</v>
      </c>
      <c r="H53" s="374">
        <v>131990458</v>
      </c>
      <c r="I53" s="374">
        <v>0</v>
      </c>
      <c r="J53" s="374">
        <f>+E53/C53%</f>
        <v>131.99045799999999</v>
      </c>
      <c r="K53" s="374">
        <f>+E53/D53%</f>
        <v>131.99045799999999</v>
      </c>
      <c r="L53" s="86">
        <f>+E54-L52</f>
        <v>-160</v>
      </c>
    </row>
    <row r="54" spans="1:31" s="88" customFormat="1">
      <c r="A54" s="90">
        <v>11</v>
      </c>
      <c r="B54" s="91" t="s">
        <v>174</v>
      </c>
      <c r="C54" s="372">
        <f t="shared" ref="C54:I54" si="9">+C55+C56</f>
        <v>10000000000</v>
      </c>
      <c r="D54" s="372">
        <f t="shared" si="9"/>
        <v>12400000000</v>
      </c>
      <c r="E54" s="372">
        <f t="shared" si="9"/>
        <v>4210612440</v>
      </c>
      <c r="F54" s="372">
        <f t="shared" si="9"/>
        <v>0</v>
      </c>
      <c r="G54" s="372">
        <f t="shared" si="9"/>
        <v>505273485</v>
      </c>
      <c r="H54" s="372">
        <f t="shared" si="9"/>
        <v>3284277695</v>
      </c>
      <c r="I54" s="372">
        <f t="shared" si="9"/>
        <v>421061260</v>
      </c>
      <c r="J54" s="372">
        <f>+E54/C54%</f>
        <v>42.106124399999999</v>
      </c>
      <c r="K54" s="372">
        <f>+E54/D54%</f>
        <v>33.956551935483873</v>
      </c>
      <c r="L54" s="373">
        <f>+H54-3900000000</f>
        <v>-615722305</v>
      </c>
      <c r="AB54" s="481"/>
      <c r="AC54" s="481"/>
      <c r="AD54" s="481"/>
      <c r="AE54" s="481"/>
    </row>
    <row r="55" spans="1:31" ht="38.25">
      <c r="A55" s="92"/>
      <c r="B55" s="94" t="s">
        <v>175</v>
      </c>
      <c r="C55" s="374"/>
      <c r="D55" s="374"/>
      <c r="E55" s="374">
        <f t="shared" ref="E55:E69" si="10">SUM(F55:I55)</f>
        <v>0</v>
      </c>
      <c r="F55" s="374"/>
      <c r="G55" s="374"/>
      <c r="H55" s="374"/>
      <c r="I55" s="374"/>
      <c r="J55" s="374"/>
      <c r="K55" s="374"/>
      <c r="L55" s="86">
        <f>+L54-2640000000-2807322000-6846950000-1040000000</f>
        <v>-13949994305</v>
      </c>
    </row>
    <row r="56" spans="1:31" ht="25.5">
      <c r="A56" s="92"/>
      <c r="B56" s="94" t="s">
        <v>176</v>
      </c>
      <c r="C56" s="374">
        <v>10000000000</v>
      </c>
      <c r="D56" s="374">
        <v>12400000000</v>
      </c>
      <c r="E56" s="374">
        <f t="shared" si="10"/>
        <v>4210612440</v>
      </c>
      <c r="F56" s="374">
        <v>0</v>
      </c>
      <c r="G56" s="374">
        <v>505273485</v>
      </c>
      <c r="H56" s="374">
        <v>3284277695</v>
      </c>
      <c r="I56" s="374">
        <v>421061260</v>
      </c>
      <c r="J56" s="374">
        <f>+E56/C56%</f>
        <v>42.106124399999999</v>
      </c>
      <c r="K56" s="374">
        <f>+E56/D56%</f>
        <v>33.956551935483873</v>
      </c>
    </row>
    <row r="57" spans="1:31" s="88" customFormat="1">
      <c r="A57" s="90" t="s">
        <v>177</v>
      </c>
      <c r="B57" s="91" t="s">
        <v>178</v>
      </c>
      <c r="C57" s="372">
        <v>1400000000</v>
      </c>
      <c r="D57" s="372">
        <v>1400000000</v>
      </c>
      <c r="E57" s="372">
        <f t="shared" si="10"/>
        <v>1562229391</v>
      </c>
      <c r="F57" s="372"/>
      <c r="G57" s="372">
        <v>312445874</v>
      </c>
      <c r="H57" s="372">
        <v>1249783517</v>
      </c>
      <c r="I57" s="372">
        <v>0</v>
      </c>
      <c r="J57" s="372">
        <f>+E57/C57%</f>
        <v>111.58781364285714</v>
      </c>
      <c r="K57" s="372">
        <f>+E57/D57%</f>
        <v>111.58781364285714</v>
      </c>
      <c r="AB57" s="481"/>
      <c r="AC57" s="481"/>
      <c r="AD57" s="481"/>
      <c r="AE57" s="481"/>
    </row>
    <row r="58" spans="1:31">
      <c r="A58" s="90">
        <v>13</v>
      </c>
      <c r="B58" s="91" t="s">
        <v>179</v>
      </c>
      <c r="C58" s="374"/>
      <c r="D58" s="374"/>
      <c r="E58" s="374">
        <f t="shared" si="10"/>
        <v>0</v>
      </c>
      <c r="F58" s="374">
        <v>0</v>
      </c>
      <c r="G58" s="374">
        <v>0</v>
      </c>
      <c r="H58" s="374">
        <v>0</v>
      </c>
      <c r="I58" s="374">
        <v>0</v>
      </c>
      <c r="J58" s="374"/>
      <c r="K58" s="374"/>
    </row>
    <row r="59" spans="1:31" ht="25.5">
      <c r="A59" s="93"/>
      <c r="B59" s="94" t="s">
        <v>180</v>
      </c>
      <c r="C59" s="374"/>
      <c r="D59" s="374"/>
      <c r="E59" s="374">
        <f t="shared" si="10"/>
        <v>0</v>
      </c>
      <c r="F59" s="374">
        <v>0</v>
      </c>
      <c r="G59" s="374">
        <v>0</v>
      </c>
      <c r="H59" s="374">
        <v>0</v>
      </c>
      <c r="I59" s="374">
        <v>0</v>
      </c>
      <c r="J59" s="374"/>
      <c r="K59" s="374"/>
    </row>
    <row r="60" spans="1:31" ht="25.5">
      <c r="A60" s="93"/>
      <c r="B60" s="94" t="s">
        <v>181</v>
      </c>
      <c r="C60" s="374"/>
      <c r="D60" s="374"/>
      <c r="E60" s="374">
        <f t="shared" si="10"/>
        <v>0</v>
      </c>
      <c r="F60" s="374">
        <v>0</v>
      </c>
      <c r="G60" s="374">
        <v>0</v>
      </c>
      <c r="H60" s="374">
        <v>0</v>
      </c>
      <c r="I60" s="374">
        <v>0</v>
      </c>
      <c r="J60" s="374"/>
      <c r="K60" s="374"/>
    </row>
    <row r="61" spans="1:31">
      <c r="A61" s="90">
        <v>14</v>
      </c>
      <c r="B61" s="91" t="s">
        <v>182</v>
      </c>
      <c r="C61" s="374"/>
      <c r="D61" s="374"/>
      <c r="E61" s="374">
        <f t="shared" si="10"/>
        <v>0</v>
      </c>
      <c r="F61" s="374">
        <v>0</v>
      </c>
      <c r="G61" s="374">
        <v>0</v>
      </c>
      <c r="H61" s="374">
        <v>0</v>
      </c>
      <c r="I61" s="374">
        <v>0</v>
      </c>
      <c r="J61" s="374"/>
      <c r="K61" s="374"/>
    </row>
    <row r="62" spans="1:31">
      <c r="A62" s="92"/>
      <c r="B62" s="94" t="s">
        <v>183</v>
      </c>
      <c r="C62" s="374"/>
      <c r="D62" s="374"/>
      <c r="E62" s="374">
        <f t="shared" si="10"/>
        <v>0</v>
      </c>
      <c r="F62" s="374">
        <v>0</v>
      </c>
      <c r="G62" s="374">
        <v>0</v>
      </c>
      <c r="H62" s="374">
        <v>0</v>
      </c>
      <c r="I62" s="374">
        <v>0</v>
      </c>
      <c r="J62" s="374"/>
      <c r="K62" s="374"/>
    </row>
    <row r="63" spans="1:31">
      <c r="A63" s="93"/>
      <c r="B63" s="94" t="s">
        <v>184</v>
      </c>
      <c r="C63" s="374"/>
      <c r="D63" s="374"/>
      <c r="E63" s="374">
        <f t="shared" si="10"/>
        <v>0</v>
      </c>
      <c r="F63" s="374">
        <v>0</v>
      </c>
      <c r="G63" s="374">
        <v>0</v>
      </c>
      <c r="H63" s="374">
        <v>0</v>
      </c>
      <c r="I63" s="374">
        <v>0</v>
      </c>
      <c r="J63" s="374"/>
      <c r="K63" s="374"/>
    </row>
    <row r="64" spans="1:31" ht="25.5">
      <c r="A64" s="90">
        <v>15</v>
      </c>
      <c r="B64" s="91" t="s">
        <v>185</v>
      </c>
      <c r="C64" s="374"/>
      <c r="D64" s="374"/>
      <c r="E64" s="372">
        <f t="shared" si="10"/>
        <v>740000</v>
      </c>
      <c r="F64" s="372">
        <v>0</v>
      </c>
      <c r="G64" s="372">
        <v>0</v>
      </c>
      <c r="H64" s="372">
        <v>740000</v>
      </c>
      <c r="I64" s="372">
        <v>0</v>
      </c>
      <c r="J64" s="374"/>
      <c r="K64" s="374"/>
    </row>
    <row r="65" spans="1:31">
      <c r="A65" s="93"/>
      <c r="B65" s="94" t="s">
        <v>186</v>
      </c>
      <c r="C65" s="374"/>
      <c r="D65" s="374"/>
      <c r="E65" s="374">
        <f t="shared" si="10"/>
        <v>0</v>
      </c>
      <c r="F65" s="374">
        <v>0</v>
      </c>
      <c r="G65" s="374">
        <v>0</v>
      </c>
      <c r="H65" s="374">
        <v>0</v>
      </c>
      <c r="I65" s="374">
        <v>0</v>
      </c>
      <c r="J65" s="374"/>
      <c r="K65" s="374"/>
    </row>
    <row r="66" spans="1:31">
      <c r="A66" s="93"/>
      <c r="B66" s="94" t="s">
        <v>187</v>
      </c>
      <c r="C66" s="374"/>
      <c r="D66" s="374"/>
      <c r="E66" s="374">
        <f t="shared" si="10"/>
        <v>740000</v>
      </c>
      <c r="F66" s="374">
        <v>0</v>
      </c>
      <c r="G66" s="374">
        <v>0</v>
      </c>
      <c r="H66" s="374">
        <v>740000</v>
      </c>
      <c r="I66" s="374">
        <v>0</v>
      </c>
      <c r="J66" s="374"/>
      <c r="K66" s="374"/>
    </row>
    <row r="67" spans="1:31" ht="25.5">
      <c r="A67" s="90">
        <v>16</v>
      </c>
      <c r="B67" s="91" t="s">
        <v>188</v>
      </c>
      <c r="C67" s="374"/>
      <c r="D67" s="374"/>
      <c r="E67" s="374">
        <f t="shared" si="10"/>
        <v>0</v>
      </c>
      <c r="F67" s="372">
        <v>0</v>
      </c>
      <c r="G67" s="372">
        <v>0</v>
      </c>
      <c r="H67" s="372"/>
      <c r="I67" s="372">
        <v>0</v>
      </c>
      <c r="J67" s="374"/>
      <c r="K67" s="374"/>
    </row>
    <row r="68" spans="1:31" s="88" customFormat="1">
      <c r="A68" s="90">
        <v>17</v>
      </c>
      <c r="B68" s="91" t="s">
        <v>189</v>
      </c>
      <c r="C68" s="372">
        <v>900000000</v>
      </c>
      <c r="D68" s="372">
        <v>900000000</v>
      </c>
      <c r="E68" s="372">
        <f t="shared" si="10"/>
        <v>1580023988</v>
      </c>
      <c r="F68" s="372">
        <v>981843123</v>
      </c>
      <c r="G68" s="372">
        <v>57609302</v>
      </c>
      <c r="H68" s="372">
        <v>521356563</v>
      </c>
      <c r="I68" s="372">
        <v>19215000</v>
      </c>
      <c r="J68" s="372">
        <f>+E68/C68%</f>
        <v>175.55822088888888</v>
      </c>
      <c r="K68" s="372">
        <f>+E68/D68%</f>
        <v>175.55822088888888</v>
      </c>
      <c r="AB68" s="481"/>
      <c r="AC68" s="481"/>
      <c r="AD68" s="481"/>
      <c r="AE68" s="481"/>
    </row>
    <row r="69" spans="1:31" ht="25.5">
      <c r="A69" s="93"/>
      <c r="B69" s="94" t="s">
        <v>190</v>
      </c>
      <c r="C69" s="374"/>
      <c r="D69" s="374"/>
      <c r="E69" s="374">
        <f t="shared" si="10"/>
        <v>981843123</v>
      </c>
      <c r="F69" s="374">
        <v>981843123</v>
      </c>
      <c r="G69" s="374">
        <v>0</v>
      </c>
      <c r="H69" s="374">
        <v>0</v>
      </c>
      <c r="I69" s="374">
        <v>0</v>
      </c>
      <c r="J69" s="372"/>
      <c r="K69" s="372"/>
    </row>
    <row r="70" spans="1:31" s="88" customFormat="1" ht="25.5">
      <c r="A70" s="90">
        <v>18</v>
      </c>
      <c r="B70" s="91" t="s">
        <v>191</v>
      </c>
      <c r="C70" s="372">
        <f t="shared" ref="C70:I70" si="11">+C71+C72</f>
        <v>1400000000</v>
      </c>
      <c r="D70" s="372">
        <f t="shared" si="11"/>
        <v>1400000000</v>
      </c>
      <c r="E70" s="372">
        <f t="shared" si="11"/>
        <v>1498337725</v>
      </c>
      <c r="F70" s="372">
        <f t="shared" si="11"/>
        <v>961446150</v>
      </c>
      <c r="G70" s="372">
        <f t="shared" si="11"/>
        <v>412048350</v>
      </c>
      <c r="H70" s="372">
        <f t="shared" si="11"/>
        <v>124843225</v>
      </c>
      <c r="I70" s="372">
        <f t="shared" si="11"/>
        <v>0</v>
      </c>
      <c r="J70" s="372">
        <f>+E70/C70%</f>
        <v>107.02412321428571</v>
      </c>
      <c r="K70" s="372">
        <f>+E70/D70%</f>
        <v>107.02412321428571</v>
      </c>
      <c r="AB70" s="482">
        <f>+E68+E64</f>
        <v>1580763988</v>
      </c>
      <c r="AC70" s="481"/>
      <c r="AD70" s="481"/>
      <c r="AE70" s="481"/>
    </row>
    <row r="71" spans="1:31" ht="25.5">
      <c r="A71" s="93"/>
      <c r="B71" s="94" t="s">
        <v>192</v>
      </c>
      <c r="C71" s="374">
        <v>1330000000</v>
      </c>
      <c r="D71" s="374">
        <v>1330000000</v>
      </c>
      <c r="E71" s="374">
        <f>SUM(F71:I71)</f>
        <v>1373494500</v>
      </c>
      <c r="F71" s="374">
        <v>961446150</v>
      </c>
      <c r="G71" s="374">
        <v>412048350</v>
      </c>
      <c r="H71" s="374">
        <v>0</v>
      </c>
      <c r="I71" s="374">
        <v>0</v>
      </c>
      <c r="J71" s="372">
        <f>+E71/C71%</f>
        <v>103.27026315789473</v>
      </c>
      <c r="K71" s="372">
        <f>+E71/D71%</f>
        <v>103.27026315789473</v>
      </c>
    </row>
    <row r="72" spans="1:31" ht="25.5">
      <c r="A72" s="92"/>
      <c r="B72" s="94" t="s">
        <v>193</v>
      </c>
      <c r="C72" s="374">
        <v>70000000</v>
      </c>
      <c r="D72" s="374">
        <v>70000000</v>
      </c>
      <c r="E72" s="374">
        <f>SUM(F72:I72)</f>
        <v>124843225</v>
      </c>
      <c r="F72" s="374">
        <v>0</v>
      </c>
      <c r="G72" s="374">
        <v>0</v>
      </c>
      <c r="H72" s="374">
        <v>124843225</v>
      </c>
      <c r="I72" s="374">
        <v>0</v>
      </c>
      <c r="J72" s="372">
        <f>+E72/C72%</f>
        <v>178.3474642857143</v>
      </c>
      <c r="K72" s="372">
        <f>+E72/D72%</f>
        <v>178.3474642857143</v>
      </c>
    </row>
    <row r="73" spans="1:31" s="88" customFormat="1">
      <c r="A73" s="90">
        <v>19</v>
      </c>
      <c r="B73" s="91" t="s">
        <v>194</v>
      </c>
      <c r="C73" s="372"/>
      <c r="D73" s="372"/>
      <c r="E73" s="372">
        <f>SUM(F73:I73)</f>
        <v>0</v>
      </c>
      <c r="F73" s="372" t="s">
        <v>371</v>
      </c>
      <c r="G73" s="372" t="s">
        <v>371</v>
      </c>
      <c r="H73" s="372" t="s">
        <v>371</v>
      </c>
      <c r="I73" s="372" t="s">
        <v>371</v>
      </c>
      <c r="J73" s="372"/>
      <c r="K73" s="372"/>
      <c r="AB73" s="481"/>
      <c r="AC73" s="481"/>
      <c r="AD73" s="481"/>
      <c r="AE73" s="481"/>
    </row>
    <row r="74" spans="1:31" ht="25.5">
      <c r="A74" s="90">
        <v>20</v>
      </c>
      <c r="B74" s="91" t="s">
        <v>195</v>
      </c>
      <c r="C74" s="374"/>
      <c r="D74" s="374"/>
      <c r="E74" s="372">
        <f t="shared" ref="E74:E113" si="12">SUM(F74:I74)</f>
        <v>34858562</v>
      </c>
      <c r="F74" s="372">
        <v>0</v>
      </c>
      <c r="G74" s="372">
        <v>34858562</v>
      </c>
      <c r="H74" s="372"/>
      <c r="I74" s="372">
        <v>0</v>
      </c>
      <c r="J74" s="374"/>
      <c r="K74" s="374"/>
    </row>
    <row r="75" spans="1:31" ht="25.5">
      <c r="A75" s="90">
        <v>21</v>
      </c>
      <c r="B75" s="91" t="s">
        <v>196</v>
      </c>
      <c r="C75" s="374"/>
      <c r="D75" s="374"/>
      <c r="E75" s="374">
        <f t="shared" si="12"/>
        <v>0</v>
      </c>
      <c r="F75" s="372">
        <v>0</v>
      </c>
      <c r="G75" s="372">
        <v>0</v>
      </c>
      <c r="H75" s="372"/>
      <c r="I75" s="372">
        <v>0</v>
      </c>
      <c r="J75" s="374"/>
      <c r="K75" s="374"/>
    </row>
    <row r="76" spans="1:31">
      <c r="A76" s="90" t="s">
        <v>9</v>
      </c>
      <c r="B76" s="91" t="s">
        <v>197</v>
      </c>
      <c r="C76" s="374"/>
      <c r="D76" s="374"/>
      <c r="E76" s="374">
        <f t="shared" si="12"/>
        <v>0</v>
      </c>
      <c r="F76" s="372">
        <v>0</v>
      </c>
      <c r="G76" s="372">
        <v>0</v>
      </c>
      <c r="H76" s="372"/>
      <c r="I76" s="372">
        <v>0</v>
      </c>
      <c r="J76" s="374"/>
      <c r="K76" s="374"/>
    </row>
    <row r="77" spans="1:31" ht="25.5">
      <c r="A77" s="96">
        <v>1</v>
      </c>
      <c r="B77" s="97" t="s">
        <v>198</v>
      </c>
      <c r="C77" s="374"/>
      <c r="D77" s="374"/>
      <c r="E77" s="374">
        <f t="shared" si="12"/>
        <v>0</v>
      </c>
      <c r="F77" s="372">
        <v>0</v>
      </c>
      <c r="G77" s="372">
        <v>0</v>
      </c>
      <c r="H77" s="372"/>
      <c r="I77" s="372">
        <v>0</v>
      </c>
      <c r="J77" s="374"/>
      <c r="K77" s="374"/>
    </row>
    <row r="78" spans="1:31">
      <c r="A78" s="92" t="s">
        <v>199</v>
      </c>
      <c r="B78" s="93" t="s">
        <v>200</v>
      </c>
      <c r="C78" s="374"/>
      <c r="D78" s="374"/>
      <c r="E78" s="374">
        <f t="shared" si="12"/>
        <v>0</v>
      </c>
      <c r="F78" s="372">
        <v>0</v>
      </c>
      <c r="G78" s="372">
        <v>0</v>
      </c>
      <c r="H78" s="372"/>
      <c r="I78" s="372">
        <v>0</v>
      </c>
      <c r="J78" s="374"/>
      <c r="K78" s="374"/>
    </row>
    <row r="79" spans="1:31">
      <c r="A79" s="92" t="s">
        <v>201</v>
      </c>
      <c r="B79" s="93" t="s">
        <v>202</v>
      </c>
      <c r="C79" s="374"/>
      <c r="D79" s="374"/>
      <c r="E79" s="374">
        <f t="shared" si="12"/>
        <v>0</v>
      </c>
      <c r="F79" s="372">
        <v>0</v>
      </c>
      <c r="G79" s="372">
        <v>0</v>
      </c>
      <c r="H79" s="372"/>
      <c r="I79" s="372">
        <v>0</v>
      </c>
      <c r="J79" s="374"/>
      <c r="K79" s="374"/>
    </row>
    <row r="80" spans="1:31" ht="25.5">
      <c r="A80" s="92" t="s">
        <v>203</v>
      </c>
      <c r="B80" s="93" t="s">
        <v>204</v>
      </c>
      <c r="C80" s="374"/>
      <c r="D80" s="374"/>
      <c r="E80" s="374">
        <f t="shared" si="12"/>
        <v>0</v>
      </c>
      <c r="F80" s="372">
        <v>0</v>
      </c>
      <c r="G80" s="372">
        <v>0</v>
      </c>
      <c r="H80" s="372"/>
      <c r="I80" s="372">
        <v>0</v>
      </c>
      <c r="J80" s="374"/>
      <c r="K80" s="374"/>
    </row>
    <row r="81" spans="1:11" ht="25.5">
      <c r="A81" s="92" t="s">
        <v>205</v>
      </c>
      <c r="B81" s="93" t="s">
        <v>206</v>
      </c>
      <c r="C81" s="374"/>
      <c r="D81" s="374"/>
      <c r="E81" s="374">
        <f t="shared" si="12"/>
        <v>0</v>
      </c>
      <c r="F81" s="372">
        <v>0</v>
      </c>
      <c r="G81" s="372">
        <v>0</v>
      </c>
      <c r="H81" s="372"/>
      <c r="I81" s="372">
        <v>0</v>
      </c>
      <c r="J81" s="374"/>
      <c r="K81" s="374"/>
    </row>
    <row r="82" spans="1:11">
      <c r="A82" s="92" t="s">
        <v>207</v>
      </c>
      <c r="B82" s="93" t="s">
        <v>208</v>
      </c>
      <c r="C82" s="374"/>
      <c r="D82" s="374"/>
      <c r="E82" s="374">
        <f t="shared" si="12"/>
        <v>0</v>
      </c>
      <c r="F82" s="372">
        <v>0</v>
      </c>
      <c r="G82" s="372">
        <v>0</v>
      </c>
      <c r="H82" s="372"/>
      <c r="I82" s="372">
        <v>0</v>
      </c>
      <c r="J82" s="374"/>
      <c r="K82" s="374"/>
    </row>
    <row r="83" spans="1:11">
      <c r="A83" s="92" t="s">
        <v>209</v>
      </c>
      <c r="B83" s="93" t="s">
        <v>210</v>
      </c>
      <c r="C83" s="374"/>
      <c r="D83" s="374"/>
      <c r="E83" s="374">
        <f t="shared" si="12"/>
        <v>0</v>
      </c>
      <c r="F83" s="372">
        <v>0</v>
      </c>
      <c r="G83" s="372">
        <v>0</v>
      </c>
      <c r="H83" s="372"/>
      <c r="I83" s="372">
        <v>0</v>
      </c>
      <c r="J83" s="374"/>
      <c r="K83" s="374"/>
    </row>
    <row r="84" spans="1:11" ht="25.5">
      <c r="A84" s="96">
        <v>2</v>
      </c>
      <c r="B84" s="97" t="s">
        <v>211</v>
      </c>
      <c r="C84" s="374"/>
      <c r="D84" s="374"/>
      <c r="E84" s="374">
        <f t="shared" si="12"/>
        <v>0</v>
      </c>
      <c r="F84" s="372">
        <v>0</v>
      </c>
      <c r="G84" s="372">
        <v>0</v>
      </c>
      <c r="H84" s="372"/>
      <c r="I84" s="372">
        <v>0</v>
      </c>
      <c r="J84" s="374"/>
      <c r="K84" s="374"/>
    </row>
    <row r="85" spans="1:11">
      <c r="A85" s="96">
        <v>3</v>
      </c>
      <c r="B85" s="97" t="s">
        <v>212</v>
      </c>
      <c r="C85" s="374"/>
      <c r="D85" s="374"/>
      <c r="E85" s="374">
        <f t="shared" si="12"/>
        <v>0</v>
      </c>
      <c r="F85" s="372">
        <v>0</v>
      </c>
      <c r="G85" s="372">
        <v>0</v>
      </c>
      <c r="H85" s="372"/>
      <c r="I85" s="372">
        <v>0</v>
      </c>
      <c r="J85" s="374"/>
      <c r="K85" s="374"/>
    </row>
    <row r="86" spans="1:11" ht="38.25">
      <c r="A86" s="96">
        <v>4</v>
      </c>
      <c r="B86" s="97" t="s">
        <v>213</v>
      </c>
      <c r="C86" s="374"/>
      <c r="D86" s="374"/>
      <c r="E86" s="374">
        <f t="shared" si="12"/>
        <v>0</v>
      </c>
      <c r="F86" s="372">
        <v>0</v>
      </c>
      <c r="G86" s="372">
        <v>0</v>
      </c>
      <c r="H86" s="372"/>
      <c r="I86" s="372">
        <v>0</v>
      </c>
      <c r="J86" s="374"/>
      <c r="K86" s="374"/>
    </row>
    <row r="87" spans="1:11">
      <c r="A87" s="90" t="s">
        <v>12</v>
      </c>
      <c r="B87" s="91" t="s">
        <v>214</v>
      </c>
      <c r="C87" s="374"/>
      <c r="D87" s="374"/>
      <c r="E87" s="374">
        <f t="shared" si="12"/>
        <v>0</v>
      </c>
      <c r="F87" s="372">
        <v>0</v>
      </c>
      <c r="G87" s="372">
        <v>0</v>
      </c>
      <c r="H87" s="372"/>
      <c r="I87" s="372">
        <v>0</v>
      </c>
      <c r="J87" s="374"/>
      <c r="K87" s="374"/>
    </row>
    <row r="88" spans="1:11">
      <c r="A88" s="92">
        <v>1</v>
      </c>
      <c r="B88" s="93" t="s">
        <v>215</v>
      </c>
      <c r="C88" s="374"/>
      <c r="D88" s="374"/>
      <c r="E88" s="374">
        <f t="shared" si="12"/>
        <v>0</v>
      </c>
      <c r="F88" s="372">
        <v>0</v>
      </c>
      <c r="G88" s="372">
        <v>0</v>
      </c>
      <c r="H88" s="372"/>
      <c r="I88" s="372">
        <v>0</v>
      </c>
      <c r="J88" s="374"/>
      <c r="K88" s="374"/>
    </row>
    <row r="89" spans="1:11">
      <c r="A89" s="92">
        <v>2</v>
      </c>
      <c r="B89" s="93" t="s">
        <v>216</v>
      </c>
      <c r="C89" s="374"/>
      <c r="D89" s="374"/>
      <c r="E89" s="374">
        <f t="shared" si="12"/>
        <v>0</v>
      </c>
      <c r="F89" s="372">
        <v>0</v>
      </c>
      <c r="G89" s="372">
        <v>0</v>
      </c>
      <c r="H89" s="372"/>
      <c r="I89" s="372">
        <v>0</v>
      </c>
      <c r="J89" s="374"/>
      <c r="K89" s="374"/>
    </row>
    <row r="90" spans="1:11" ht="25.5">
      <c r="A90" s="92">
        <v>3</v>
      </c>
      <c r="B90" s="93" t="s">
        <v>217</v>
      </c>
      <c r="C90" s="374"/>
      <c r="D90" s="374"/>
      <c r="E90" s="374">
        <f t="shared" si="12"/>
        <v>0</v>
      </c>
      <c r="F90" s="372">
        <v>0</v>
      </c>
      <c r="G90" s="372">
        <v>0</v>
      </c>
      <c r="H90" s="372"/>
      <c r="I90" s="372">
        <v>0</v>
      </c>
      <c r="J90" s="374"/>
      <c r="K90" s="374"/>
    </row>
    <row r="91" spans="1:11" ht="25.5">
      <c r="A91" s="92">
        <v>4</v>
      </c>
      <c r="B91" s="93" t="s">
        <v>218</v>
      </c>
      <c r="C91" s="374"/>
      <c r="D91" s="374"/>
      <c r="E91" s="374">
        <f t="shared" si="12"/>
        <v>0</v>
      </c>
      <c r="F91" s="372">
        <v>0</v>
      </c>
      <c r="G91" s="372">
        <v>0</v>
      </c>
      <c r="H91" s="372"/>
      <c r="I91" s="372">
        <v>0</v>
      </c>
      <c r="J91" s="374"/>
      <c r="K91" s="374"/>
    </row>
    <row r="92" spans="1:11" ht="25.5">
      <c r="A92" s="92">
        <v>5</v>
      </c>
      <c r="B92" s="93" t="s">
        <v>219</v>
      </c>
      <c r="C92" s="374"/>
      <c r="D92" s="374"/>
      <c r="E92" s="374">
        <f t="shared" si="12"/>
        <v>0</v>
      </c>
      <c r="F92" s="372">
        <v>0</v>
      </c>
      <c r="G92" s="372">
        <v>0</v>
      </c>
      <c r="H92" s="372"/>
      <c r="I92" s="372">
        <v>0</v>
      </c>
      <c r="J92" s="374"/>
      <c r="K92" s="374"/>
    </row>
    <row r="93" spans="1:11" ht="25.5">
      <c r="A93" s="92">
        <v>6</v>
      </c>
      <c r="B93" s="93" t="s">
        <v>220</v>
      </c>
      <c r="C93" s="374"/>
      <c r="D93" s="374"/>
      <c r="E93" s="374">
        <f t="shared" si="12"/>
        <v>0</v>
      </c>
      <c r="F93" s="372">
        <v>0</v>
      </c>
      <c r="G93" s="372">
        <v>0</v>
      </c>
      <c r="H93" s="372"/>
      <c r="I93" s="372">
        <v>0</v>
      </c>
      <c r="J93" s="374"/>
      <c r="K93" s="374"/>
    </row>
    <row r="94" spans="1:11" ht="25.5">
      <c r="A94" s="92">
        <v>7</v>
      </c>
      <c r="B94" s="93" t="s">
        <v>221</v>
      </c>
      <c r="C94" s="374"/>
      <c r="D94" s="374"/>
      <c r="E94" s="374">
        <f t="shared" si="12"/>
        <v>0</v>
      </c>
      <c r="F94" s="372">
        <v>0</v>
      </c>
      <c r="G94" s="372">
        <v>0</v>
      </c>
      <c r="H94" s="372"/>
      <c r="I94" s="372">
        <v>0</v>
      </c>
      <c r="J94" s="374"/>
      <c r="K94" s="374"/>
    </row>
    <row r="95" spans="1:11">
      <c r="A95" s="92">
        <v>8</v>
      </c>
      <c r="B95" s="93" t="s">
        <v>222</v>
      </c>
      <c r="C95" s="374"/>
      <c r="D95" s="374"/>
      <c r="E95" s="374">
        <f t="shared" si="12"/>
        <v>0</v>
      </c>
      <c r="F95" s="372">
        <v>0</v>
      </c>
      <c r="G95" s="372">
        <v>0</v>
      </c>
      <c r="H95" s="372"/>
      <c r="I95" s="372">
        <v>0</v>
      </c>
      <c r="J95" s="374"/>
      <c r="K95" s="374"/>
    </row>
    <row r="96" spans="1:11">
      <c r="A96" s="92">
        <v>9</v>
      </c>
      <c r="B96" s="93" t="s">
        <v>210</v>
      </c>
      <c r="C96" s="374"/>
      <c r="D96" s="374"/>
      <c r="E96" s="374">
        <f t="shared" si="12"/>
        <v>0</v>
      </c>
      <c r="F96" s="372">
        <v>0</v>
      </c>
      <c r="G96" s="372">
        <v>0</v>
      </c>
      <c r="H96" s="372"/>
      <c r="I96" s="372">
        <v>0</v>
      </c>
      <c r="J96" s="374"/>
      <c r="K96" s="374"/>
    </row>
    <row r="97" spans="1:11">
      <c r="A97" s="90" t="s">
        <v>13</v>
      </c>
      <c r="B97" s="91" t="s">
        <v>223</v>
      </c>
      <c r="C97" s="374"/>
      <c r="D97" s="374"/>
      <c r="E97" s="374">
        <f t="shared" si="12"/>
        <v>0</v>
      </c>
      <c r="F97" s="372">
        <v>0</v>
      </c>
      <c r="G97" s="372">
        <v>0</v>
      </c>
      <c r="H97" s="372"/>
      <c r="I97" s="372">
        <v>0</v>
      </c>
      <c r="J97" s="374"/>
      <c r="K97" s="374"/>
    </row>
    <row r="98" spans="1:11">
      <c r="A98" s="90" t="s">
        <v>15</v>
      </c>
      <c r="B98" s="97" t="s">
        <v>224</v>
      </c>
      <c r="C98" s="374"/>
      <c r="D98" s="374"/>
      <c r="E98" s="374">
        <f t="shared" si="12"/>
        <v>0</v>
      </c>
      <c r="F98" s="372">
        <v>0</v>
      </c>
      <c r="G98" s="372">
        <v>0</v>
      </c>
      <c r="H98" s="372"/>
      <c r="I98" s="372">
        <v>0</v>
      </c>
      <c r="J98" s="374"/>
      <c r="K98" s="374"/>
    </row>
    <row r="99" spans="1:11" ht="25.5">
      <c r="A99" s="92">
        <v>1</v>
      </c>
      <c r="B99" s="93" t="s">
        <v>225</v>
      </c>
      <c r="C99" s="374"/>
      <c r="D99" s="374"/>
      <c r="E99" s="374">
        <f t="shared" si="12"/>
        <v>0</v>
      </c>
      <c r="F99" s="372">
        <v>0</v>
      </c>
      <c r="G99" s="372">
        <v>0</v>
      </c>
      <c r="H99" s="372"/>
      <c r="I99" s="372">
        <v>0</v>
      </c>
      <c r="J99" s="374"/>
      <c r="K99" s="374"/>
    </row>
    <row r="100" spans="1:11" ht="25.5">
      <c r="A100" s="92">
        <v>2</v>
      </c>
      <c r="B100" s="93" t="s">
        <v>226</v>
      </c>
      <c r="C100" s="374"/>
      <c r="D100" s="374"/>
      <c r="E100" s="374">
        <f t="shared" si="12"/>
        <v>0</v>
      </c>
      <c r="F100" s="372">
        <v>0</v>
      </c>
      <c r="G100" s="372">
        <v>0</v>
      </c>
      <c r="H100" s="372"/>
      <c r="I100" s="372">
        <v>0</v>
      </c>
      <c r="J100" s="374"/>
      <c r="K100" s="374"/>
    </row>
    <row r="101" spans="1:11" ht="25.5">
      <c r="A101" s="90" t="s">
        <v>16</v>
      </c>
      <c r="B101" s="91" t="s">
        <v>227</v>
      </c>
      <c r="C101" s="374"/>
      <c r="D101" s="374"/>
      <c r="E101" s="374">
        <f t="shared" si="12"/>
        <v>0</v>
      </c>
      <c r="F101" s="372">
        <v>0</v>
      </c>
      <c r="G101" s="372">
        <v>0</v>
      </c>
      <c r="H101" s="372"/>
      <c r="I101" s="372">
        <v>0</v>
      </c>
      <c r="J101" s="374"/>
      <c r="K101" s="374"/>
    </row>
    <row r="102" spans="1:11" ht="25.5">
      <c r="A102" s="96">
        <v>1</v>
      </c>
      <c r="B102" s="97" t="s">
        <v>228</v>
      </c>
      <c r="C102" s="374"/>
      <c r="D102" s="374"/>
      <c r="E102" s="374">
        <f t="shared" si="12"/>
        <v>0</v>
      </c>
      <c r="F102" s="372">
        <v>0</v>
      </c>
      <c r="G102" s="372">
        <v>0</v>
      </c>
      <c r="H102" s="372"/>
      <c r="I102" s="372">
        <v>0</v>
      </c>
      <c r="J102" s="374"/>
      <c r="K102" s="374"/>
    </row>
    <row r="103" spans="1:11" ht="25.5">
      <c r="A103" s="96">
        <v>2</v>
      </c>
      <c r="B103" s="97" t="s">
        <v>229</v>
      </c>
      <c r="C103" s="374"/>
      <c r="D103" s="374"/>
      <c r="E103" s="374">
        <f t="shared" si="12"/>
        <v>0</v>
      </c>
      <c r="F103" s="372">
        <v>0</v>
      </c>
      <c r="G103" s="372">
        <v>0</v>
      </c>
      <c r="H103" s="372"/>
      <c r="I103" s="372">
        <v>0</v>
      </c>
      <c r="J103" s="374"/>
      <c r="K103" s="374"/>
    </row>
    <row r="104" spans="1:11">
      <c r="A104" s="92" t="s">
        <v>230</v>
      </c>
      <c r="B104" s="93" t="s">
        <v>231</v>
      </c>
      <c r="C104" s="374"/>
      <c r="D104" s="374"/>
      <c r="E104" s="374">
        <f t="shared" si="12"/>
        <v>0</v>
      </c>
      <c r="F104" s="372">
        <v>0</v>
      </c>
      <c r="G104" s="372">
        <v>0</v>
      </c>
      <c r="H104" s="372"/>
      <c r="I104" s="372">
        <v>0</v>
      </c>
      <c r="J104" s="374"/>
      <c r="K104" s="374"/>
    </row>
    <row r="105" spans="1:11">
      <c r="A105" s="92" t="s">
        <v>232</v>
      </c>
      <c r="B105" s="93" t="s">
        <v>233</v>
      </c>
      <c r="C105" s="374"/>
      <c r="D105" s="374"/>
      <c r="E105" s="374">
        <f t="shared" si="12"/>
        <v>0</v>
      </c>
      <c r="F105" s="372">
        <v>0</v>
      </c>
      <c r="G105" s="372">
        <v>0</v>
      </c>
      <c r="H105" s="372"/>
      <c r="I105" s="372">
        <v>0</v>
      </c>
      <c r="J105" s="374"/>
      <c r="K105" s="374"/>
    </row>
    <row r="106" spans="1:11">
      <c r="A106" s="96">
        <v>3</v>
      </c>
      <c r="B106" s="97" t="s">
        <v>234</v>
      </c>
      <c r="C106" s="374"/>
      <c r="D106" s="374"/>
      <c r="E106" s="374">
        <f t="shared" si="12"/>
        <v>0</v>
      </c>
      <c r="F106" s="372">
        <v>0</v>
      </c>
      <c r="G106" s="372">
        <v>0</v>
      </c>
      <c r="H106" s="372"/>
      <c r="I106" s="372">
        <v>0</v>
      </c>
      <c r="J106" s="374"/>
      <c r="K106" s="374"/>
    </row>
    <row r="107" spans="1:11" ht="25.5">
      <c r="A107" s="90" t="s">
        <v>11</v>
      </c>
      <c r="B107" s="91" t="s">
        <v>235</v>
      </c>
      <c r="C107" s="374"/>
      <c r="D107" s="374"/>
      <c r="E107" s="374">
        <f t="shared" si="12"/>
        <v>0</v>
      </c>
      <c r="F107" s="372">
        <v>0</v>
      </c>
      <c r="G107" s="372">
        <v>0</v>
      </c>
      <c r="H107" s="372"/>
      <c r="I107" s="372">
        <v>0</v>
      </c>
      <c r="J107" s="374"/>
      <c r="K107" s="374"/>
    </row>
    <row r="108" spans="1:11">
      <c r="A108" s="90" t="s">
        <v>8</v>
      </c>
      <c r="B108" s="91" t="s">
        <v>236</v>
      </c>
      <c r="C108" s="374"/>
      <c r="D108" s="374"/>
      <c r="E108" s="374">
        <f t="shared" si="12"/>
        <v>0</v>
      </c>
      <c r="F108" s="372">
        <v>0</v>
      </c>
      <c r="G108" s="372">
        <v>0</v>
      </c>
      <c r="H108" s="372"/>
      <c r="I108" s="372">
        <v>0</v>
      </c>
      <c r="J108" s="374"/>
      <c r="K108" s="374"/>
    </row>
    <row r="109" spans="1:11">
      <c r="A109" s="92">
        <v>1</v>
      </c>
      <c r="B109" s="93" t="s">
        <v>237</v>
      </c>
      <c r="C109" s="374"/>
      <c r="D109" s="374"/>
      <c r="E109" s="374">
        <f t="shared" si="12"/>
        <v>0</v>
      </c>
      <c r="F109" s="372">
        <v>0</v>
      </c>
      <c r="G109" s="372">
        <v>0</v>
      </c>
      <c r="H109" s="372"/>
      <c r="I109" s="372">
        <v>0</v>
      </c>
      <c r="J109" s="374"/>
      <c r="K109" s="374"/>
    </row>
    <row r="110" spans="1:11" ht="25.5">
      <c r="A110" s="92">
        <v>2</v>
      </c>
      <c r="B110" s="93" t="s">
        <v>238</v>
      </c>
      <c r="C110" s="374"/>
      <c r="D110" s="374"/>
      <c r="E110" s="374">
        <f t="shared" si="12"/>
        <v>0</v>
      </c>
      <c r="F110" s="372">
        <v>0</v>
      </c>
      <c r="G110" s="372">
        <v>0</v>
      </c>
      <c r="H110" s="372"/>
      <c r="I110" s="372">
        <v>0</v>
      </c>
      <c r="J110" s="374"/>
      <c r="K110" s="374"/>
    </row>
    <row r="111" spans="1:11">
      <c r="A111" s="90" t="s">
        <v>9</v>
      </c>
      <c r="B111" s="91" t="s">
        <v>239</v>
      </c>
      <c r="C111" s="374"/>
      <c r="D111" s="374"/>
      <c r="E111" s="374">
        <f t="shared" si="12"/>
        <v>0</v>
      </c>
      <c r="F111" s="372">
        <v>0</v>
      </c>
      <c r="G111" s="372">
        <v>0</v>
      </c>
      <c r="H111" s="372"/>
      <c r="I111" s="372">
        <v>0</v>
      </c>
      <c r="J111" s="374"/>
      <c r="K111" s="374"/>
    </row>
    <row r="112" spans="1:11">
      <c r="A112" s="92">
        <v>1</v>
      </c>
      <c r="B112" s="93" t="s">
        <v>237</v>
      </c>
      <c r="C112" s="374"/>
      <c r="D112" s="374"/>
      <c r="E112" s="374">
        <f t="shared" si="12"/>
        <v>0</v>
      </c>
      <c r="F112" s="372">
        <v>0</v>
      </c>
      <c r="G112" s="372">
        <v>0</v>
      </c>
      <c r="H112" s="372"/>
      <c r="I112" s="372">
        <v>0</v>
      </c>
      <c r="J112" s="374"/>
      <c r="K112" s="374"/>
    </row>
    <row r="113" spans="1:31" ht="25.5">
      <c r="A113" s="92">
        <v>2</v>
      </c>
      <c r="B113" s="93" t="s">
        <v>238</v>
      </c>
      <c r="C113" s="374"/>
      <c r="D113" s="374"/>
      <c r="E113" s="374">
        <f t="shared" si="12"/>
        <v>0</v>
      </c>
      <c r="F113" s="372">
        <v>0</v>
      </c>
      <c r="G113" s="372">
        <v>0</v>
      </c>
      <c r="H113" s="372"/>
      <c r="I113" s="372">
        <v>0</v>
      </c>
      <c r="J113" s="374"/>
      <c r="K113" s="374"/>
    </row>
    <row r="114" spans="1:31" s="88" customFormat="1">
      <c r="A114" s="90" t="s">
        <v>18</v>
      </c>
      <c r="B114" s="91" t="s">
        <v>240</v>
      </c>
      <c r="C114" s="372">
        <f t="shared" ref="C114:I114" si="13">+C115+C120</f>
        <v>217446000000</v>
      </c>
      <c r="D114" s="372">
        <f t="shared" si="13"/>
        <v>217446000000</v>
      </c>
      <c r="E114" s="372">
        <f t="shared" si="13"/>
        <v>296327924229</v>
      </c>
      <c r="F114" s="372">
        <f t="shared" si="13"/>
        <v>0</v>
      </c>
      <c r="G114" s="372">
        <f t="shared" si="13"/>
        <v>4558244584</v>
      </c>
      <c r="H114" s="372">
        <f t="shared" si="13"/>
        <v>224255281900</v>
      </c>
      <c r="I114" s="372">
        <f t="shared" si="13"/>
        <v>67514397745</v>
      </c>
      <c r="J114" s="372">
        <f>+E114/C114%</f>
        <v>136.27655796335642</v>
      </c>
      <c r="K114" s="372">
        <f>+E114/D114%</f>
        <v>136.27655796335642</v>
      </c>
      <c r="AB114" s="481"/>
      <c r="AC114" s="481"/>
      <c r="AD114" s="481"/>
      <c r="AE114" s="481"/>
    </row>
    <row r="115" spans="1:31" s="88" customFormat="1" ht="25.5">
      <c r="A115" s="90" t="s">
        <v>8</v>
      </c>
      <c r="B115" s="91" t="s">
        <v>241</v>
      </c>
      <c r="C115" s="372">
        <f t="shared" ref="C115:I115" si="14">+C116+C117</f>
        <v>217446000000</v>
      </c>
      <c r="D115" s="372">
        <f t="shared" si="14"/>
        <v>217446000000</v>
      </c>
      <c r="E115" s="372">
        <f t="shared" si="14"/>
        <v>291664070645</v>
      </c>
      <c r="F115" s="372">
        <f t="shared" si="14"/>
        <v>0</v>
      </c>
      <c r="G115" s="372">
        <f t="shared" si="14"/>
        <v>0</v>
      </c>
      <c r="H115" s="372">
        <f t="shared" si="14"/>
        <v>224149672900</v>
      </c>
      <c r="I115" s="372">
        <f t="shared" si="14"/>
        <v>67514397745</v>
      </c>
      <c r="J115" s="372">
        <f>+E115/C115%</f>
        <v>134.13172495470138</v>
      </c>
      <c r="K115" s="372">
        <f>+E115/D115%</f>
        <v>134.13172495470138</v>
      </c>
      <c r="AB115" s="481"/>
      <c r="AC115" s="481"/>
      <c r="AD115" s="481"/>
      <c r="AE115" s="481"/>
    </row>
    <row r="116" spans="1:31" s="98" customFormat="1" ht="13.5">
      <c r="A116" s="96" t="s">
        <v>242</v>
      </c>
      <c r="B116" s="97" t="s">
        <v>243</v>
      </c>
      <c r="C116" s="375">
        <v>95268000000</v>
      </c>
      <c r="D116" s="375">
        <v>95268000000</v>
      </c>
      <c r="E116" s="375">
        <f t="shared" ref="E116:E123" si="15">SUM(F116:I116)</f>
        <v>116090252900</v>
      </c>
      <c r="F116" s="375">
        <v>0</v>
      </c>
      <c r="G116" s="374">
        <v>0</v>
      </c>
      <c r="H116" s="374">
        <v>94633248900</v>
      </c>
      <c r="I116" s="374">
        <v>21457004000</v>
      </c>
      <c r="J116" s="375">
        <f>+E116/C116%</f>
        <v>121.85650260318261</v>
      </c>
      <c r="K116" s="375">
        <f>+E116/D116%</f>
        <v>121.85650260318261</v>
      </c>
      <c r="AB116" s="483"/>
      <c r="AC116" s="483"/>
      <c r="AD116" s="483"/>
      <c r="AE116" s="483"/>
    </row>
    <row r="117" spans="1:31" s="98" customFormat="1" ht="13.5">
      <c r="A117" s="96" t="s">
        <v>244</v>
      </c>
      <c r="B117" s="97" t="s">
        <v>31</v>
      </c>
      <c r="C117" s="375">
        <f t="shared" ref="C117:I117" si="16">+C118</f>
        <v>122178000000</v>
      </c>
      <c r="D117" s="375">
        <f t="shared" si="16"/>
        <v>122178000000</v>
      </c>
      <c r="E117" s="375">
        <f t="shared" si="16"/>
        <v>175573817745</v>
      </c>
      <c r="F117" s="375">
        <f t="shared" si="16"/>
        <v>0</v>
      </c>
      <c r="G117" s="375">
        <f t="shared" si="16"/>
        <v>0</v>
      </c>
      <c r="H117" s="375">
        <f t="shared" si="16"/>
        <v>129516424000</v>
      </c>
      <c r="I117" s="375">
        <f t="shared" si="16"/>
        <v>46057393745</v>
      </c>
      <c r="J117" s="375">
        <f>+E117/C117%</f>
        <v>143.70329989441635</v>
      </c>
      <c r="K117" s="375">
        <f>+E117/D117%</f>
        <v>143.70329989441635</v>
      </c>
      <c r="AB117" s="483"/>
      <c r="AC117" s="483"/>
      <c r="AD117" s="483"/>
      <c r="AE117" s="483"/>
    </row>
    <row r="118" spans="1:31" ht="25.5">
      <c r="A118" s="150" t="s">
        <v>230</v>
      </c>
      <c r="B118" s="94" t="s">
        <v>245</v>
      </c>
      <c r="C118" s="374">
        <v>122178000000</v>
      </c>
      <c r="D118" s="374">
        <v>122178000000</v>
      </c>
      <c r="E118" s="374">
        <f>SUM(F118:I118)</f>
        <v>175573817745</v>
      </c>
      <c r="F118" s="374">
        <v>0</v>
      </c>
      <c r="G118" s="374">
        <v>0</v>
      </c>
      <c r="H118" s="374">
        <v>129516424000</v>
      </c>
      <c r="I118" s="374">
        <v>46057393745</v>
      </c>
      <c r="J118" s="374">
        <f>+E118/C118%</f>
        <v>143.70329989441635</v>
      </c>
      <c r="K118" s="374">
        <f>+E118/D118%</f>
        <v>143.70329989441635</v>
      </c>
      <c r="AB118" s="479">
        <v>175672898000</v>
      </c>
    </row>
    <row r="119" spans="1:31" ht="25.5">
      <c r="A119" s="150" t="s">
        <v>232</v>
      </c>
      <c r="B119" s="94" t="s">
        <v>246</v>
      </c>
      <c r="C119" s="374"/>
      <c r="D119" s="374"/>
      <c r="E119" s="374">
        <f t="shared" si="15"/>
        <v>0</v>
      </c>
      <c r="F119" s="374">
        <f>SUM(G119:J119)</f>
        <v>0</v>
      </c>
      <c r="G119" s="374">
        <f>SUM(H119:K119)</f>
        <v>0</v>
      </c>
      <c r="H119" s="374">
        <f>SUM(I119:L119)</f>
        <v>0</v>
      </c>
      <c r="I119" s="374">
        <f>SUM(J119:M119)</f>
        <v>0</v>
      </c>
      <c r="J119" s="374"/>
      <c r="K119" s="374"/>
      <c r="AB119" s="479">
        <v>46156474000</v>
      </c>
    </row>
    <row r="120" spans="1:31" s="88" customFormat="1" ht="25.5">
      <c r="A120" s="90" t="s">
        <v>9</v>
      </c>
      <c r="B120" s="91" t="s">
        <v>247</v>
      </c>
      <c r="C120" s="372"/>
      <c r="D120" s="372"/>
      <c r="E120" s="372">
        <f t="shared" si="15"/>
        <v>4663853584</v>
      </c>
      <c r="F120" s="372">
        <v>0</v>
      </c>
      <c r="G120" s="372">
        <v>4558244584</v>
      </c>
      <c r="H120" s="372">
        <v>105609000</v>
      </c>
      <c r="I120" s="372">
        <v>0</v>
      </c>
      <c r="J120" s="372"/>
      <c r="K120" s="372"/>
      <c r="AB120" s="482">
        <f>+AB119-I118</f>
        <v>99080255</v>
      </c>
      <c r="AC120" s="481"/>
      <c r="AD120" s="481"/>
      <c r="AE120" s="481"/>
    </row>
    <row r="121" spans="1:31" s="88" customFormat="1">
      <c r="A121" s="90" t="s">
        <v>248</v>
      </c>
      <c r="B121" s="91" t="s">
        <v>249</v>
      </c>
      <c r="C121" s="372"/>
      <c r="D121" s="372"/>
      <c r="E121" s="372">
        <f>SUM(F121:I121)</f>
        <v>154406958575</v>
      </c>
      <c r="F121" s="372">
        <v>0</v>
      </c>
      <c r="G121" s="372">
        <v>0</v>
      </c>
      <c r="H121" s="372">
        <v>138900000033</v>
      </c>
      <c r="I121" s="372">
        <v>15506958542</v>
      </c>
      <c r="J121" s="372"/>
      <c r="K121" s="372"/>
      <c r="AB121" s="481"/>
      <c r="AC121" s="481"/>
      <c r="AD121" s="481"/>
      <c r="AE121" s="481"/>
    </row>
    <row r="122" spans="1:31" s="88" customFormat="1">
      <c r="A122" s="90" t="s">
        <v>250</v>
      </c>
      <c r="B122" s="91" t="s">
        <v>251</v>
      </c>
      <c r="C122" s="372"/>
      <c r="D122" s="372"/>
      <c r="E122" s="372">
        <f>SUM(F122:I122)</f>
        <v>1378878009</v>
      </c>
      <c r="F122" s="372">
        <v>0</v>
      </c>
      <c r="G122" s="372">
        <v>0</v>
      </c>
      <c r="H122" s="372">
        <v>765126633</v>
      </c>
      <c r="I122" s="372">
        <v>613751376</v>
      </c>
      <c r="J122" s="372"/>
      <c r="K122" s="372"/>
      <c r="AB122" s="481"/>
      <c r="AC122" s="481"/>
      <c r="AD122" s="481"/>
      <c r="AE122" s="481"/>
    </row>
    <row r="123" spans="1:31" s="88" customFormat="1" ht="25.5">
      <c r="A123" s="99" t="s">
        <v>344</v>
      </c>
      <c r="B123" s="100" t="s">
        <v>345</v>
      </c>
      <c r="C123" s="376"/>
      <c r="D123" s="376"/>
      <c r="E123" s="376">
        <f t="shared" si="15"/>
        <v>0</v>
      </c>
      <c r="F123" s="376"/>
      <c r="G123" s="376"/>
      <c r="H123" s="376"/>
      <c r="I123" s="376"/>
      <c r="J123" s="376"/>
      <c r="K123" s="376"/>
      <c r="AB123" s="481"/>
      <c r="AC123" s="481"/>
      <c r="AD123" s="481"/>
      <c r="AE123" s="481"/>
    </row>
    <row r="125" spans="1:31">
      <c r="B125" s="552"/>
      <c r="C125" s="552"/>
      <c r="D125" s="84"/>
      <c r="E125" s="551"/>
      <c r="F125" s="551"/>
      <c r="G125" s="551"/>
      <c r="H125" s="552"/>
      <c r="I125" s="552"/>
      <c r="J125" s="552"/>
      <c r="K125" s="552"/>
    </row>
    <row r="126" spans="1:31">
      <c r="B126" s="550"/>
      <c r="C126" s="550"/>
      <c r="D126" s="83"/>
      <c r="E126" s="550"/>
      <c r="F126" s="550"/>
      <c r="G126" s="550"/>
      <c r="H126" s="553"/>
      <c r="I126" s="553"/>
      <c r="J126" s="553"/>
      <c r="K126" s="553"/>
    </row>
    <row r="127" spans="1:31">
      <c r="B127" s="550"/>
      <c r="C127" s="550"/>
      <c r="D127" s="83"/>
      <c r="E127" s="551"/>
      <c r="F127" s="551"/>
      <c r="G127" s="551"/>
      <c r="H127" s="552"/>
      <c r="I127" s="552"/>
      <c r="J127" s="552"/>
      <c r="K127" s="552"/>
    </row>
    <row r="128" spans="1:31">
      <c r="K128" s="366"/>
    </row>
    <row r="130" spans="1:5">
      <c r="B130" s="377"/>
      <c r="D130" s="84"/>
    </row>
    <row r="131" spans="1:5">
      <c r="B131" s="550"/>
      <c r="C131" s="550"/>
      <c r="D131" s="550"/>
      <c r="E131" s="168"/>
    </row>
    <row r="132" spans="1:5">
      <c r="B132" s="550"/>
      <c r="C132" s="550"/>
      <c r="D132" s="550"/>
      <c r="E132" s="165"/>
    </row>
    <row r="133" spans="1:5">
      <c r="E133" s="168"/>
    </row>
    <row r="138" spans="1:5">
      <c r="A138" s="101"/>
    </row>
  </sheetData>
  <mergeCells count="19">
    <mergeCell ref="A3:K3"/>
    <mergeCell ref="A4:K4"/>
    <mergeCell ref="A6:A7"/>
    <mergeCell ref="B6:B7"/>
    <mergeCell ref="C6:D6"/>
    <mergeCell ref="E6:E7"/>
    <mergeCell ref="F6:I6"/>
    <mergeCell ref="J6:K6"/>
    <mergeCell ref="B125:C125"/>
    <mergeCell ref="E125:G125"/>
    <mergeCell ref="H125:K125"/>
    <mergeCell ref="B126:C126"/>
    <mergeCell ref="E126:G126"/>
    <mergeCell ref="H126:K126"/>
    <mergeCell ref="B127:C127"/>
    <mergeCell ref="E127:G127"/>
    <mergeCell ref="H127:K127"/>
    <mergeCell ref="B131:D131"/>
    <mergeCell ref="B132:D132"/>
  </mergeCells>
  <printOptions horizontalCentered="1"/>
  <pageMargins left="0.31496062992126" right="0.23622047244094499" top="0.47244094488188998" bottom="0.43307086614173201" header="0.31496062992126" footer="0.31496062992126"/>
  <pageSetup paperSize="9" scale="72" orientation="landscape" blackAndWhite="1"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L141"/>
  <sheetViews>
    <sheetView workbookViewId="0">
      <selection activeCell="A3" sqref="A3:K3"/>
    </sheetView>
  </sheetViews>
  <sheetFormatPr defaultRowHeight="12.75"/>
  <cols>
    <col min="1" max="1" width="5.42578125" style="84" customWidth="1"/>
    <col min="2" max="2" width="31.28515625" style="84" customWidth="1"/>
    <col min="3" max="3" width="17.85546875" style="169" customWidth="1"/>
    <col min="4" max="4" width="16.7109375" style="169" customWidth="1"/>
    <col min="5" max="5" width="18.140625" style="169" customWidth="1"/>
    <col min="6" max="6" width="15.5703125" style="169" customWidth="1"/>
    <col min="7" max="7" width="17.28515625" style="169" customWidth="1"/>
    <col min="8" max="8" width="17.42578125" style="169" customWidth="1"/>
    <col min="9" max="9" width="16.140625" style="169" customWidth="1"/>
    <col min="10" max="10" width="9" style="169" customWidth="1"/>
    <col min="11" max="11" width="9.85546875" style="84" customWidth="1"/>
    <col min="12" max="12" width="14.5703125" style="84" hidden="1" customWidth="1"/>
    <col min="13" max="16384" width="9.140625" style="84"/>
  </cols>
  <sheetData>
    <row r="1" spans="1:12">
      <c r="A1" s="83" t="s">
        <v>131</v>
      </c>
      <c r="I1" s="170" t="s">
        <v>252</v>
      </c>
    </row>
    <row r="2" spans="1:12">
      <c r="A2" s="83"/>
      <c r="I2" s="170"/>
    </row>
    <row r="3" spans="1:12">
      <c r="A3" s="550" t="s">
        <v>370</v>
      </c>
      <c r="B3" s="550"/>
      <c r="C3" s="550"/>
      <c r="D3" s="550"/>
      <c r="E3" s="550"/>
      <c r="F3" s="550"/>
      <c r="G3" s="550"/>
      <c r="H3" s="550"/>
      <c r="I3" s="550"/>
      <c r="J3" s="550"/>
      <c r="K3" s="550"/>
    </row>
    <row r="4" spans="1:12">
      <c r="A4" s="554" t="str">
        <f>+'49_'!A7:E7</f>
        <v>(Kèm theo Nghị quyết số     /NQ-HĐND ngày     tháng    năm 2024 của Hội đồng nhân dân huyện Ia H'Drai)</v>
      </c>
      <c r="B4" s="554"/>
      <c r="C4" s="554"/>
      <c r="D4" s="554"/>
      <c r="E4" s="554"/>
      <c r="F4" s="554"/>
      <c r="G4" s="554"/>
      <c r="H4" s="554"/>
      <c r="I4" s="554"/>
      <c r="J4" s="554"/>
      <c r="K4" s="554"/>
    </row>
    <row r="5" spans="1:12">
      <c r="A5" s="554"/>
      <c r="B5" s="554"/>
      <c r="C5" s="554"/>
      <c r="D5" s="554"/>
      <c r="E5" s="554"/>
      <c r="F5" s="554"/>
      <c r="G5" s="554"/>
      <c r="H5" s="554"/>
      <c r="I5" s="554"/>
      <c r="J5" s="554"/>
      <c r="K5" s="554"/>
    </row>
    <row r="6" spans="1:12">
      <c r="A6" s="166"/>
      <c r="B6" s="166"/>
      <c r="C6" s="166"/>
      <c r="D6" s="166"/>
      <c r="E6" s="166"/>
      <c r="F6" s="166"/>
      <c r="G6" s="166"/>
      <c r="H6" s="166"/>
      <c r="I6" s="166"/>
      <c r="J6" s="166"/>
      <c r="K6" s="166"/>
    </row>
    <row r="7" spans="1:12">
      <c r="K7" s="85" t="s">
        <v>128</v>
      </c>
      <c r="L7" s="86">
        <f>11408499254-G11</f>
        <v>-44762390369</v>
      </c>
    </row>
    <row r="8" spans="1:12" ht="30.75" customHeight="1">
      <c r="A8" s="555" t="s">
        <v>7</v>
      </c>
      <c r="B8" s="555" t="s">
        <v>39</v>
      </c>
      <c r="C8" s="559" t="s">
        <v>132</v>
      </c>
      <c r="D8" s="559"/>
      <c r="E8" s="559" t="s">
        <v>133</v>
      </c>
      <c r="F8" s="559" t="s">
        <v>134</v>
      </c>
      <c r="G8" s="559"/>
      <c r="H8" s="559"/>
      <c r="I8" s="559"/>
      <c r="J8" s="555" t="s">
        <v>21</v>
      </c>
      <c r="K8" s="555"/>
    </row>
    <row r="9" spans="1:12" ht="52.5" customHeight="1">
      <c r="A9" s="555"/>
      <c r="B9" s="555"/>
      <c r="C9" s="171" t="s">
        <v>135</v>
      </c>
      <c r="D9" s="171" t="s">
        <v>136</v>
      </c>
      <c r="E9" s="559"/>
      <c r="F9" s="171" t="s">
        <v>137</v>
      </c>
      <c r="G9" s="171" t="s">
        <v>138</v>
      </c>
      <c r="H9" s="171" t="s">
        <v>139</v>
      </c>
      <c r="I9" s="171" t="s">
        <v>140</v>
      </c>
      <c r="J9" s="171" t="s">
        <v>135</v>
      </c>
      <c r="K9" s="167" t="s">
        <v>136</v>
      </c>
    </row>
    <row r="10" spans="1:12" s="173" customFormat="1" ht="38.25">
      <c r="A10" s="87" t="s">
        <v>10</v>
      </c>
      <c r="B10" s="87" t="s">
        <v>11</v>
      </c>
      <c r="C10" s="172">
        <v>1</v>
      </c>
      <c r="D10" s="172">
        <v>2</v>
      </c>
      <c r="E10" s="172" t="s">
        <v>141</v>
      </c>
      <c r="F10" s="172">
        <v>4</v>
      </c>
      <c r="G10" s="172">
        <v>5</v>
      </c>
      <c r="H10" s="172">
        <v>6</v>
      </c>
      <c r="I10" s="172">
        <v>7</v>
      </c>
      <c r="J10" s="172" t="s">
        <v>142</v>
      </c>
      <c r="K10" s="87" t="s">
        <v>143</v>
      </c>
    </row>
    <row r="11" spans="1:12" s="88" customFormat="1">
      <c r="A11" s="89"/>
      <c r="B11" s="89" t="s">
        <v>343</v>
      </c>
      <c r="C11" s="174">
        <f>+C12+C110+C117+C124+C126</f>
        <v>126079000000</v>
      </c>
      <c r="D11" s="174">
        <f t="shared" ref="D11:I11" si="0">+D12+D110+D117+D124+D126+D125</f>
        <v>158440000000</v>
      </c>
      <c r="E11" s="174">
        <f t="shared" si="0"/>
        <v>297608198198</v>
      </c>
      <c r="F11" s="174">
        <f t="shared" si="0"/>
        <v>1409528763</v>
      </c>
      <c r="G11" s="174">
        <f t="shared" si="0"/>
        <v>56170889623</v>
      </c>
      <c r="H11" s="174">
        <f t="shared" si="0"/>
        <v>214787889661</v>
      </c>
      <c r="I11" s="174">
        <f t="shared" si="0"/>
        <v>25239890151</v>
      </c>
      <c r="J11" s="174">
        <f>+E11/C11%</f>
        <v>236.04898373083543</v>
      </c>
      <c r="K11" s="174">
        <f>+E11/D11%</f>
        <v>187.83653004165615</v>
      </c>
    </row>
    <row r="12" spans="1:12" s="88" customFormat="1">
      <c r="A12" s="90" t="s">
        <v>10</v>
      </c>
      <c r="B12" s="91" t="s">
        <v>144</v>
      </c>
      <c r="C12" s="175">
        <f>+C13+C21+C27+C39+C46+C47+C48+C49+C50+C53+C57+C60+C61+C64+C67+C70+C71+C73+C76+C77+C78</f>
        <v>39280000000</v>
      </c>
      <c r="D12" s="175">
        <f t="shared" ref="D12:I12" si="1">+D13+D21+D27+D39+D46+D47+D48+D49+D50+D53+D57+D60+D61+D64+D67+D70+D71+D73+D76+D77+D78</f>
        <v>71641000000</v>
      </c>
      <c r="E12" s="175">
        <f t="shared" si="1"/>
        <v>92908231140</v>
      </c>
      <c r="F12" s="175">
        <f t="shared" si="1"/>
        <v>1409528763</v>
      </c>
      <c r="G12" s="175">
        <f t="shared" si="1"/>
        <v>49613623109</v>
      </c>
      <c r="H12" s="175">
        <f t="shared" si="1"/>
        <v>40030352019</v>
      </c>
      <c r="I12" s="175">
        <f t="shared" si="1"/>
        <v>1854727249</v>
      </c>
      <c r="J12" s="175">
        <f>+E12/C12%</f>
        <v>236.52808335030551</v>
      </c>
      <c r="K12" s="175">
        <f>+E12/D12%</f>
        <v>129.68583791404365</v>
      </c>
    </row>
    <row r="13" spans="1:12" s="88" customFormat="1" ht="27" customHeight="1">
      <c r="A13" s="90">
        <v>1</v>
      </c>
      <c r="B13" s="91" t="s">
        <v>145</v>
      </c>
      <c r="C13" s="175">
        <f t="shared" ref="C13:I13" si="2">+C14+C16+C17+C19</f>
        <v>7610000000</v>
      </c>
      <c r="D13" s="175">
        <f t="shared" si="2"/>
        <v>7610000000</v>
      </c>
      <c r="E13" s="175">
        <f t="shared" si="2"/>
        <v>28273645634</v>
      </c>
      <c r="F13" s="175">
        <f t="shared" si="2"/>
        <v>0</v>
      </c>
      <c r="G13" s="175">
        <f t="shared" si="2"/>
        <v>26933859370</v>
      </c>
      <c r="H13" s="175">
        <f t="shared" si="2"/>
        <v>1339786264</v>
      </c>
      <c r="I13" s="175">
        <f t="shared" si="2"/>
        <v>0</v>
      </c>
      <c r="J13" s="175"/>
      <c r="K13" s="175"/>
    </row>
    <row r="14" spans="1:12">
      <c r="A14" s="92"/>
      <c r="B14" s="93" t="s">
        <v>146</v>
      </c>
      <c r="C14" s="176">
        <v>7610000000</v>
      </c>
      <c r="D14" s="176">
        <v>7610000000</v>
      </c>
      <c r="E14" s="176">
        <f>SUM(F14:I14)</f>
        <v>13397561583</v>
      </c>
      <c r="F14" s="176">
        <v>0</v>
      </c>
      <c r="G14" s="176">
        <v>12057805419</v>
      </c>
      <c r="H14" s="176">
        <v>1339756164</v>
      </c>
      <c r="I14" s="176">
        <v>0</v>
      </c>
      <c r="J14" s="176"/>
      <c r="K14" s="176"/>
      <c r="L14" s="84">
        <f>+E14/1000000</f>
        <v>13397.561583000001</v>
      </c>
    </row>
    <row r="15" spans="1:12" ht="25.5">
      <c r="A15" s="92"/>
      <c r="B15" s="94" t="s">
        <v>147</v>
      </c>
      <c r="C15" s="176"/>
      <c r="D15" s="176"/>
      <c r="E15" s="176">
        <f t="shared" ref="E15:E79" si="3">SUM(F15:I15)</f>
        <v>0</v>
      </c>
      <c r="F15" s="176">
        <v>0</v>
      </c>
      <c r="G15" s="176">
        <v>0</v>
      </c>
      <c r="H15" s="176">
        <v>0</v>
      </c>
      <c r="I15" s="176">
        <v>0</v>
      </c>
      <c r="J15" s="176"/>
      <c r="K15" s="176"/>
      <c r="L15" s="84">
        <f>+H14/1000000</f>
        <v>1339.7561639999999</v>
      </c>
    </row>
    <row r="16" spans="1:12">
      <c r="A16" s="92"/>
      <c r="B16" s="93" t="s">
        <v>148</v>
      </c>
      <c r="C16" s="176"/>
      <c r="D16" s="176"/>
      <c r="E16" s="176">
        <f>SUM(F16:I16)</f>
        <v>301000</v>
      </c>
      <c r="F16" s="176">
        <v>0</v>
      </c>
      <c r="G16" s="176">
        <v>270900</v>
      </c>
      <c r="H16" s="176">
        <v>30100</v>
      </c>
      <c r="I16" s="176">
        <v>0</v>
      </c>
      <c r="J16" s="176"/>
      <c r="K16" s="176"/>
    </row>
    <row r="17" spans="1:12">
      <c r="A17" s="92"/>
      <c r="B17" s="93" t="s">
        <v>149</v>
      </c>
      <c r="C17" s="176"/>
      <c r="D17" s="176"/>
      <c r="E17" s="176">
        <f t="shared" si="3"/>
        <v>0</v>
      </c>
      <c r="F17" s="176">
        <v>0</v>
      </c>
      <c r="G17" s="176">
        <v>0</v>
      </c>
      <c r="H17" s="176">
        <v>0</v>
      </c>
      <c r="I17" s="176">
        <v>0</v>
      </c>
      <c r="J17" s="176"/>
      <c r="K17" s="176"/>
    </row>
    <row r="18" spans="1:12" ht="38.25">
      <c r="A18" s="92"/>
      <c r="B18" s="94" t="s">
        <v>150</v>
      </c>
      <c r="C18" s="176"/>
      <c r="D18" s="176"/>
      <c r="E18" s="176">
        <f t="shared" si="3"/>
        <v>0</v>
      </c>
      <c r="F18" s="176">
        <v>0</v>
      </c>
      <c r="G18" s="176">
        <v>0</v>
      </c>
      <c r="H18" s="176">
        <v>0</v>
      </c>
      <c r="I18" s="176">
        <v>0</v>
      </c>
      <c r="J18" s="176"/>
      <c r="K18" s="176"/>
    </row>
    <row r="19" spans="1:12">
      <c r="A19" s="92"/>
      <c r="B19" s="93" t="s">
        <v>200</v>
      </c>
      <c r="C19" s="176"/>
      <c r="D19" s="176"/>
      <c r="E19" s="176">
        <f t="shared" si="3"/>
        <v>14875783051</v>
      </c>
      <c r="F19" s="176">
        <v>0</v>
      </c>
      <c r="G19" s="176">
        <v>14875783051</v>
      </c>
      <c r="H19" s="176">
        <v>0</v>
      </c>
      <c r="I19" s="176">
        <v>0</v>
      </c>
      <c r="J19" s="176"/>
      <c r="K19" s="176"/>
    </row>
    <row r="20" spans="1:12">
      <c r="A20" s="92"/>
      <c r="B20" s="94" t="s">
        <v>152</v>
      </c>
      <c r="C20" s="176"/>
      <c r="D20" s="176"/>
      <c r="E20" s="176">
        <f t="shared" si="3"/>
        <v>0</v>
      </c>
      <c r="F20" s="176">
        <v>0</v>
      </c>
      <c r="G20" s="176">
        <v>0</v>
      </c>
      <c r="H20" s="176">
        <v>0</v>
      </c>
      <c r="I20" s="176">
        <v>0</v>
      </c>
      <c r="J20" s="176"/>
      <c r="K20" s="176"/>
    </row>
    <row r="21" spans="1:12" s="88" customFormat="1" ht="38.25">
      <c r="A21" s="90">
        <v>2</v>
      </c>
      <c r="B21" s="91" t="s">
        <v>153</v>
      </c>
      <c r="C21" s="175">
        <f>+C22+C23+C24+C26</f>
        <v>4020000000</v>
      </c>
      <c r="D21" s="175">
        <f t="shared" ref="D21:I21" si="4">+D22+D23+D24+D26</f>
        <v>4020000000</v>
      </c>
      <c r="E21" s="175">
        <f t="shared" si="3"/>
        <v>16133253620</v>
      </c>
      <c r="F21" s="175">
        <f t="shared" si="4"/>
        <v>0</v>
      </c>
      <c r="G21" s="175">
        <f t="shared" si="4"/>
        <v>14534409060</v>
      </c>
      <c r="H21" s="175">
        <f t="shared" si="4"/>
        <v>1598844560</v>
      </c>
      <c r="I21" s="175">
        <f t="shared" si="4"/>
        <v>0</v>
      </c>
      <c r="J21" s="175">
        <f>+E21/C21%</f>
        <v>401.32471691542287</v>
      </c>
      <c r="K21" s="175">
        <f>+E21/D21%</f>
        <v>401.32471691542287</v>
      </c>
    </row>
    <row r="22" spans="1:12">
      <c r="A22" s="92"/>
      <c r="B22" s="93" t="s">
        <v>146</v>
      </c>
      <c r="C22" s="176">
        <v>3820000000</v>
      </c>
      <c r="D22" s="176">
        <v>3820000000</v>
      </c>
      <c r="E22" s="176">
        <f t="shared" si="3"/>
        <v>13089987109</v>
      </c>
      <c r="F22" s="176">
        <v>0</v>
      </c>
      <c r="G22" s="176">
        <v>11780988385</v>
      </c>
      <c r="H22" s="176">
        <v>1308998724</v>
      </c>
      <c r="I22" s="176">
        <v>0</v>
      </c>
      <c r="J22" s="175">
        <f>+E22/C22%</f>
        <v>342.66981960732983</v>
      </c>
      <c r="K22" s="175">
        <f>+E22/D22%</f>
        <v>342.66981960732983</v>
      </c>
      <c r="L22" s="86">
        <f>+H22/E22%</f>
        <v>10.000000100076493</v>
      </c>
    </row>
    <row r="23" spans="1:12">
      <c r="A23" s="92"/>
      <c r="B23" s="93" t="s">
        <v>148</v>
      </c>
      <c r="C23" s="176">
        <v>100000000</v>
      </c>
      <c r="D23" s="176">
        <v>100000000</v>
      </c>
      <c r="E23" s="176">
        <f t="shared" si="3"/>
        <v>2898458123</v>
      </c>
      <c r="F23" s="176">
        <v>0</v>
      </c>
      <c r="G23" s="176">
        <v>2608612307</v>
      </c>
      <c r="H23" s="176">
        <v>289845816</v>
      </c>
      <c r="I23" s="176">
        <v>0</v>
      </c>
      <c r="J23" s="175">
        <f>+E23/C23%</f>
        <v>2898.4581229999999</v>
      </c>
      <c r="K23" s="175">
        <f>+E23/D23%</f>
        <v>2898.4581229999999</v>
      </c>
      <c r="L23" s="177">
        <f>+G22/E22%</f>
        <v>89.999999899923509</v>
      </c>
    </row>
    <row r="24" spans="1:12">
      <c r="A24" s="92"/>
      <c r="B24" s="93" t="s">
        <v>149</v>
      </c>
      <c r="C24" s="176"/>
      <c r="D24" s="176"/>
      <c r="E24" s="176">
        <f t="shared" si="3"/>
        <v>0</v>
      </c>
      <c r="F24" s="176">
        <v>0</v>
      </c>
      <c r="G24" s="176">
        <v>0</v>
      </c>
      <c r="H24" s="176">
        <v>0</v>
      </c>
      <c r="I24" s="176">
        <v>0</v>
      </c>
      <c r="J24" s="175"/>
      <c r="K24" s="175"/>
    </row>
    <row r="25" spans="1:12" ht="38.25">
      <c r="A25" s="92"/>
      <c r="B25" s="94" t="s">
        <v>150</v>
      </c>
      <c r="C25" s="176"/>
      <c r="D25" s="176"/>
      <c r="E25" s="176">
        <f t="shared" si="3"/>
        <v>0</v>
      </c>
      <c r="F25" s="176">
        <v>0</v>
      </c>
      <c r="G25" s="176">
        <v>0</v>
      </c>
      <c r="H25" s="176">
        <v>0</v>
      </c>
      <c r="I25" s="176">
        <v>0</v>
      </c>
      <c r="J25" s="175"/>
      <c r="K25" s="175"/>
    </row>
    <row r="26" spans="1:12">
      <c r="A26" s="92"/>
      <c r="B26" s="93" t="s">
        <v>154</v>
      </c>
      <c r="C26" s="176">
        <v>100000000</v>
      </c>
      <c r="D26" s="176">
        <v>100000000</v>
      </c>
      <c r="E26" s="176">
        <f t="shared" si="3"/>
        <v>144808388</v>
      </c>
      <c r="F26" s="176">
        <v>0</v>
      </c>
      <c r="G26" s="176">
        <v>144808368</v>
      </c>
      <c r="H26" s="176">
        <v>20</v>
      </c>
      <c r="I26" s="176">
        <v>0</v>
      </c>
      <c r="J26" s="175">
        <f>+E26/C26%</f>
        <v>144.80838800000001</v>
      </c>
      <c r="K26" s="175">
        <f>+E26/D26%</f>
        <v>144.80838800000001</v>
      </c>
    </row>
    <row r="27" spans="1:12" ht="25.5">
      <c r="A27" s="90">
        <v>3</v>
      </c>
      <c r="B27" s="91" t="s">
        <v>155</v>
      </c>
      <c r="C27" s="176"/>
      <c r="D27" s="176"/>
      <c r="E27" s="175">
        <f>+E28+E30+E32+E33+E35+E37</f>
        <v>0</v>
      </c>
      <c r="F27" s="176">
        <f>+F28+F30+F32+F33+F35+F37</f>
        <v>0</v>
      </c>
      <c r="G27" s="176">
        <f>+G28+G30+G32+G33+G35+G37</f>
        <v>0</v>
      </c>
      <c r="H27" s="175">
        <f>+H28+H30+H32+H33+H35+H37</f>
        <v>0</v>
      </c>
      <c r="I27" s="176">
        <f>+I28+I30+I32+I33+I35+I37</f>
        <v>0</v>
      </c>
      <c r="J27" s="176"/>
      <c r="K27" s="176"/>
    </row>
    <row r="28" spans="1:12">
      <c r="A28" s="92"/>
      <c r="B28" s="93" t="s">
        <v>146</v>
      </c>
      <c r="C28" s="176"/>
      <c r="D28" s="176"/>
      <c r="E28" s="176">
        <f t="shared" si="3"/>
        <v>0</v>
      </c>
      <c r="F28" s="176"/>
      <c r="G28" s="176"/>
      <c r="H28" s="176"/>
      <c r="I28" s="176"/>
      <c r="J28" s="176"/>
      <c r="K28" s="176"/>
    </row>
    <row r="29" spans="1:12" ht="25.5">
      <c r="A29" s="92"/>
      <c r="B29" s="94" t="s">
        <v>156</v>
      </c>
      <c r="C29" s="176"/>
      <c r="D29" s="176"/>
      <c r="E29" s="176">
        <f t="shared" si="3"/>
        <v>0</v>
      </c>
      <c r="F29" s="176"/>
      <c r="G29" s="176"/>
      <c r="H29" s="176"/>
      <c r="I29" s="176"/>
      <c r="J29" s="176"/>
      <c r="K29" s="176"/>
    </row>
    <row r="30" spans="1:12">
      <c r="A30" s="92"/>
      <c r="B30" s="93" t="s">
        <v>148</v>
      </c>
      <c r="C30" s="176"/>
      <c r="D30" s="176"/>
      <c r="E30" s="176">
        <f t="shared" si="3"/>
        <v>0</v>
      </c>
      <c r="F30" s="176"/>
      <c r="G30" s="176"/>
      <c r="H30" s="176"/>
      <c r="I30" s="176"/>
      <c r="J30" s="176"/>
      <c r="K30" s="176"/>
    </row>
    <row r="31" spans="1:12" ht="25.5">
      <c r="A31" s="92"/>
      <c r="B31" s="94" t="s">
        <v>157</v>
      </c>
      <c r="C31" s="176"/>
      <c r="D31" s="176"/>
      <c r="E31" s="176">
        <f t="shared" si="3"/>
        <v>0</v>
      </c>
      <c r="F31" s="176"/>
      <c r="G31" s="176"/>
      <c r="H31" s="176"/>
      <c r="I31" s="176"/>
      <c r="J31" s="176"/>
      <c r="K31" s="176"/>
    </row>
    <row r="32" spans="1:12">
      <c r="A32" s="92"/>
      <c r="B32" s="93" t="s">
        <v>158</v>
      </c>
      <c r="C32" s="176"/>
      <c r="D32" s="176"/>
      <c r="E32" s="176">
        <f t="shared" si="3"/>
        <v>0</v>
      </c>
      <c r="F32" s="176"/>
      <c r="G32" s="176"/>
      <c r="H32" s="176"/>
      <c r="I32" s="176"/>
      <c r="J32" s="176"/>
      <c r="K32" s="176"/>
    </row>
    <row r="33" spans="1:11">
      <c r="A33" s="92"/>
      <c r="B33" s="93" t="s">
        <v>149</v>
      </c>
      <c r="C33" s="176"/>
      <c r="D33" s="176"/>
      <c r="E33" s="176">
        <f t="shared" si="3"/>
        <v>0</v>
      </c>
      <c r="F33" s="176"/>
      <c r="G33" s="176"/>
      <c r="H33" s="176"/>
      <c r="I33" s="176"/>
      <c r="J33" s="176"/>
      <c r="K33" s="176"/>
    </row>
    <row r="34" spans="1:11" ht="38.25">
      <c r="A34" s="92"/>
      <c r="B34" s="94" t="s">
        <v>159</v>
      </c>
      <c r="C34" s="176"/>
      <c r="D34" s="176"/>
      <c r="E34" s="176">
        <f t="shared" si="3"/>
        <v>0</v>
      </c>
      <c r="F34" s="176"/>
      <c r="G34" s="176"/>
      <c r="H34" s="176"/>
      <c r="I34" s="176"/>
      <c r="J34" s="176"/>
      <c r="K34" s="176"/>
    </row>
    <row r="35" spans="1:11">
      <c r="A35" s="92"/>
      <c r="B35" s="93" t="s">
        <v>154</v>
      </c>
      <c r="C35" s="176"/>
      <c r="D35" s="176"/>
      <c r="E35" s="176">
        <f t="shared" si="3"/>
        <v>0</v>
      </c>
      <c r="F35" s="176"/>
      <c r="G35" s="176"/>
      <c r="H35" s="176"/>
      <c r="I35" s="176"/>
      <c r="J35" s="176"/>
      <c r="K35" s="176"/>
    </row>
    <row r="36" spans="1:11">
      <c r="A36" s="92"/>
      <c r="B36" s="94" t="s">
        <v>152</v>
      </c>
      <c r="C36" s="176"/>
      <c r="D36" s="176"/>
      <c r="E36" s="176">
        <f t="shared" si="3"/>
        <v>0</v>
      </c>
      <c r="F36" s="176"/>
      <c r="G36" s="176"/>
      <c r="H36" s="176"/>
      <c r="I36" s="176"/>
      <c r="J36" s="176"/>
      <c r="K36" s="176"/>
    </row>
    <row r="37" spans="1:11">
      <c r="A37" s="92"/>
      <c r="B37" s="93" t="s">
        <v>160</v>
      </c>
      <c r="C37" s="176"/>
      <c r="D37" s="176"/>
      <c r="E37" s="176">
        <f t="shared" si="3"/>
        <v>0</v>
      </c>
      <c r="F37" s="176"/>
      <c r="G37" s="176"/>
      <c r="H37" s="176"/>
      <c r="I37" s="176"/>
      <c r="J37" s="176"/>
      <c r="K37" s="176"/>
    </row>
    <row r="38" spans="1:11" ht="25.5">
      <c r="A38" s="92"/>
      <c r="B38" s="94" t="s">
        <v>156</v>
      </c>
      <c r="C38" s="176"/>
      <c r="D38" s="176"/>
      <c r="E38" s="176">
        <f t="shared" si="3"/>
        <v>0</v>
      </c>
      <c r="F38" s="176"/>
      <c r="G38" s="176"/>
      <c r="H38" s="176"/>
      <c r="I38" s="176"/>
      <c r="J38" s="176"/>
      <c r="K38" s="176"/>
    </row>
    <row r="39" spans="1:11" s="88" customFormat="1" ht="25.5">
      <c r="A39" s="90">
        <v>4</v>
      </c>
      <c r="B39" s="91" t="s">
        <v>161</v>
      </c>
      <c r="C39" s="175">
        <f t="shared" ref="C39:I39" si="5">+C40+C41+C42+C44+C45</f>
        <v>17650000000</v>
      </c>
      <c r="D39" s="175">
        <f t="shared" si="5"/>
        <v>17650000000</v>
      </c>
      <c r="E39" s="175">
        <f t="shared" si="5"/>
        <v>23462249086</v>
      </c>
      <c r="F39" s="175">
        <f t="shared" si="5"/>
        <v>0</v>
      </c>
      <c r="G39" s="175">
        <f t="shared" si="5"/>
        <v>4480152368</v>
      </c>
      <c r="H39" s="175">
        <f t="shared" si="5"/>
        <v>18982043366</v>
      </c>
      <c r="I39" s="175">
        <f t="shared" si="5"/>
        <v>53352</v>
      </c>
      <c r="J39" s="175">
        <f>+E39/C39%</f>
        <v>132.93058972237961</v>
      </c>
      <c r="K39" s="175">
        <f>+E39/D39%</f>
        <v>132.93058972237961</v>
      </c>
    </row>
    <row r="40" spans="1:11">
      <c r="A40" s="92"/>
      <c r="B40" s="93" t="s">
        <v>146</v>
      </c>
      <c r="C40" s="176">
        <v>9930000000</v>
      </c>
      <c r="D40" s="176">
        <v>9930000000</v>
      </c>
      <c r="E40" s="176">
        <f t="shared" si="3"/>
        <v>11977087759</v>
      </c>
      <c r="F40" s="176">
        <v>0</v>
      </c>
      <c r="G40" s="176">
        <v>1197708736</v>
      </c>
      <c r="H40" s="176">
        <v>10779379023</v>
      </c>
      <c r="I40" s="176">
        <v>0</v>
      </c>
      <c r="J40" s="176">
        <f>+E40/C40%</f>
        <v>120.61518387713998</v>
      </c>
      <c r="K40" s="176">
        <f>+E40/D40%</f>
        <v>120.61518387713998</v>
      </c>
    </row>
    <row r="41" spans="1:11">
      <c r="A41" s="92"/>
      <c r="B41" s="93" t="s">
        <v>148</v>
      </c>
      <c r="C41" s="176">
        <v>280000000</v>
      </c>
      <c r="D41" s="176">
        <v>280000000</v>
      </c>
      <c r="E41" s="176">
        <f t="shared" si="3"/>
        <v>628332901</v>
      </c>
      <c r="F41" s="176">
        <v>0</v>
      </c>
      <c r="G41" s="176">
        <v>62833287</v>
      </c>
      <c r="H41" s="176">
        <v>565499614</v>
      </c>
      <c r="I41" s="176">
        <v>0</v>
      </c>
      <c r="J41" s="176"/>
      <c r="K41" s="176"/>
    </row>
    <row r="42" spans="1:11">
      <c r="A42" s="92"/>
      <c r="B42" s="93" t="s">
        <v>149</v>
      </c>
      <c r="C42" s="176">
        <v>40000000</v>
      </c>
      <c r="D42" s="176">
        <v>40000000</v>
      </c>
      <c r="E42" s="176">
        <f t="shared" si="3"/>
        <v>20586967</v>
      </c>
      <c r="F42" s="176">
        <v>0</v>
      </c>
      <c r="G42" s="176">
        <v>0</v>
      </c>
      <c r="H42" s="176">
        <v>20586967</v>
      </c>
      <c r="I42" s="176">
        <v>0</v>
      </c>
      <c r="J42" s="176"/>
      <c r="K42" s="176"/>
    </row>
    <row r="43" spans="1:11" ht="38.25">
      <c r="A43" s="92"/>
      <c r="B43" s="94" t="s">
        <v>162</v>
      </c>
      <c r="C43" s="176"/>
      <c r="D43" s="176"/>
      <c r="E43" s="176">
        <f t="shared" si="3"/>
        <v>0</v>
      </c>
      <c r="F43" s="176" t="s">
        <v>371</v>
      </c>
      <c r="G43" s="176">
        <v>0</v>
      </c>
      <c r="H43" s="176">
        <v>0</v>
      </c>
      <c r="I43" s="176">
        <v>0</v>
      </c>
      <c r="J43" s="176"/>
      <c r="K43" s="176"/>
    </row>
    <row r="44" spans="1:11">
      <c r="A44" s="92"/>
      <c r="B44" s="93" t="s">
        <v>154</v>
      </c>
      <c r="C44" s="176">
        <v>7400000000</v>
      </c>
      <c r="D44" s="176">
        <v>7400000000</v>
      </c>
      <c r="E44" s="176">
        <f t="shared" si="3"/>
        <v>10836241459</v>
      </c>
      <c r="F44" s="176">
        <v>0</v>
      </c>
      <c r="G44" s="176">
        <v>3219610345</v>
      </c>
      <c r="H44" s="176">
        <v>7616577762</v>
      </c>
      <c r="I44" s="176">
        <v>53352</v>
      </c>
      <c r="J44" s="176">
        <f>+E44/C44%</f>
        <v>146.4356953918919</v>
      </c>
      <c r="K44" s="176">
        <f>+E44/D44%</f>
        <v>146.4356953918919</v>
      </c>
    </row>
    <row r="45" spans="1:11">
      <c r="A45" s="92"/>
      <c r="B45" s="95" t="s">
        <v>151</v>
      </c>
      <c r="C45" s="176"/>
      <c r="D45" s="176">
        <f>+C45</f>
        <v>0</v>
      </c>
      <c r="E45" s="176">
        <f t="shared" si="3"/>
        <v>0</v>
      </c>
      <c r="F45" s="176"/>
      <c r="G45" s="176"/>
      <c r="H45" s="176"/>
      <c r="I45" s="176"/>
      <c r="J45" s="176"/>
      <c r="K45" s="176"/>
    </row>
    <row r="46" spans="1:11" s="88" customFormat="1">
      <c r="A46" s="90">
        <v>5</v>
      </c>
      <c r="B46" s="91" t="s">
        <v>163</v>
      </c>
      <c r="C46" s="175">
        <v>500000000</v>
      </c>
      <c r="D46" s="175">
        <v>500000000</v>
      </c>
      <c r="E46" s="175">
        <f t="shared" si="3"/>
        <v>870532068</v>
      </c>
      <c r="F46" s="175">
        <v>0</v>
      </c>
      <c r="G46" s="175">
        <v>0</v>
      </c>
      <c r="H46" s="175">
        <v>723700054</v>
      </c>
      <c r="I46" s="175">
        <v>146832014</v>
      </c>
      <c r="J46" s="175">
        <f>+E46/C46%</f>
        <v>174.1064136</v>
      </c>
      <c r="K46" s="175">
        <f>+E46/D46%</f>
        <v>174.1064136</v>
      </c>
    </row>
    <row r="47" spans="1:11" s="88" customFormat="1">
      <c r="A47" s="90">
        <v>6</v>
      </c>
      <c r="B47" s="91" t="s">
        <v>164</v>
      </c>
      <c r="C47" s="175"/>
      <c r="D47" s="175"/>
      <c r="E47" s="175">
        <f t="shared" si="3"/>
        <v>0</v>
      </c>
      <c r="F47" s="175">
        <v>0</v>
      </c>
      <c r="G47" s="175">
        <v>0</v>
      </c>
      <c r="H47" s="175">
        <v>0</v>
      </c>
      <c r="I47" s="175">
        <v>0</v>
      </c>
      <c r="J47" s="175"/>
      <c r="K47" s="175"/>
    </row>
    <row r="48" spans="1:11" s="88" customFormat="1" ht="25.5">
      <c r="A48" s="90">
        <v>7</v>
      </c>
      <c r="B48" s="91" t="s">
        <v>165</v>
      </c>
      <c r="C48" s="175"/>
      <c r="D48" s="175"/>
      <c r="E48" s="175">
        <f t="shared" si="3"/>
        <v>12494527</v>
      </c>
      <c r="F48" s="175">
        <v>0</v>
      </c>
      <c r="G48" s="175">
        <v>0</v>
      </c>
      <c r="H48" s="175">
        <v>0</v>
      </c>
      <c r="I48" s="175">
        <v>12494527</v>
      </c>
      <c r="J48" s="175"/>
      <c r="K48" s="175"/>
    </row>
    <row r="49" spans="1:12" s="88" customFormat="1">
      <c r="A49" s="90">
        <v>8</v>
      </c>
      <c r="B49" s="91" t="s">
        <v>166</v>
      </c>
      <c r="C49" s="175">
        <v>1200000000</v>
      </c>
      <c r="D49" s="175">
        <v>1200000000</v>
      </c>
      <c r="E49" s="175">
        <f>SUM(F49:I49)</f>
        <v>886855052</v>
      </c>
      <c r="F49" s="175">
        <v>0</v>
      </c>
      <c r="G49" s="175">
        <v>88685473</v>
      </c>
      <c r="H49" s="175">
        <v>798169579</v>
      </c>
      <c r="I49" s="175">
        <v>0</v>
      </c>
      <c r="J49" s="175">
        <f>+E49/C49%</f>
        <v>73.904587666666671</v>
      </c>
      <c r="K49" s="175">
        <f>+E49/D49%</f>
        <v>73.904587666666671</v>
      </c>
    </row>
    <row r="50" spans="1:12" s="88" customFormat="1">
      <c r="A50" s="90">
        <v>9</v>
      </c>
      <c r="B50" s="91" t="s">
        <v>167</v>
      </c>
      <c r="C50" s="175"/>
      <c r="D50" s="175"/>
      <c r="E50" s="175">
        <f t="shared" si="3"/>
        <v>0</v>
      </c>
      <c r="F50" s="175"/>
      <c r="G50" s="175"/>
      <c r="H50" s="175"/>
      <c r="I50" s="175"/>
      <c r="J50" s="175"/>
      <c r="K50" s="175"/>
    </row>
    <row r="51" spans="1:12" ht="25.5">
      <c r="A51" s="92"/>
      <c r="B51" s="94" t="s">
        <v>168</v>
      </c>
      <c r="C51" s="176"/>
      <c r="D51" s="176"/>
      <c r="E51" s="176">
        <f t="shared" si="3"/>
        <v>0</v>
      </c>
      <c r="F51" s="176"/>
      <c r="G51" s="176"/>
      <c r="H51" s="176"/>
      <c r="I51" s="176"/>
      <c r="J51" s="176"/>
      <c r="K51" s="176"/>
    </row>
    <row r="52" spans="1:12" ht="25.5">
      <c r="A52" s="92"/>
      <c r="B52" s="94" t="s">
        <v>169</v>
      </c>
      <c r="C52" s="176"/>
      <c r="D52" s="176"/>
      <c r="E52" s="176">
        <f t="shared" si="3"/>
        <v>0</v>
      </c>
      <c r="F52" s="176"/>
      <c r="G52" s="176"/>
      <c r="H52" s="176"/>
      <c r="I52" s="176"/>
      <c r="J52" s="176"/>
      <c r="K52" s="176"/>
    </row>
    <row r="53" spans="1:12" s="88" customFormat="1">
      <c r="A53" s="90">
        <v>10</v>
      </c>
      <c r="B53" s="91" t="s">
        <v>170</v>
      </c>
      <c r="C53" s="175">
        <v>940000000</v>
      </c>
      <c r="D53" s="175">
        <v>940000000</v>
      </c>
      <c r="E53" s="175">
        <f t="shared" si="3"/>
        <v>345580871</v>
      </c>
      <c r="F53" s="175">
        <v>14284942</v>
      </c>
      <c r="G53" s="175">
        <v>16808000</v>
      </c>
      <c r="H53" s="175">
        <v>146238929</v>
      </c>
      <c r="I53" s="175">
        <v>168249000</v>
      </c>
      <c r="J53" s="175">
        <f>+E53/C53%</f>
        <v>36.763922446808508</v>
      </c>
      <c r="K53" s="175">
        <f>+E53/D53%</f>
        <v>36.763922446808508</v>
      </c>
    </row>
    <row r="54" spans="1:12" ht="25.5">
      <c r="A54" s="92"/>
      <c r="B54" s="94" t="s">
        <v>171</v>
      </c>
      <c r="C54" s="176"/>
      <c r="D54" s="176"/>
      <c r="E54" s="176">
        <f t="shared" si="3"/>
        <v>16284942</v>
      </c>
      <c r="F54" s="176">
        <v>14284942</v>
      </c>
      <c r="G54" s="176">
        <v>0</v>
      </c>
      <c r="H54" s="176">
        <v>0</v>
      </c>
      <c r="I54" s="176">
        <v>2000000</v>
      </c>
      <c r="J54" s="176"/>
      <c r="K54" s="176"/>
    </row>
    <row r="55" spans="1:12" ht="25.5">
      <c r="A55" s="92"/>
      <c r="B55" s="94" t="s">
        <v>172</v>
      </c>
      <c r="C55" s="176">
        <v>940000000</v>
      </c>
      <c r="D55" s="176">
        <v>940000000</v>
      </c>
      <c r="E55" s="176">
        <f t="shared" si="3"/>
        <v>329295929</v>
      </c>
      <c r="F55" s="176">
        <v>0</v>
      </c>
      <c r="G55" s="176">
        <v>16808000</v>
      </c>
      <c r="H55" s="176">
        <v>146238929</v>
      </c>
      <c r="I55" s="176">
        <v>166249000</v>
      </c>
      <c r="J55" s="176">
        <f>+E55/C55%</f>
        <v>35.031481808510641</v>
      </c>
      <c r="K55" s="176">
        <f>+E55/D55%</f>
        <v>35.031481808510641</v>
      </c>
      <c r="L55" s="84">
        <f>+I57/0.1</f>
        <v>14504163560</v>
      </c>
    </row>
    <row r="56" spans="1:12" ht="25.5">
      <c r="A56" s="92"/>
      <c r="B56" s="94" t="s">
        <v>173</v>
      </c>
      <c r="C56" s="176">
        <v>500000000</v>
      </c>
      <c r="D56" s="176">
        <v>500000000</v>
      </c>
      <c r="E56" s="176">
        <f t="shared" si="3"/>
        <v>116311756</v>
      </c>
      <c r="F56" s="176">
        <v>0</v>
      </c>
      <c r="G56" s="176">
        <v>0</v>
      </c>
      <c r="H56" s="176">
        <v>116311756</v>
      </c>
      <c r="I56" s="176">
        <v>0</v>
      </c>
      <c r="J56" s="176">
        <f>+E56/C56%</f>
        <v>23.262351200000001</v>
      </c>
      <c r="K56" s="176">
        <f>+E56/D56%</f>
        <v>23.262351200000001</v>
      </c>
      <c r="L56" s="86">
        <f>+E57-L55</f>
        <v>-10</v>
      </c>
    </row>
    <row r="57" spans="1:12" s="88" customFormat="1">
      <c r="A57" s="90">
        <v>11</v>
      </c>
      <c r="B57" s="91" t="s">
        <v>174</v>
      </c>
      <c r="C57" s="175">
        <f>+C58+C59</f>
        <v>5000000000</v>
      </c>
      <c r="D57" s="175">
        <f>+D58+D59</f>
        <v>37361000000</v>
      </c>
      <c r="E57" s="175">
        <f t="shared" si="3"/>
        <v>14504163550</v>
      </c>
      <c r="F57" s="175">
        <v>0</v>
      </c>
      <c r="G57" s="175">
        <v>1740499626</v>
      </c>
      <c r="H57" s="175">
        <v>11313247568</v>
      </c>
      <c r="I57" s="175">
        <v>1450416356</v>
      </c>
      <c r="J57" s="175">
        <f>+E57/C57%</f>
        <v>290.08327100000002</v>
      </c>
      <c r="K57" s="175">
        <f>+E57/D57%</f>
        <v>38.821668451058592</v>
      </c>
    </row>
    <row r="58" spans="1:12" ht="38.25">
      <c r="A58" s="92"/>
      <c r="B58" s="94" t="s">
        <v>175</v>
      </c>
      <c r="C58" s="176"/>
      <c r="D58" s="176"/>
      <c r="E58" s="176">
        <f t="shared" si="3"/>
        <v>0</v>
      </c>
      <c r="F58" s="176">
        <v>0</v>
      </c>
      <c r="G58" s="176">
        <v>0</v>
      </c>
      <c r="H58" s="176">
        <v>0</v>
      </c>
      <c r="I58" s="176">
        <v>0</v>
      </c>
      <c r="J58" s="176"/>
      <c r="K58" s="176"/>
    </row>
    <row r="59" spans="1:12" ht="25.5">
      <c r="A59" s="92"/>
      <c r="B59" s="94" t="s">
        <v>176</v>
      </c>
      <c r="C59" s="176">
        <v>5000000000</v>
      </c>
      <c r="D59" s="176">
        <v>37361000000</v>
      </c>
      <c r="E59" s="176">
        <f t="shared" si="3"/>
        <v>14504163550</v>
      </c>
      <c r="F59" s="176">
        <v>0</v>
      </c>
      <c r="G59" s="176">
        <v>1740499626</v>
      </c>
      <c r="H59" s="176">
        <v>11313247568</v>
      </c>
      <c r="I59" s="176">
        <v>1450416356</v>
      </c>
      <c r="J59" s="176">
        <f>+E59/C59%</f>
        <v>290.08327100000002</v>
      </c>
      <c r="K59" s="176">
        <f>+E59/D59%</f>
        <v>38.821668451058592</v>
      </c>
    </row>
    <row r="60" spans="1:12" s="88" customFormat="1">
      <c r="A60" s="90" t="s">
        <v>177</v>
      </c>
      <c r="B60" s="91" t="s">
        <v>178</v>
      </c>
      <c r="C60" s="175">
        <v>560000000</v>
      </c>
      <c r="D60" s="175">
        <v>560000000</v>
      </c>
      <c r="E60" s="175">
        <f t="shared" si="3"/>
        <v>4764993001</v>
      </c>
      <c r="F60" s="175">
        <v>0</v>
      </c>
      <c r="G60" s="175">
        <v>952998595</v>
      </c>
      <c r="H60" s="175">
        <v>3811994406</v>
      </c>
      <c r="I60" s="175">
        <v>0</v>
      </c>
      <c r="J60" s="175">
        <f>+E60/C60%</f>
        <v>850.89160732142852</v>
      </c>
      <c r="K60" s="175">
        <f>+E60/D60%</f>
        <v>850.89160732142852</v>
      </c>
    </row>
    <row r="61" spans="1:12">
      <c r="A61" s="90">
        <v>13</v>
      </c>
      <c r="B61" s="91" t="s">
        <v>179</v>
      </c>
      <c r="C61" s="176"/>
      <c r="D61" s="176"/>
      <c r="E61" s="176">
        <f t="shared" si="3"/>
        <v>0</v>
      </c>
      <c r="F61" s="176"/>
      <c r="G61" s="176"/>
      <c r="H61" s="176"/>
      <c r="I61" s="176"/>
      <c r="J61" s="176"/>
      <c r="K61" s="176"/>
    </row>
    <row r="62" spans="1:12" ht="25.5">
      <c r="A62" s="93"/>
      <c r="B62" s="94" t="s">
        <v>180</v>
      </c>
      <c r="C62" s="176"/>
      <c r="D62" s="176"/>
      <c r="E62" s="176">
        <f t="shared" si="3"/>
        <v>0</v>
      </c>
      <c r="F62" s="176"/>
      <c r="G62" s="176"/>
      <c r="H62" s="176"/>
      <c r="I62" s="176"/>
      <c r="J62" s="176"/>
      <c r="K62" s="176"/>
    </row>
    <row r="63" spans="1:12" ht="25.5">
      <c r="A63" s="93"/>
      <c r="B63" s="94" t="s">
        <v>181</v>
      </c>
      <c r="C63" s="176"/>
      <c r="D63" s="176"/>
      <c r="E63" s="176">
        <f t="shared" si="3"/>
        <v>0</v>
      </c>
      <c r="F63" s="176"/>
      <c r="G63" s="176"/>
      <c r="H63" s="176"/>
      <c r="I63" s="176"/>
      <c r="J63" s="176"/>
      <c r="K63" s="176"/>
    </row>
    <row r="64" spans="1:12">
      <c r="A64" s="90">
        <v>14</v>
      </c>
      <c r="B64" s="91" t="s">
        <v>182</v>
      </c>
      <c r="C64" s="176"/>
      <c r="D64" s="176"/>
      <c r="E64" s="176">
        <f t="shared" si="3"/>
        <v>0</v>
      </c>
      <c r="F64" s="176"/>
      <c r="G64" s="176"/>
      <c r="H64" s="176"/>
      <c r="I64" s="176"/>
      <c r="J64" s="176"/>
      <c r="K64" s="176"/>
    </row>
    <row r="65" spans="1:11">
      <c r="A65" s="92"/>
      <c r="B65" s="94" t="s">
        <v>183</v>
      </c>
      <c r="C65" s="176"/>
      <c r="D65" s="176"/>
      <c r="E65" s="176">
        <f t="shared" si="3"/>
        <v>0</v>
      </c>
      <c r="F65" s="176"/>
      <c r="G65" s="176"/>
      <c r="H65" s="176"/>
      <c r="I65" s="176"/>
      <c r="J65" s="176"/>
      <c r="K65" s="176"/>
    </row>
    <row r="66" spans="1:11">
      <c r="A66" s="93"/>
      <c r="B66" s="94" t="s">
        <v>184</v>
      </c>
      <c r="C66" s="176"/>
      <c r="D66" s="176"/>
      <c r="E66" s="176">
        <f t="shared" si="3"/>
        <v>0</v>
      </c>
      <c r="F66" s="176"/>
      <c r="G66" s="176"/>
      <c r="H66" s="176"/>
      <c r="I66" s="176"/>
      <c r="J66" s="176"/>
      <c r="K66" s="176"/>
    </row>
    <row r="67" spans="1:11" ht="25.5">
      <c r="A67" s="90">
        <v>15</v>
      </c>
      <c r="B67" s="91" t="s">
        <v>185</v>
      </c>
      <c r="C67" s="176"/>
      <c r="D67" s="176"/>
      <c r="E67" s="176">
        <f t="shared" si="3"/>
        <v>0</v>
      </c>
      <c r="F67" s="176"/>
      <c r="G67" s="176"/>
      <c r="H67" s="176"/>
      <c r="I67" s="176"/>
      <c r="J67" s="176"/>
      <c r="K67" s="176"/>
    </row>
    <row r="68" spans="1:11">
      <c r="A68" s="93"/>
      <c r="B68" s="94" t="s">
        <v>186</v>
      </c>
      <c r="C68" s="176"/>
      <c r="D68" s="176"/>
      <c r="E68" s="176">
        <f t="shared" si="3"/>
        <v>0</v>
      </c>
      <c r="F68" s="176"/>
      <c r="G68" s="176"/>
      <c r="H68" s="176"/>
      <c r="I68" s="176"/>
      <c r="J68" s="176"/>
      <c r="K68" s="176"/>
    </row>
    <row r="69" spans="1:11">
      <c r="A69" s="93"/>
      <c r="B69" s="94" t="s">
        <v>187</v>
      </c>
      <c r="C69" s="176"/>
      <c r="D69" s="176"/>
      <c r="E69" s="176">
        <f t="shared" si="3"/>
        <v>0</v>
      </c>
      <c r="F69" s="176"/>
      <c r="G69" s="176"/>
      <c r="H69" s="176"/>
      <c r="I69" s="176"/>
      <c r="J69" s="176"/>
      <c r="K69" s="176"/>
    </row>
    <row r="70" spans="1:11" ht="25.5">
      <c r="A70" s="90">
        <v>16</v>
      </c>
      <c r="B70" s="91" t="s">
        <v>188</v>
      </c>
      <c r="C70" s="176"/>
      <c r="D70" s="176"/>
      <c r="E70" s="176">
        <f t="shared" si="3"/>
        <v>0</v>
      </c>
      <c r="F70" s="176"/>
      <c r="G70" s="176"/>
      <c r="H70" s="176"/>
      <c r="I70" s="176"/>
      <c r="J70" s="176"/>
      <c r="K70" s="176"/>
    </row>
    <row r="71" spans="1:11" s="88" customFormat="1">
      <c r="A71" s="90">
        <v>17</v>
      </c>
      <c r="B71" s="91" t="s">
        <v>189</v>
      </c>
      <c r="C71" s="175">
        <v>1700000000</v>
      </c>
      <c r="D71" s="175">
        <v>1700000000</v>
      </c>
      <c r="E71" s="175">
        <f>SUM(F71:I71)</f>
        <v>1628383909</v>
      </c>
      <c r="F71" s="175">
        <v>466292021</v>
      </c>
      <c r="G71" s="175">
        <v>468088417</v>
      </c>
      <c r="H71" s="175">
        <v>617321471</v>
      </c>
      <c r="I71" s="175">
        <v>76682000</v>
      </c>
      <c r="J71" s="175">
        <f>+E71/C71%</f>
        <v>95.787288764705877</v>
      </c>
      <c r="K71" s="175">
        <f>+E71/D71%</f>
        <v>95.787288764705877</v>
      </c>
    </row>
    <row r="72" spans="1:11" ht="25.5">
      <c r="A72" s="93"/>
      <c r="B72" s="94" t="s">
        <v>190</v>
      </c>
      <c r="C72" s="176">
        <v>220000000</v>
      </c>
      <c r="D72" s="176">
        <v>220000000</v>
      </c>
      <c r="E72" s="176">
        <f t="shared" si="3"/>
        <v>466292021</v>
      </c>
      <c r="F72" s="176">
        <v>466292021</v>
      </c>
      <c r="G72" s="176">
        <v>0</v>
      </c>
      <c r="H72" s="176">
        <v>0</v>
      </c>
      <c r="I72" s="176">
        <v>0</v>
      </c>
      <c r="J72" s="175">
        <f>+E72/C72%</f>
        <v>211.95091863636364</v>
      </c>
      <c r="K72" s="175">
        <f>+E72/D72%</f>
        <v>211.95091863636364</v>
      </c>
    </row>
    <row r="73" spans="1:11" s="88" customFormat="1" ht="25.5">
      <c r="A73" s="90">
        <v>18</v>
      </c>
      <c r="B73" s="91" t="s">
        <v>191</v>
      </c>
      <c r="C73" s="175">
        <f>+C74+C75</f>
        <v>100000000</v>
      </c>
      <c r="D73" s="175">
        <f>+D74+D75</f>
        <v>100000000</v>
      </c>
      <c r="E73" s="175">
        <f>SUM(E74:E75)</f>
        <v>2026079822</v>
      </c>
      <c r="F73" s="175">
        <f>SUM(F74:F75)</f>
        <v>928951800</v>
      </c>
      <c r="G73" s="175">
        <f>SUM(G74:G75)</f>
        <v>398122200</v>
      </c>
      <c r="H73" s="175">
        <f>SUM(H74:H75)</f>
        <v>699005822</v>
      </c>
      <c r="I73" s="175">
        <f>SUM(I74:I75)</f>
        <v>0</v>
      </c>
      <c r="J73" s="175">
        <f>+E73/C73%</f>
        <v>2026.0798219999999</v>
      </c>
      <c r="K73" s="175">
        <f>+E73/D73%</f>
        <v>2026.0798219999999</v>
      </c>
    </row>
    <row r="74" spans="1:11" ht="25.5">
      <c r="A74" s="93"/>
      <c r="B74" s="94" t="s">
        <v>192</v>
      </c>
      <c r="C74" s="176"/>
      <c r="D74" s="176"/>
      <c r="E74" s="176">
        <f t="shared" si="3"/>
        <v>1327074000</v>
      </c>
      <c r="F74" s="176">
        <v>928951800</v>
      </c>
      <c r="G74" s="176">
        <v>398122200</v>
      </c>
      <c r="H74" s="176">
        <v>0</v>
      </c>
      <c r="I74" s="176">
        <v>0</v>
      </c>
      <c r="J74" s="224"/>
      <c r="K74" s="175"/>
    </row>
    <row r="75" spans="1:11" ht="25.5">
      <c r="A75" s="92"/>
      <c r="B75" s="94" t="s">
        <v>193</v>
      </c>
      <c r="C75" s="176">
        <v>100000000</v>
      </c>
      <c r="D75" s="176">
        <v>100000000</v>
      </c>
      <c r="E75" s="176">
        <f t="shared" si="3"/>
        <v>699005822</v>
      </c>
      <c r="F75" s="176">
        <v>0</v>
      </c>
      <c r="G75" s="176">
        <v>0</v>
      </c>
      <c r="H75" s="176">
        <v>699005822</v>
      </c>
      <c r="I75" s="176">
        <v>0</v>
      </c>
      <c r="J75" s="175">
        <f>+E75/C75%</f>
        <v>699.00582199999997</v>
      </c>
      <c r="K75" s="175">
        <f>+E75/D75%</f>
        <v>699.00582199999997</v>
      </c>
    </row>
    <row r="76" spans="1:11" s="88" customFormat="1">
      <c r="A76" s="90">
        <v>19</v>
      </c>
      <c r="B76" s="91" t="s">
        <v>194</v>
      </c>
      <c r="C76" s="175"/>
      <c r="D76" s="175"/>
      <c r="E76" s="175">
        <f t="shared" si="3"/>
        <v>0</v>
      </c>
      <c r="F76" s="175"/>
      <c r="G76" s="175"/>
      <c r="H76" s="175"/>
      <c r="I76" s="175"/>
      <c r="J76" s="175"/>
      <c r="K76" s="175"/>
    </row>
    <row r="77" spans="1:11" ht="25.5">
      <c r="A77" s="90">
        <v>20</v>
      </c>
      <c r="B77" s="91" t="s">
        <v>195</v>
      </c>
      <c r="C77" s="176"/>
      <c r="D77" s="176"/>
      <c r="E77" s="176">
        <f t="shared" si="3"/>
        <v>0</v>
      </c>
      <c r="F77" s="176"/>
      <c r="G77" s="176"/>
      <c r="H77" s="176"/>
      <c r="I77" s="176"/>
      <c r="J77" s="176"/>
      <c r="K77" s="176"/>
    </row>
    <row r="78" spans="1:11" ht="25.5">
      <c r="A78" s="90">
        <v>21</v>
      </c>
      <c r="B78" s="91" t="s">
        <v>196</v>
      </c>
      <c r="C78" s="176"/>
      <c r="D78" s="176"/>
      <c r="E78" s="176">
        <f t="shared" si="3"/>
        <v>0</v>
      </c>
      <c r="F78" s="176"/>
      <c r="G78" s="176"/>
      <c r="H78" s="176"/>
      <c r="I78" s="176"/>
      <c r="J78" s="176"/>
      <c r="K78" s="176"/>
    </row>
    <row r="79" spans="1:11">
      <c r="A79" s="90" t="s">
        <v>9</v>
      </c>
      <c r="B79" s="91" t="s">
        <v>197</v>
      </c>
      <c r="C79" s="176"/>
      <c r="D79" s="176"/>
      <c r="E79" s="176">
        <f t="shared" si="3"/>
        <v>0</v>
      </c>
      <c r="F79" s="176"/>
      <c r="G79" s="176"/>
      <c r="H79" s="176"/>
      <c r="I79" s="176"/>
      <c r="J79" s="176"/>
      <c r="K79" s="176"/>
    </row>
    <row r="80" spans="1:11" ht="25.5">
      <c r="A80" s="96">
        <v>1</v>
      </c>
      <c r="B80" s="97" t="s">
        <v>198</v>
      </c>
      <c r="C80" s="176"/>
      <c r="D80" s="176"/>
      <c r="E80" s="176">
        <f t="shared" ref="E80:E126" si="6">SUM(F80:I80)</f>
        <v>0</v>
      </c>
      <c r="F80" s="176"/>
      <c r="G80" s="176"/>
      <c r="H80" s="176"/>
      <c r="I80" s="176"/>
      <c r="J80" s="176"/>
      <c r="K80" s="176"/>
    </row>
    <row r="81" spans="1:11">
      <c r="A81" s="92" t="s">
        <v>199</v>
      </c>
      <c r="B81" s="93" t="s">
        <v>200</v>
      </c>
      <c r="C81" s="176"/>
      <c r="D81" s="176"/>
      <c r="E81" s="176">
        <f t="shared" si="6"/>
        <v>0</v>
      </c>
      <c r="F81" s="176"/>
      <c r="G81" s="176"/>
      <c r="H81" s="176"/>
      <c r="I81" s="176"/>
      <c r="J81" s="176"/>
      <c r="K81" s="176"/>
    </row>
    <row r="82" spans="1:11">
      <c r="A82" s="92" t="s">
        <v>201</v>
      </c>
      <c r="B82" s="93" t="s">
        <v>202</v>
      </c>
      <c r="C82" s="176"/>
      <c r="D82" s="176"/>
      <c r="E82" s="176">
        <f t="shared" si="6"/>
        <v>0</v>
      </c>
      <c r="F82" s="176"/>
      <c r="G82" s="176"/>
      <c r="H82" s="176"/>
      <c r="I82" s="176"/>
      <c r="J82" s="176"/>
      <c r="K82" s="176"/>
    </row>
    <row r="83" spans="1:11" ht="25.5">
      <c r="A83" s="92" t="s">
        <v>203</v>
      </c>
      <c r="B83" s="93" t="s">
        <v>204</v>
      </c>
      <c r="C83" s="176"/>
      <c r="D83" s="176"/>
      <c r="E83" s="176">
        <f t="shared" si="6"/>
        <v>0</v>
      </c>
      <c r="F83" s="176"/>
      <c r="G83" s="176"/>
      <c r="H83" s="176"/>
      <c r="I83" s="176"/>
      <c r="J83" s="176"/>
      <c r="K83" s="176"/>
    </row>
    <row r="84" spans="1:11" ht="25.5">
      <c r="A84" s="92" t="s">
        <v>205</v>
      </c>
      <c r="B84" s="93" t="s">
        <v>206</v>
      </c>
      <c r="C84" s="176"/>
      <c r="D84" s="176"/>
      <c r="E84" s="176">
        <f t="shared" si="6"/>
        <v>0</v>
      </c>
      <c r="F84" s="176"/>
      <c r="G84" s="176"/>
      <c r="H84" s="176"/>
      <c r="I84" s="176"/>
      <c r="J84" s="176"/>
      <c r="K84" s="176"/>
    </row>
    <row r="85" spans="1:11">
      <c r="A85" s="92" t="s">
        <v>207</v>
      </c>
      <c r="B85" s="93" t="s">
        <v>208</v>
      </c>
      <c r="C85" s="176"/>
      <c r="D85" s="176"/>
      <c r="E85" s="176">
        <f t="shared" si="6"/>
        <v>0</v>
      </c>
      <c r="F85" s="176"/>
      <c r="G85" s="176"/>
      <c r="H85" s="176"/>
      <c r="I85" s="176"/>
      <c r="J85" s="176"/>
      <c r="K85" s="176"/>
    </row>
    <row r="86" spans="1:11">
      <c r="A86" s="92" t="s">
        <v>209</v>
      </c>
      <c r="B86" s="93" t="s">
        <v>210</v>
      </c>
      <c r="C86" s="176"/>
      <c r="D86" s="176"/>
      <c r="E86" s="176">
        <f t="shared" si="6"/>
        <v>0</v>
      </c>
      <c r="F86" s="176"/>
      <c r="G86" s="176"/>
      <c r="H86" s="176"/>
      <c r="I86" s="176"/>
      <c r="J86" s="176"/>
      <c r="K86" s="176"/>
    </row>
    <row r="87" spans="1:11" ht="25.5">
      <c r="A87" s="96">
        <v>2</v>
      </c>
      <c r="B87" s="97" t="s">
        <v>211</v>
      </c>
      <c r="C87" s="176"/>
      <c r="D87" s="176"/>
      <c r="E87" s="176">
        <f t="shared" si="6"/>
        <v>0</v>
      </c>
      <c r="F87" s="176"/>
      <c r="G87" s="176"/>
      <c r="H87" s="176"/>
      <c r="I87" s="176"/>
      <c r="J87" s="176"/>
      <c r="K87" s="176"/>
    </row>
    <row r="88" spans="1:11">
      <c r="A88" s="96">
        <v>3</v>
      </c>
      <c r="B88" s="97" t="s">
        <v>212</v>
      </c>
      <c r="C88" s="176"/>
      <c r="D88" s="176"/>
      <c r="E88" s="176">
        <f t="shared" si="6"/>
        <v>0</v>
      </c>
      <c r="F88" s="176"/>
      <c r="G88" s="176"/>
      <c r="H88" s="176"/>
      <c r="I88" s="176"/>
      <c r="J88" s="176"/>
      <c r="K88" s="176"/>
    </row>
    <row r="89" spans="1:11" ht="38.25">
      <c r="A89" s="96">
        <v>4</v>
      </c>
      <c r="B89" s="97" t="s">
        <v>213</v>
      </c>
      <c r="C89" s="176"/>
      <c r="D89" s="176"/>
      <c r="E89" s="176">
        <f t="shared" si="6"/>
        <v>0</v>
      </c>
      <c r="F89" s="176"/>
      <c r="G89" s="176"/>
      <c r="H89" s="176"/>
      <c r="I89" s="176"/>
      <c r="J89" s="176"/>
      <c r="K89" s="176"/>
    </row>
    <row r="90" spans="1:11">
      <c r="A90" s="90" t="s">
        <v>12</v>
      </c>
      <c r="B90" s="91" t="s">
        <v>214</v>
      </c>
      <c r="C90" s="176"/>
      <c r="D90" s="176"/>
      <c r="E90" s="176">
        <f t="shared" si="6"/>
        <v>0</v>
      </c>
      <c r="F90" s="176"/>
      <c r="G90" s="176"/>
      <c r="H90" s="176"/>
      <c r="I90" s="176"/>
      <c r="J90" s="176"/>
      <c r="K90" s="176"/>
    </row>
    <row r="91" spans="1:11">
      <c r="A91" s="92">
        <v>1</v>
      </c>
      <c r="B91" s="93" t="s">
        <v>215</v>
      </c>
      <c r="C91" s="176"/>
      <c r="D91" s="176"/>
      <c r="E91" s="176">
        <f t="shared" si="6"/>
        <v>0</v>
      </c>
      <c r="F91" s="176"/>
      <c r="G91" s="176"/>
      <c r="H91" s="176"/>
      <c r="I91" s="176"/>
      <c r="J91" s="176"/>
      <c r="K91" s="176"/>
    </row>
    <row r="92" spans="1:11">
      <c r="A92" s="92">
        <v>2</v>
      </c>
      <c r="B92" s="93" t="s">
        <v>216</v>
      </c>
      <c r="C92" s="176"/>
      <c r="D92" s="176"/>
      <c r="E92" s="176">
        <f t="shared" si="6"/>
        <v>0</v>
      </c>
      <c r="F92" s="176"/>
      <c r="G92" s="176"/>
      <c r="H92" s="176"/>
      <c r="I92" s="176"/>
      <c r="J92" s="176"/>
      <c r="K92" s="176"/>
    </row>
    <row r="93" spans="1:11" ht="25.5">
      <c r="A93" s="92">
        <v>3</v>
      </c>
      <c r="B93" s="93" t="s">
        <v>217</v>
      </c>
      <c r="C93" s="176"/>
      <c r="D93" s="176"/>
      <c r="E93" s="176">
        <f t="shared" si="6"/>
        <v>0</v>
      </c>
      <c r="F93" s="176"/>
      <c r="G93" s="176"/>
      <c r="H93" s="176"/>
      <c r="I93" s="176"/>
      <c r="J93" s="176"/>
      <c r="K93" s="176"/>
    </row>
    <row r="94" spans="1:11" ht="25.5">
      <c r="A94" s="92">
        <v>4</v>
      </c>
      <c r="B94" s="93" t="s">
        <v>218</v>
      </c>
      <c r="C94" s="176"/>
      <c r="D94" s="176"/>
      <c r="E94" s="176">
        <f t="shared" si="6"/>
        <v>0</v>
      </c>
      <c r="F94" s="176"/>
      <c r="G94" s="176"/>
      <c r="H94" s="176"/>
      <c r="I94" s="176"/>
      <c r="J94" s="176"/>
      <c r="K94" s="176"/>
    </row>
    <row r="95" spans="1:11" ht="25.5">
      <c r="A95" s="92">
        <v>5</v>
      </c>
      <c r="B95" s="93" t="s">
        <v>219</v>
      </c>
      <c r="C95" s="176"/>
      <c r="D95" s="176"/>
      <c r="E95" s="176">
        <f t="shared" si="6"/>
        <v>0</v>
      </c>
      <c r="F95" s="176"/>
      <c r="G95" s="176"/>
      <c r="H95" s="176"/>
      <c r="I95" s="176"/>
      <c r="J95" s="176"/>
      <c r="K95" s="176"/>
    </row>
    <row r="96" spans="1:11" ht="25.5">
      <c r="A96" s="92">
        <v>6</v>
      </c>
      <c r="B96" s="93" t="s">
        <v>220</v>
      </c>
      <c r="C96" s="176"/>
      <c r="D96" s="176"/>
      <c r="E96" s="176">
        <f t="shared" si="6"/>
        <v>0</v>
      </c>
      <c r="F96" s="176"/>
      <c r="G96" s="176"/>
      <c r="H96" s="176"/>
      <c r="I96" s="176"/>
      <c r="J96" s="176"/>
      <c r="K96" s="176"/>
    </row>
    <row r="97" spans="1:11" ht="25.5">
      <c r="A97" s="92">
        <v>7</v>
      </c>
      <c r="B97" s="93" t="s">
        <v>221</v>
      </c>
      <c r="C97" s="176"/>
      <c r="D97" s="176"/>
      <c r="E97" s="176">
        <f t="shared" si="6"/>
        <v>0</v>
      </c>
      <c r="F97" s="176"/>
      <c r="G97" s="176"/>
      <c r="H97" s="176"/>
      <c r="I97" s="176"/>
      <c r="J97" s="176"/>
      <c r="K97" s="176"/>
    </row>
    <row r="98" spans="1:11">
      <c r="A98" s="92">
        <v>8</v>
      </c>
      <c r="B98" s="93" t="s">
        <v>222</v>
      </c>
      <c r="C98" s="176"/>
      <c r="D98" s="176"/>
      <c r="E98" s="176">
        <f t="shared" si="6"/>
        <v>0</v>
      </c>
      <c r="F98" s="176"/>
      <c r="G98" s="176"/>
      <c r="H98" s="176"/>
      <c r="I98" s="176"/>
      <c r="J98" s="176"/>
      <c r="K98" s="176"/>
    </row>
    <row r="99" spans="1:11">
      <c r="A99" s="92">
        <v>9</v>
      </c>
      <c r="B99" s="93" t="s">
        <v>210</v>
      </c>
      <c r="C99" s="176"/>
      <c r="D99" s="176"/>
      <c r="E99" s="176">
        <f t="shared" si="6"/>
        <v>0</v>
      </c>
      <c r="F99" s="176"/>
      <c r="G99" s="176"/>
      <c r="H99" s="176"/>
      <c r="I99" s="176"/>
      <c r="J99" s="176"/>
      <c r="K99" s="176"/>
    </row>
    <row r="100" spans="1:11">
      <c r="A100" s="90" t="s">
        <v>13</v>
      </c>
      <c r="B100" s="91" t="s">
        <v>223</v>
      </c>
      <c r="C100" s="176"/>
      <c r="D100" s="176"/>
      <c r="E100" s="176">
        <f t="shared" si="6"/>
        <v>0</v>
      </c>
      <c r="F100" s="176"/>
      <c r="G100" s="176"/>
      <c r="H100" s="176"/>
      <c r="I100" s="176"/>
      <c r="J100" s="176"/>
      <c r="K100" s="176"/>
    </row>
    <row r="101" spans="1:11">
      <c r="A101" s="90" t="s">
        <v>15</v>
      </c>
      <c r="B101" s="97" t="s">
        <v>224</v>
      </c>
      <c r="C101" s="176"/>
      <c r="D101" s="176"/>
      <c r="E101" s="176">
        <f t="shared" si="6"/>
        <v>0</v>
      </c>
      <c r="F101" s="176"/>
      <c r="G101" s="176"/>
      <c r="H101" s="176"/>
      <c r="I101" s="176"/>
      <c r="J101" s="176"/>
      <c r="K101" s="176"/>
    </row>
    <row r="102" spans="1:11" ht="25.5">
      <c r="A102" s="92">
        <v>1</v>
      </c>
      <c r="B102" s="93" t="s">
        <v>225</v>
      </c>
      <c r="C102" s="176"/>
      <c r="D102" s="176"/>
      <c r="E102" s="176">
        <f t="shared" si="6"/>
        <v>0</v>
      </c>
      <c r="F102" s="176"/>
      <c r="G102" s="176"/>
      <c r="H102" s="176"/>
      <c r="I102" s="176"/>
      <c r="J102" s="176"/>
      <c r="K102" s="176"/>
    </row>
    <row r="103" spans="1:11" ht="25.5">
      <c r="A103" s="92">
        <v>2</v>
      </c>
      <c r="B103" s="93" t="s">
        <v>226</v>
      </c>
      <c r="C103" s="176"/>
      <c r="D103" s="176"/>
      <c r="E103" s="176">
        <f t="shared" si="6"/>
        <v>0</v>
      </c>
      <c r="F103" s="176"/>
      <c r="G103" s="176"/>
      <c r="H103" s="176"/>
      <c r="I103" s="176"/>
      <c r="J103" s="176"/>
      <c r="K103" s="176"/>
    </row>
    <row r="104" spans="1:11" ht="25.5">
      <c r="A104" s="90" t="s">
        <v>16</v>
      </c>
      <c r="B104" s="91" t="s">
        <v>227</v>
      </c>
      <c r="C104" s="176"/>
      <c r="D104" s="176"/>
      <c r="E104" s="176">
        <f t="shared" si="6"/>
        <v>0</v>
      </c>
      <c r="F104" s="176"/>
      <c r="G104" s="176"/>
      <c r="H104" s="176"/>
      <c r="I104" s="176"/>
      <c r="J104" s="176"/>
      <c r="K104" s="176"/>
    </row>
    <row r="105" spans="1:11" ht="25.5">
      <c r="A105" s="96">
        <v>1</v>
      </c>
      <c r="B105" s="97" t="s">
        <v>228</v>
      </c>
      <c r="C105" s="176"/>
      <c r="D105" s="176"/>
      <c r="E105" s="176">
        <f t="shared" si="6"/>
        <v>0</v>
      </c>
      <c r="F105" s="176"/>
      <c r="G105" s="176"/>
      <c r="H105" s="176"/>
      <c r="I105" s="176"/>
      <c r="J105" s="176"/>
      <c r="K105" s="176"/>
    </row>
    <row r="106" spans="1:11" ht="25.5">
      <c r="A106" s="96">
        <v>2</v>
      </c>
      <c r="B106" s="97" t="s">
        <v>229</v>
      </c>
      <c r="C106" s="176"/>
      <c r="D106" s="176"/>
      <c r="E106" s="176">
        <f t="shared" si="6"/>
        <v>0</v>
      </c>
      <c r="F106" s="176"/>
      <c r="G106" s="176"/>
      <c r="H106" s="176"/>
      <c r="I106" s="176"/>
      <c r="J106" s="176"/>
      <c r="K106" s="176"/>
    </row>
    <row r="107" spans="1:11">
      <c r="A107" s="92" t="s">
        <v>230</v>
      </c>
      <c r="B107" s="93" t="s">
        <v>231</v>
      </c>
      <c r="C107" s="176"/>
      <c r="D107" s="176"/>
      <c r="E107" s="176">
        <f t="shared" si="6"/>
        <v>0</v>
      </c>
      <c r="F107" s="176"/>
      <c r="G107" s="176"/>
      <c r="H107" s="176"/>
      <c r="I107" s="176"/>
      <c r="J107" s="176"/>
      <c r="K107" s="176"/>
    </row>
    <row r="108" spans="1:11">
      <c r="A108" s="92" t="s">
        <v>232</v>
      </c>
      <c r="B108" s="93" t="s">
        <v>233</v>
      </c>
      <c r="C108" s="176"/>
      <c r="D108" s="176"/>
      <c r="E108" s="176">
        <f t="shared" si="6"/>
        <v>0</v>
      </c>
      <c r="F108" s="176"/>
      <c r="G108" s="176"/>
      <c r="H108" s="176"/>
      <c r="I108" s="176"/>
      <c r="J108" s="176"/>
      <c r="K108" s="176"/>
    </row>
    <row r="109" spans="1:11">
      <c r="A109" s="96">
        <v>3</v>
      </c>
      <c r="B109" s="97" t="s">
        <v>234</v>
      </c>
      <c r="C109" s="176"/>
      <c r="D109" s="176"/>
      <c r="E109" s="176">
        <f t="shared" si="6"/>
        <v>0</v>
      </c>
      <c r="F109" s="176"/>
      <c r="G109" s="176"/>
      <c r="H109" s="176"/>
      <c r="I109" s="176"/>
      <c r="J109" s="176"/>
      <c r="K109" s="176"/>
    </row>
    <row r="110" spans="1:11" ht="25.5">
      <c r="A110" s="90" t="s">
        <v>11</v>
      </c>
      <c r="B110" s="91" t="s">
        <v>235</v>
      </c>
      <c r="C110" s="176"/>
      <c r="D110" s="176"/>
      <c r="E110" s="176">
        <f t="shared" si="6"/>
        <v>0</v>
      </c>
      <c r="F110" s="176"/>
      <c r="G110" s="176"/>
      <c r="H110" s="176"/>
      <c r="I110" s="176"/>
      <c r="J110" s="176"/>
      <c r="K110" s="176"/>
    </row>
    <row r="111" spans="1:11">
      <c r="A111" s="90" t="s">
        <v>8</v>
      </c>
      <c r="B111" s="91" t="s">
        <v>236</v>
      </c>
      <c r="C111" s="176"/>
      <c r="D111" s="176"/>
      <c r="E111" s="176">
        <f t="shared" si="6"/>
        <v>0</v>
      </c>
      <c r="F111" s="176"/>
      <c r="G111" s="176"/>
      <c r="H111" s="176"/>
      <c r="I111" s="176"/>
      <c r="J111" s="176"/>
      <c r="K111" s="176"/>
    </row>
    <row r="112" spans="1:11">
      <c r="A112" s="92">
        <v>1</v>
      </c>
      <c r="B112" s="93" t="s">
        <v>237</v>
      </c>
      <c r="C112" s="176"/>
      <c r="D112" s="176"/>
      <c r="E112" s="176">
        <f t="shared" si="6"/>
        <v>0</v>
      </c>
      <c r="F112" s="176"/>
      <c r="G112" s="176"/>
      <c r="H112" s="176"/>
      <c r="I112" s="176"/>
      <c r="J112" s="176"/>
      <c r="K112" s="176"/>
    </row>
    <row r="113" spans="1:11" ht="25.5">
      <c r="A113" s="92">
        <v>2</v>
      </c>
      <c r="B113" s="93" t="s">
        <v>238</v>
      </c>
      <c r="C113" s="176"/>
      <c r="D113" s="176"/>
      <c r="E113" s="176">
        <f t="shared" si="6"/>
        <v>0</v>
      </c>
      <c r="F113" s="176"/>
      <c r="G113" s="176"/>
      <c r="H113" s="176"/>
      <c r="I113" s="176"/>
      <c r="J113" s="176"/>
      <c r="K113" s="176"/>
    </row>
    <row r="114" spans="1:11">
      <c r="A114" s="90" t="s">
        <v>9</v>
      </c>
      <c r="B114" s="91" t="s">
        <v>239</v>
      </c>
      <c r="C114" s="176"/>
      <c r="D114" s="176"/>
      <c r="E114" s="176">
        <f t="shared" si="6"/>
        <v>0</v>
      </c>
      <c r="F114" s="176"/>
      <c r="G114" s="176"/>
      <c r="H114" s="176"/>
      <c r="I114" s="176"/>
      <c r="J114" s="176"/>
      <c r="K114" s="176"/>
    </row>
    <row r="115" spans="1:11">
      <c r="A115" s="92">
        <v>1</v>
      </c>
      <c r="B115" s="93" t="s">
        <v>237</v>
      </c>
      <c r="C115" s="176"/>
      <c r="D115" s="176"/>
      <c r="E115" s="176">
        <f t="shared" si="6"/>
        <v>0</v>
      </c>
      <c r="F115" s="176"/>
      <c r="G115" s="176"/>
      <c r="H115" s="176"/>
      <c r="I115" s="176"/>
      <c r="J115" s="176"/>
      <c r="K115" s="176"/>
    </row>
    <row r="116" spans="1:11" ht="25.5">
      <c r="A116" s="92">
        <v>2</v>
      </c>
      <c r="B116" s="93" t="s">
        <v>238</v>
      </c>
      <c r="C116" s="176"/>
      <c r="D116" s="176"/>
      <c r="E116" s="176">
        <f t="shared" si="6"/>
        <v>0</v>
      </c>
      <c r="F116" s="176"/>
      <c r="G116" s="176"/>
      <c r="H116" s="176"/>
      <c r="I116" s="176"/>
      <c r="J116" s="176"/>
      <c r="K116" s="176"/>
    </row>
    <row r="117" spans="1:11" s="88" customFormat="1">
      <c r="A117" s="90" t="s">
        <v>18</v>
      </c>
      <c r="B117" s="91" t="s">
        <v>240</v>
      </c>
      <c r="C117" s="175">
        <f>+C118+C123</f>
        <v>86799000000</v>
      </c>
      <c r="D117" s="175">
        <f t="shared" ref="D117:I117" si="7">+D118+D123</f>
        <v>86799000000</v>
      </c>
      <c r="E117" s="175">
        <f>SUM(F117:I117)</f>
        <v>118121644994</v>
      </c>
      <c r="F117" s="175">
        <f t="shared" si="7"/>
        <v>0</v>
      </c>
      <c r="G117" s="175">
        <f>+G118+G123</f>
        <v>6557266514</v>
      </c>
      <c r="H117" s="175">
        <f t="shared" si="7"/>
        <v>92197107856</v>
      </c>
      <c r="I117" s="175">
        <f t="shared" si="7"/>
        <v>19367270624</v>
      </c>
      <c r="J117" s="175">
        <f>+E117/C117%</f>
        <v>136.0864122789433</v>
      </c>
      <c r="K117" s="175">
        <f>+E117/D117%</f>
        <v>136.0864122789433</v>
      </c>
    </row>
    <row r="118" spans="1:11" s="88" customFormat="1" ht="25.5">
      <c r="A118" s="90" t="s">
        <v>8</v>
      </c>
      <c r="B118" s="91" t="s">
        <v>241</v>
      </c>
      <c r="C118" s="175">
        <f>+C119+C120</f>
        <v>86799000000</v>
      </c>
      <c r="D118" s="175">
        <f t="shared" ref="D118:I118" si="8">+D119+D120</f>
        <v>86799000000</v>
      </c>
      <c r="E118" s="175">
        <f t="shared" si="6"/>
        <v>111543208624</v>
      </c>
      <c r="F118" s="175">
        <f t="shared" si="8"/>
        <v>0</v>
      </c>
      <c r="G118" s="175">
        <f t="shared" si="8"/>
        <v>0</v>
      </c>
      <c r="H118" s="175">
        <f t="shared" si="8"/>
        <v>92175938000</v>
      </c>
      <c r="I118" s="175">
        <f t="shared" si="8"/>
        <v>19367270624</v>
      </c>
      <c r="J118" s="175">
        <f>+E118/C118%</f>
        <v>128.50748121982971</v>
      </c>
      <c r="K118" s="175">
        <f>+E118/D118%</f>
        <v>128.50748121982971</v>
      </c>
    </row>
    <row r="119" spans="1:11" s="98" customFormat="1" ht="13.5">
      <c r="A119" s="96" t="s">
        <v>242</v>
      </c>
      <c r="B119" s="97" t="s">
        <v>243</v>
      </c>
      <c r="C119" s="178">
        <v>60611000000</v>
      </c>
      <c r="D119" s="178">
        <v>60611000000</v>
      </c>
      <c r="E119" s="178">
        <f t="shared" si="6"/>
        <v>77981979000</v>
      </c>
      <c r="F119" s="178">
        <v>0</v>
      </c>
      <c r="G119" s="178">
        <v>0</v>
      </c>
      <c r="H119" s="178">
        <v>60611000000</v>
      </c>
      <c r="I119" s="178">
        <v>17370979000</v>
      </c>
      <c r="J119" s="178">
        <f>+E119/C119%</f>
        <v>128.6597795779644</v>
      </c>
      <c r="K119" s="178">
        <f>+E119/D119%</f>
        <v>128.6597795779644</v>
      </c>
    </row>
    <row r="120" spans="1:11" s="98" customFormat="1" ht="13.5">
      <c r="A120" s="96" t="s">
        <v>244</v>
      </c>
      <c r="B120" s="97" t="s">
        <v>31</v>
      </c>
      <c r="C120" s="178">
        <f>+C121</f>
        <v>26188000000</v>
      </c>
      <c r="D120" s="178">
        <f>+D121</f>
        <v>26188000000</v>
      </c>
      <c r="E120" s="178">
        <f t="shared" si="6"/>
        <v>33561229624</v>
      </c>
      <c r="F120" s="178">
        <v>0</v>
      </c>
      <c r="G120" s="178">
        <v>0</v>
      </c>
      <c r="H120" s="178">
        <v>31564938000</v>
      </c>
      <c r="I120" s="178">
        <v>1996291624</v>
      </c>
      <c r="J120" s="178">
        <f>+E120/C120%</f>
        <v>128.15499321826792</v>
      </c>
      <c r="K120" s="178">
        <f>+E120/D120%</f>
        <v>128.15499321826792</v>
      </c>
    </row>
    <row r="121" spans="1:11" ht="25.5">
      <c r="A121" s="150" t="s">
        <v>230</v>
      </c>
      <c r="B121" s="94" t="s">
        <v>245</v>
      </c>
      <c r="C121" s="176">
        <v>26188000000</v>
      </c>
      <c r="D121" s="176">
        <v>26188000000</v>
      </c>
      <c r="E121" s="176">
        <f t="shared" si="6"/>
        <v>33561229624</v>
      </c>
      <c r="F121" s="176">
        <v>0</v>
      </c>
      <c r="G121" s="176">
        <v>0</v>
      </c>
      <c r="H121" s="176">
        <v>31564938000</v>
      </c>
      <c r="I121" s="176">
        <v>1996291624</v>
      </c>
      <c r="J121" s="176">
        <f>+E121/C121%</f>
        <v>128.15499321826792</v>
      </c>
      <c r="K121" s="176">
        <f>+E121/D121%</f>
        <v>128.15499321826792</v>
      </c>
    </row>
    <row r="122" spans="1:11" ht="25.5">
      <c r="A122" s="150" t="s">
        <v>232</v>
      </c>
      <c r="B122" s="94" t="s">
        <v>246</v>
      </c>
      <c r="C122" s="176"/>
      <c r="D122" s="176"/>
      <c r="E122" s="176">
        <f t="shared" si="6"/>
        <v>0</v>
      </c>
      <c r="F122" s="176">
        <v>0</v>
      </c>
      <c r="G122" s="176">
        <v>0</v>
      </c>
      <c r="H122" s="176">
        <v>0</v>
      </c>
      <c r="I122" s="176">
        <v>0</v>
      </c>
      <c r="J122" s="176"/>
      <c r="K122" s="176"/>
    </row>
    <row r="123" spans="1:11" s="88" customFormat="1" ht="25.5">
      <c r="A123" s="90" t="s">
        <v>9</v>
      </c>
      <c r="B123" s="91" t="s">
        <v>247</v>
      </c>
      <c r="C123" s="175"/>
      <c r="D123" s="175"/>
      <c r="E123" s="175">
        <f t="shared" si="6"/>
        <v>6578436370</v>
      </c>
      <c r="F123" s="175">
        <v>0</v>
      </c>
      <c r="G123" s="175">
        <v>6557266514</v>
      </c>
      <c r="H123" s="175">
        <v>21169856</v>
      </c>
      <c r="I123" s="175">
        <v>0</v>
      </c>
      <c r="J123" s="175"/>
      <c r="K123" s="175"/>
    </row>
    <row r="124" spans="1:11" s="88" customFormat="1">
      <c r="A124" s="90" t="s">
        <v>248</v>
      </c>
      <c r="B124" s="91" t="s">
        <v>249</v>
      </c>
      <c r="C124" s="175"/>
      <c r="D124" s="175"/>
      <c r="E124" s="175">
        <f>SUM(F124:I124)</f>
        <v>84590881688</v>
      </c>
      <c r="F124" s="175">
        <v>0</v>
      </c>
      <c r="G124" s="175">
        <v>0</v>
      </c>
      <c r="H124" s="175">
        <v>80871843482</v>
      </c>
      <c r="I124" s="175">
        <v>3719038206</v>
      </c>
      <c r="J124" s="175"/>
      <c r="K124" s="175"/>
    </row>
    <row r="125" spans="1:11" s="88" customFormat="1">
      <c r="A125" s="90" t="s">
        <v>250</v>
      </c>
      <c r="B125" s="91" t="s">
        <v>251</v>
      </c>
      <c r="C125" s="175"/>
      <c r="D125" s="175"/>
      <c r="E125" s="175">
        <f>SUM(F125:I125)</f>
        <v>1987440376</v>
      </c>
      <c r="F125" s="175">
        <v>0</v>
      </c>
      <c r="G125" s="175">
        <v>0</v>
      </c>
      <c r="H125" s="175">
        <v>1688586304</v>
      </c>
      <c r="I125" s="175">
        <v>298854072</v>
      </c>
      <c r="J125" s="175"/>
      <c r="K125" s="175"/>
    </row>
    <row r="126" spans="1:11" s="88" customFormat="1" ht="25.5">
      <c r="A126" s="99" t="s">
        <v>344</v>
      </c>
      <c r="B126" s="100" t="s">
        <v>345</v>
      </c>
      <c r="C126" s="179"/>
      <c r="D126" s="179"/>
      <c r="E126" s="179">
        <f t="shared" si="6"/>
        <v>0</v>
      </c>
      <c r="F126" s="179"/>
      <c r="G126" s="179"/>
      <c r="H126" s="179"/>
      <c r="I126" s="179"/>
      <c r="J126" s="179"/>
      <c r="K126" s="179"/>
    </row>
    <row r="128" spans="1:11">
      <c r="B128" s="557" t="s">
        <v>372</v>
      </c>
      <c r="C128" s="557"/>
      <c r="D128" s="84"/>
      <c r="E128" s="551" t="s">
        <v>372</v>
      </c>
      <c r="F128" s="551"/>
      <c r="G128" s="551"/>
      <c r="H128" s="557" t="s">
        <v>372</v>
      </c>
      <c r="I128" s="557"/>
      <c r="J128" s="557"/>
      <c r="K128" s="557"/>
    </row>
    <row r="129" spans="1:11">
      <c r="B129" s="550" t="s">
        <v>373</v>
      </c>
      <c r="C129" s="550"/>
      <c r="D129" s="83"/>
      <c r="E129" s="550" t="s">
        <v>374</v>
      </c>
      <c r="F129" s="550"/>
      <c r="G129" s="550"/>
      <c r="H129" s="558" t="s">
        <v>375</v>
      </c>
      <c r="I129" s="558"/>
      <c r="J129" s="558"/>
      <c r="K129" s="558"/>
    </row>
    <row r="130" spans="1:11">
      <c r="B130" s="550" t="s">
        <v>53</v>
      </c>
      <c r="C130" s="550"/>
      <c r="D130" s="83"/>
      <c r="E130" s="551" t="s">
        <v>376</v>
      </c>
      <c r="F130" s="551"/>
      <c r="G130" s="551"/>
      <c r="H130" s="557" t="s">
        <v>376</v>
      </c>
      <c r="I130" s="557"/>
      <c r="J130" s="557"/>
      <c r="K130" s="557"/>
    </row>
    <row r="131" spans="1:11">
      <c r="K131" s="169"/>
    </row>
    <row r="133" spans="1:11">
      <c r="B133" s="180"/>
      <c r="D133" s="84"/>
    </row>
    <row r="134" spans="1:11">
      <c r="B134" s="550"/>
      <c r="C134" s="550"/>
      <c r="D134" s="550"/>
      <c r="E134" s="168"/>
    </row>
    <row r="135" spans="1:11">
      <c r="B135" s="550"/>
      <c r="C135" s="550"/>
      <c r="D135" s="550"/>
      <c r="E135" s="165"/>
    </row>
    <row r="136" spans="1:11">
      <c r="E136" s="168"/>
    </row>
    <row r="141" spans="1:11">
      <c r="A141" s="101"/>
    </row>
  </sheetData>
  <mergeCells count="20">
    <mergeCell ref="A3:K3"/>
    <mergeCell ref="A4:K4"/>
    <mergeCell ref="A8:A9"/>
    <mergeCell ref="B8:B9"/>
    <mergeCell ref="C8:D8"/>
    <mergeCell ref="E8:E9"/>
    <mergeCell ref="F8:I8"/>
    <mergeCell ref="J8:K8"/>
    <mergeCell ref="A5:K5"/>
    <mergeCell ref="B128:C128"/>
    <mergeCell ref="E128:G128"/>
    <mergeCell ref="H128:K128"/>
    <mergeCell ref="B129:C129"/>
    <mergeCell ref="E129:G129"/>
    <mergeCell ref="H129:K129"/>
    <mergeCell ref="B130:C130"/>
    <mergeCell ref="E130:G130"/>
    <mergeCell ref="H130:K130"/>
    <mergeCell ref="B134:D134"/>
    <mergeCell ref="B135:D135"/>
  </mergeCells>
  <pageMargins left="0.31496062992125984" right="0.23622047244094491" top="0.47244094488188981" bottom="0.43307086614173229" header="0.31496062992125984" footer="0.31496062992125984"/>
  <pageSetup scale="73"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U39"/>
  <sheetViews>
    <sheetView view="pageBreakPreview" zoomScale="60" zoomScaleNormal="100" workbookViewId="0">
      <selection sqref="A1:B1"/>
    </sheetView>
  </sheetViews>
  <sheetFormatPr defaultRowHeight="15.75"/>
  <cols>
    <col min="1" max="1" width="5.85546875" style="55" customWidth="1"/>
    <col min="2" max="2" width="91.85546875" style="55" customWidth="1"/>
    <col min="3" max="3" width="21.5703125" style="55" customWidth="1"/>
    <col min="4" max="5" width="18.28515625" style="55" customWidth="1"/>
    <col min="6" max="6" width="9.140625" style="484"/>
    <col min="7" max="7" width="27.85546875" style="484" customWidth="1"/>
    <col min="8" max="21" width="9.140625" style="484"/>
    <col min="22" max="16384" width="9.140625" style="55"/>
  </cols>
  <sheetData>
    <row r="1" spans="1:21" ht="21" customHeight="1">
      <c r="A1" s="562" t="s">
        <v>591</v>
      </c>
      <c r="B1" s="562"/>
      <c r="C1" s="54"/>
      <c r="D1" s="53"/>
      <c r="E1" s="379" t="s">
        <v>492</v>
      </c>
      <c r="G1" s="189">
        <v>24538364671</v>
      </c>
    </row>
    <row r="2" spans="1:21" ht="3" customHeight="1">
      <c r="A2" s="380"/>
      <c r="B2" s="380"/>
      <c r="C2" s="54"/>
      <c r="D2" s="54"/>
      <c r="E2" s="54"/>
    </row>
    <row r="3" spans="1:21" ht="21" customHeight="1">
      <c r="A3" s="561" t="s">
        <v>588</v>
      </c>
      <c r="B3" s="561"/>
      <c r="C3" s="561"/>
      <c r="D3" s="561"/>
      <c r="E3" s="561"/>
    </row>
    <row r="4" spans="1:21" ht="21" customHeight="1">
      <c r="A4" s="561" t="str">
        <f>+'50,,'!A4:K4</f>
        <v>(Kèm theo Nghị quyết số     /NQ-HĐND ngày     tháng    năm 2024 của Hội đồng nhân dân huyện Ia H'Drai)</v>
      </c>
      <c r="B4" s="561"/>
      <c r="C4" s="561"/>
      <c r="D4" s="561"/>
      <c r="E4" s="561"/>
    </row>
    <row r="5" spans="1:21" ht="3.75" customHeight="1">
      <c r="A5" s="561"/>
      <c r="B5" s="561"/>
      <c r="C5" s="561"/>
      <c r="D5" s="561"/>
      <c r="E5" s="561"/>
    </row>
    <row r="6" spans="1:21" ht="3.75" customHeight="1">
      <c r="A6" s="381"/>
      <c r="B6" s="381"/>
      <c r="C6" s="54"/>
      <c r="D6" s="54"/>
      <c r="E6" s="54"/>
    </row>
    <row r="7" spans="1:21" ht="19.5" customHeight="1">
      <c r="A7" s="56"/>
      <c r="B7" s="56"/>
      <c r="D7" s="560" t="s">
        <v>130</v>
      </c>
      <c r="E7" s="560"/>
    </row>
    <row r="8" spans="1:21" ht="23.25" customHeight="1">
      <c r="A8" s="57" t="s">
        <v>7</v>
      </c>
      <c r="B8" s="57" t="s">
        <v>493</v>
      </c>
      <c r="C8" s="57" t="s">
        <v>28</v>
      </c>
      <c r="D8" s="57" t="s">
        <v>29</v>
      </c>
      <c r="E8" s="57" t="s">
        <v>306</v>
      </c>
    </row>
    <row r="9" spans="1:21" s="58" customFormat="1" ht="17.25" customHeight="1">
      <c r="A9" s="57" t="s">
        <v>10</v>
      </c>
      <c r="B9" s="57" t="s">
        <v>11</v>
      </c>
      <c r="C9" s="57">
        <v>1</v>
      </c>
      <c r="D9" s="57">
        <f>C9+1</f>
        <v>2</v>
      </c>
      <c r="E9" s="383" t="s">
        <v>494</v>
      </c>
      <c r="F9" s="485"/>
      <c r="G9" s="485"/>
      <c r="H9" s="485"/>
      <c r="I9" s="485"/>
      <c r="J9" s="485"/>
      <c r="K9" s="485"/>
      <c r="L9" s="485"/>
      <c r="M9" s="485"/>
      <c r="N9" s="485"/>
      <c r="O9" s="485"/>
      <c r="P9" s="485"/>
      <c r="Q9" s="485"/>
      <c r="R9" s="485"/>
      <c r="S9" s="485"/>
      <c r="T9" s="485"/>
      <c r="U9" s="485"/>
    </row>
    <row r="10" spans="1:21" ht="30" customHeight="1">
      <c r="A10" s="384"/>
      <c r="B10" s="385" t="s">
        <v>495</v>
      </c>
      <c r="C10" s="386">
        <f>+C11+C30+C38+C39</f>
        <v>254787000000</v>
      </c>
      <c r="D10" s="386">
        <f>+D11+D30+D38+D39</f>
        <v>429086645399</v>
      </c>
      <c r="E10" s="387">
        <f>+D10/C10%</f>
        <v>168.409944541519</v>
      </c>
    </row>
    <row r="11" spans="1:21" ht="30" customHeight="1">
      <c r="A11" s="384" t="s">
        <v>10</v>
      </c>
      <c r="B11" s="385" t="s">
        <v>496</v>
      </c>
      <c r="C11" s="388">
        <f>+C12+C22+C26+C27+C28+C29</f>
        <v>132609000000</v>
      </c>
      <c r="D11" s="388">
        <f>+D12+D22+D26+D27+D28+D29</f>
        <v>137207188240</v>
      </c>
      <c r="E11" s="387">
        <f t="shared" ref="E11:E36" si="0">+D11/C11%</f>
        <v>103.46747825562367</v>
      </c>
    </row>
    <row r="12" spans="1:21" s="60" customFormat="1" ht="30" customHeight="1">
      <c r="A12" s="384" t="s">
        <v>8</v>
      </c>
      <c r="B12" s="385" t="s">
        <v>74</v>
      </c>
      <c r="C12" s="390">
        <f>+C13+C20+C21</f>
        <v>16795760000</v>
      </c>
      <c r="D12" s="390">
        <f>+D13+D20+D21</f>
        <v>21889424406</v>
      </c>
      <c r="E12" s="387">
        <f t="shared" si="0"/>
        <v>130.32708496668207</v>
      </c>
      <c r="F12" s="486"/>
      <c r="G12" s="486"/>
      <c r="H12" s="486"/>
      <c r="I12" s="486"/>
      <c r="J12" s="486"/>
      <c r="K12" s="486"/>
      <c r="L12" s="486"/>
      <c r="M12" s="486"/>
      <c r="N12" s="486"/>
      <c r="O12" s="486"/>
      <c r="P12" s="486"/>
      <c r="Q12" s="486"/>
      <c r="R12" s="486"/>
      <c r="S12" s="486"/>
      <c r="T12" s="486"/>
      <c r="U12" s="486"/>
    </row>
    <row r="13" spans="1:21" s="60" customFormat="1" ht="30" customHeight="1">
      <c r="A13" s="392">
        <v>1</v>
      </c>
      <c r="B13" s="393" t="s">
        <v>497</v>
      </c>
      <c r="C13" s="391">
        <v>15555760000</v>
      </c>
      <c r="D13" s="390">
        <v>21889424406</v>
      </c>
      <c r="E13" s="387">
        <f t="shared" si="0"/>
        <v>140.71587891559139</v>
      </c>
      <c r="F13" s="486"/>
      <c r="G13" s="486"/>
      <c r="H13" s="486"/>
      <c r="I13" s="486"/>
      <c r="J13" s="486"/>
      <c r="K13" s="486"/>
      <c r="L13" s="486"/>
      <c r="M13" s="486"/>
      <c r="N13" s="486"/>
      <c r="O13" s="486"/>
      <c r="P13" s="486"/>
      <c r="Q13" s="486"/>
      <c r="R13" s="486"/>
      <c r="S13" s="486"/>
      <c r="T13" s="486"/>
      <c r="U13" s="486"/>
    </row>
    <row r="14" spans="1:21" s="60" customFormat="1" ht="30" customHeight="1">
      <c r="A14" s="394"/>
      <c r="B14" s="395" t="s">
        <v>498</v>
      </c>
      <c r="C14" s="391"/>
      <c r="D14" s="446"/>
      <c r="E14" s="387"/>
      <c r="F14" s="486"/>
      <c r="G14" s="486"/>
      <c r="H14" s="486"/>
      <c r="I14" s="486"/>
      <c r="J14" s="486"/>
      <c r="K14" s="486"/>
      <c r="L14" s="486"/>
      <c r="M14" s="486"/>
      <c r="N14" s="486"/>
      <c r="O14" s="486"/>
      <c r="P14" s="486"/>
      <c r="Q14" s="486"/>
      <c r="R14" s="486"/>
      <c r="S14" s="486"/>
      <c r="T14" s="486"/>
      <c r="U14" s="486"/>
    </row>
    <row r="15" spans="1:21" s="60" customFormat="1" ht="30" customHeight="1">
      <c r="A15" s="396" t="s">
        <v>416</v>
      </c>
      <c r="B15" s="395" t="s">
        <v>499</v>
      </c>
      <c r="C15" s="391">
        <v>457000000</v>
      </c>
      <c r="D15" s="446">
        <v>233328000</v>
      </c>
      <c r="E15" s="387">
        <f t="shared" si="0"/>
        <v>51.056455142231947</v>
      </c>
      <c r="F15" s="486"/>
      <c r="G15" s="486"/>
      <c r="H15" s="486"/>
      <c r="I15" s="486"/>
      <c r="J15" s="486"/>
      <c r="K15" s="486"/>
      <c r="L15" s="486"/>
      <c r="M15" s="486"/>
      <c r="N15" s="486"/>
      <c r="O15" s="486"/>
      <c r="P15" s="486"/>
      <c r="Q15" s="486"/>
      <c r="R15" s="486"/>
      <c r="S15" s="486"/>
      <c r="T15" s="486"/>
      <c r="U15" s="486"/>
    </row>
    <row r="16" spans="1:21" ht="30" customHeight="1">
      <c r="A16" s="396" t="s">
        <v>416</v>
      </c>
      <c r="B16" s="395" t="s">
        <v>500</v>
      </c>
      <c r="C16" s="389"/>
      <c r="D16" s="447"/>
      <c r="E16" s="387"/>
    </row>
    <row r="17" spans="1:21" s="60" customFormat="1" ht="30" customHeight="1">
      <c r="A17" s="392"/>
      <c r="B17" s="395" t="s">
        <v>501</v>
      </c>
      <c r="C17" s="391"/>
      <c r="D17" s="446"/>
      <c r="E17" s="387"/>
      <c r="F17" s="486"/>
      <c r="G17" s="486"/>
      <c r="H17" s="486"/>
      <c r="I17" s="486"/>
      <c r="J17" s="486"/>
      <c r="K17" s="486"/>
      <c r="L17" s="486"/>
      <c r="M17" s="486"/>
      <c r="N17" s="486"/>
      <c r="O17" s="486"/>
      <c r="P17" s="486"/>
      <c r="Q17" s="486"/>
      <c r="R17" s="486"/>
      <c r="S17" s="486"/>
      <c r="T17" s="486"/>
      <c r="U17" s="486"/>
    </row>
    <row r="18" spans="1:21" s="60" customFormat="1" ht="30" customHeight="1">
      <c r="A18" s="397" t="s">
        <v>416</v>
      </c>
      <c r="B18" s="395" t="s">
        <v>502</v>
      </c>
      <c r="C18" s="391">
        <v>9630000000</v>
      </c>
      <c r="D18" s="446">
        <v>9033521998</v>
      </c>
      <c r="E18" s="387">
        <f t="shared" si="0"/>
        <v>93.806043592938735</v>
      </c>
      <c r="F18" s="486"/>
      <c r="G18" s="486"/>
      <c r="H18" s="486"/>
      <c r="I18" s="486"/>
      <c r="J18" s="486"/>
      <c r="K18" s="486"/>
      <c r="L18" s="486"/>
      <c r="M18" s="486"/>
      <c r="N18" s="486"/>
      <c r="O18" s="486"/>
      <c r="P18" s="486"/>
      <c r="Q18" s="486"/>
      <c r="R18" s="486"/>
      <c r="S18" s="486"/>
      <c r="T18" s="486"/>
      <c r="U18" s="486"/>
    </row>
    <row r="19" spans="1:21" s="60" customFormat="1" ht="30" customHeight="1">
      <c r="A19" s="397" t="s">
        <v>416</v>
      </c>
      <c r="B19" s="395" t="s">
        <v>503</v>
      </c>
      <c r="C19" s="391"/>
      <c r="D19" s="446"/>
      <c r="E19" s="387"/>
      <c r="F19" s="486"/>
      <c r="G19" s="486"/>
      <c r="H19" s="486"/>
      <c r="I19" s="486"/>
      <c r="J19" s="486"/>
      <c r="K19" s="486"/>
      <c r="L19" s="486"/>
      <c r="M19" s="486"/>
      <c r="N19" s="486"/>
      <c r="O19" s="486"/>
      <c r="P19" s="486"/>
      <c r="Q19" s="486"/>
      <c r="R19" s="486"/>
      <c r="S19" s="486"/>
      <c r="T19" s="486"/>
      <c r="U19" s="486"/>
    </row>
    <row r="20" spans="1:21" ht="45.75" customHeight="1">
      <c r="A20" s="398">
        <v>2</v>
      </c>
      <c r="B20" s="399" t="s">
        <v>504</v>
      </c>
      <c r="C20" s="389"/>
      <c r="D20" s="447"/>
      <c r="E20" s="387"/>
    </row>
    <row r="21" spans="1:21" s="382" customFormat="1" ht="31.5" customHeight="1">
      <c r="A21" s="398">
        <v>3</v>
      </c>
      <c r="B21" s="402" t="s">
        <v>281</v>
      </c>
      <c r="C21" s="400">
        <v>1240000000</v>
      </c>
      <c r="D21" s="400"/>
      <c r="E21" s="403">
        <f t="shared" si="0"/>
        <v>0</v>
      </c>
      <c r="F21" s="487"/>
      <c r="G21" s="487"/>
      <c r="H21" s="487"/>
      <c r="I21" s="487"/>
      <c r="J21" s="487"/>
      <c r="K21" s="487"/>
      <c r="L21" s="487"/>
      <c r="M21" s="487"/>
      <c r="N21" s="487"/>
      <c r="O21" s="487"/>
      <c r="P21" s="487"/>
      <c r="Q21" s="487"/>
      <c r="R21" s="487"/>
      <c r="S21" s="487"/>
      <c r="T21" s="487"/>
      <c r="U21" s="487"/>
    </row>
    <row r="22" spans="1:21" ht="31.5" customHeight="1">
      <c r="A22" s="384" t="s">
        <v>9</v>
      </c>
      <c r="B22" s="385" t="s">
        <v>34</v>
      </c>
      <c r="C22" s="388">
        <v>113161000000</v>
      </c>
      <c r="D22" s="388">
        <v>115317763834</v>
      </c>
      <c r="E22" s="387">
        <f t="shared" si="0"/>
        <v>101.90592503954542</v>
      </c>
    </row>
    <row r="23" spans="1:21" ht="30" customHeight="1">
      <c r="A23" s="384"/>
      <c r="B23" s="395" t="s">
        <v>54</v>
      </c>
      <c r="C23" s="389"/>
      <c r="D23" s="389"/>
      <c r="E23" s="387"/>
    </row>
    <row r="24" spans="1:21" ht="30" customHeight="1">
      <c r="A24" s="392">
        <v>1</v>
      </c>
      <c r="B24" s="395" t="s">
        <v>505</v>
      </c>
      <c r="C24" s="389">
        <v>47475000000</v>
      </c>
      <c r="D24" s="389">
        <v>49808752443</v>
      </c>
      <c r="E24" s="387">
        <f t="shared" si="0"/>
        <v>104.91575027488152</v>
      </c>
    </row>
    <row r="25" spans="1:21" ht="30" customHeight="1">
      <c r="A25" s="392">
        <f>A24+1</f>
        <v>2</v>
      </c>
      <c r="B25" s="395" t="s">
        <v>506</v>
      </c>
      <c r="C25" s="389">
        <v>200000000</v>
      </c>
      <c r="D25" s="389">
        <v>189000000</v>
      </c>
      <c r="E25" s="387">
        <f t="shared" si="0"/>
        <v>94.5</v>
      </c>
    </row>
    <row r="26" spans="1:21" ht="30" customHeight="1">
      <c r="A26" s="384" t="s">
        <v>12</v>
      </c>
      <c r="B26" s="385" t="s">
        <v>507</v>
      </c>
      <c r="C26" s="389"/>
      <c r="D26" s="389"/>
      <c r="E26" s="387"/>
    </row>
    <row r="27" spans="1:21" ht="30" customHeight="1">
      <c r="A27" s="384" t="s">
        <v>13</v>
      </c>
      <c r="B27" s="385" t="s">
        <v>508</v>
      </c>
      <c r="C27" s="389"/>
      <c r="D27" s="389"/>
      <c r="E27" s="387"/>
    </row>
    <row r="28" spans="1:21" ht="30" customHeight="1">
      <c r="A28" s="384" t="s">
        <v>15</v>
      </c>
      <c r="B28" s="385" t="s">
        <v>509</v>
      </c>
      <c r="C28" s="389">
        <v>2652240000</v>
      </c>
      <c r="D28" s="389"/>
      <c r="E28" s="387">
        <f t="shared" si="0"/>
        <v>0</v>
      </c>
    </row>
    <row r="29" spans="1:21" ht="30" customHeight="1">
      <c r="A29" s="384" t="s">
        <v>16</v>
      </c>
      <c r="B29" s="385" t="s">
        <v>510</v>
      </c>
      <c r="C29" s="389"/>
      <c r="D29" s="389"/>
      <c r="E29" s="387"/>
    </row>
    <row r="30" spans="1:21" ht="30" customHeight="1">
      <c r="A30" s="384" t="s">
        <v>11</v>
      </c>
      <c r="B30" s="401" t="s">
        <v>511</v>
      </c>
      <c r="C30" s="386">
        <f>+C31+C35</f>
        <v>122178000000</v>
      </c>
      <c r="D30" s="386">
        <f>+D31+D35</f>
        <v>103140355505</v>
      </c>
      <c r="E30" s="387">
        <f t="shared" si="0"/>
        <v>84.418107601204795</v>
      </c>
    </row>
    <row r="31" spans="1:21" ht="30" customHeight="1">
      <c r="A31" s="384" t="s">
        <v>8</v>
      </c>
      <c r="B31" s="385" t="s">
        <v>477</v>
      </c>
      <c r="C31" s="386">
        <f>SUM(C32:C34)</f>
        <v>114081000000</v>
      </c>
      <c r="D31" s="386">
        <f>SUM(D32:D34)</f>
        <v>90518213543</v>
      </c>
      <c r="E31" s="387">
        <f t="shared" si="0"/>
        <v>79.345564592701677</v>
      </c>
    </row>
    <row r="32" spans="1:21" ht="30" customHeight="1">
      <c r="A32" s="392">
        <v>1</v>
      </c>
      <c r="B32" s="393" t="s">
        <v>513</v>
      </c>
      <c r="C32" s="387">
        <v>2238000000</v>
      </c>
      <c r="D32" s="387">
        <v>3908538592</v>
      </c>
      <c r="E32" s="387"/>
    </row>
    <row r="33" spans="1:21" ht="30" customHeight="1">
      <c r="A33" s="394">
        <v>2</v>
      </c>
      <c r="B33" s="393" t="s">
        <v>514</v>
      </c>
      <c r="C33" s="387">
        <v>56263000000</v>
      </c>
      <c r="D33" s="387">
        <v>50919065033</v>
      </c>
      <c r="E33" s="387">
        <f t="shared" si="0"/>
        <v>90.501866294012046</v>
      </c>
    </row>
    <row r="34" spans="1:21" ht="30" customHeight="1">
      <c r="A34" s="394">
        <v>3</v>
      </c>
      <c r="B34" s="393" t="s">
        <v>515</v>
      </c>
      <c r="C34" s="387">
        <v>55580000000</v>
      </c>
      <c r="D34" s="387">
        <v>35690609918</v>
      </c>
      <c r="E34" s="387"/>
    </row>
    <row r="35" spans="1:21" ht="30" customHeight="1">
      <c r="A35" s="384" t="s">
        <v>9</v>
      </c>
      <c r="B35" s="385" t="s">
        <v>478</v>
      </c>
      <c r="C35" s="386">
        <f>SUM(C36:C37)</f>
        <v>8097000000</v>
      </c>
      <c r="D35" s="386">
        <f>SUM(D36:D37)</f>
        <v>12622141962</v>
      </c>
      <c r="E35" s="387">
        <f t="shared" si="0"/>
        <v>155.88664890700258</v>
      </c>
    </row>
    <row r="36" spans="1:21" ht="30" customHeight="1">
      <c r="A36" s="384">
        <v>1</v>
      </c>
      <c r="B36" s="393" t="s">
        <v>516</v>
      </c>
      <c r="C36" s="387">
        <f>1800000000+1800000000+264000000+80000000+653000000</f>
        <v>4597000000</v>
      </c>
      <c r="D36" s="387">
        <v>7466982440</v>
      </c>
      <c r="E36" s="387">
        <f t="shared" si="0"/>
        <v>162.43163889493147</v>
      </c>
    </row>
    <row r="37" spans="1:21" ht="30" customHeight="1">
      <c r="A37" s="384">
        <v>2</v>
      </c>
      <c r="B37" s="393" t="s">
        <v>517</v>
      </c>
      <c r="C37" s="387">
        <f>2630000000+870000000</f>
        <v>3500000000</v>
      </c>
      <c r="D37" s="387">
        <v>5155159522</v>
      </c>
      <c r="E37" s="387"/>
    </row>
    <row r="38" spans="1:21" ht="30" customHeight="1">
      <c r="A38" s="384" t="s">
        <v>18</v>
      </c>
      <c r="B38" s="385" t="s">
        <v>512</v>
      </c>
      <c r="C38" s="387"/>
      <c r="D38" s="386">
        <v>184075248070</v>
      </c>
      <c r="E38" s="387"/>
    </row>
    <row r="39" spans="1:21" s="443" customFormat="1" ht="27" customHeight="1">
      <c r="A39" s="441" t="s">
        <v>248</v>
      </c>
      <c r="B39" s="444" t="s">
        <v>539</v>
      </c>
      <c r="C39" s="441"/>
      <c r="D39" s="445">
        <f>+'48_'!D29</f>
        <v>4663853584</v>
      </c>
      <c r="E39" s="442"/>
      <c r="F39" s="488"/>
      <c r="G39" s="488"/>
      <c r="H39" s="488"/>
      <c r="I39" s="488"/>
      <c r="J39" s="488"/>
      <c r="K39" s="488"/>
      <c r="L39" s="488"/>
      <c r="M39" s="488"/>
      <c r="N39" s="488"/>
      <c r="O39" s="488"/>
      <c r="P39" s="488"/>
      <c r="Q39" s="488"/>
      <c r="R39" s="488"/>
      <c r="S39" s="488"/>
      <c r="T39" s="488"/>
      <c r="U39" s="488"/>
    </row>
  </sheetData>
  <mergeCells count="4">
    <mergeCell ref="D7:E7"/>
    <mergeCell ref="A4:E5"/>
    <mergeCell ref="A3:E3"/>
    <mergeCell ref="A1:B1"/>
  </mergeCells>
  <printOptions horizontalCentered="1"/>
  <pageMargins left="0.31" right="0.35" top="0.78" bottom="0.24" header="0.41" footer="0.17"/>
  <pageSetup paperSize="9" scale="63" fitToHeight="5" orientation="portrait" r:id="rId1"/>
  <headerFooter alignWithMargins="0">
    <oddHeader>&amp;C&amp;"Times New Roman,Regular"55</oddHeader>
    <oddFooter>&amp;C&amp;".VnTime,Italic"&amp;8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Q65"/>
  <sheetViews>
    <sheetView view="pageBreakPreview" zoomScale="60" zoomScaleNormal="100" workbookViewId="0">
      <pane xSplit="2" ySplit="7" topLeftCell="C29" activePane="bottomRight" state="frozen"/>
      <selection activeCell="E15" sqref="E15"/>
      <selection pane="topRight" activeCell="E15" sqref="E15"/>
      <selection pane="bottomLeft" activeCell="E15" sqref="E15"/>
      <selection pane="bottomRight" activeCell="A3" sqref="A3:I3"/>
    </sheetView>
  </sheetViews>
  <sheetFormatPr defaultRowHeight="12.75"/>
  <cols>
    <col min="1" max="1" width="5.7109375" style="84" customWidth="1"/>
    <col min="2" max="2" width="43.5703125" style="84" customWidth="1"/>
    <col min="3" max="3" width="18.42578125" style="404" customWidth="1"/>
    <col min="4" max="5" width="16.85546875" style="404" customWidth="1"/>
    <col min="6" max="6" width="17.5703125" style="404" customWidth="1"/>
    <col min="7" max="7" width="16.7109375" style="404" customWidth="1"/>
    <col min="8" max="8" width="7" style="84" customWidth="1"/>
    <col min="9" max="9" width="7.5703125" style="84" customWidth="1"/>
    <col min="10" max="10" width="0" style="84" hidden="1" customWidth="1"/>
    <col min="11" max="11" width="19.28515625" style="84" hidden="1" customWidth="1"/>
    <col min="12" max="12" width="14.42578125" style="84" hidden="1" customWidth="1"/>
    <col min="13" max="29" width="0" style="84" hidden="1" customWidth="1"/>
    <col min="30" max="30" width="14.42578125" style="479" bestFit="1" customWidth="1"/>
    <col min="31" max="43" width="9.140625" style="479"/>
    <col min="44" max="16384" width="9.140625" style="84"/>
  </cols>
  <sheetData>
    <row r="1" spans="1:43">
      <c r="A1" s="83" t="s">
        <v>591</v>
      </c>
      <c r="G1" s="405" t="s">
        <v>301</v>
      </c>
    </row>
    <row r="2" spans="1:43">
      <c r="A2" s="83"/>
      <c r="G2" s="405"/>
    </row>
    <row r="3" spans="1:43">
      <c r="A3" s="567" t="s">
        <v>518</v>
      </c>
      <c r="B3" s="567"/>
      <c r="C3" s="567"/>
      <c r="D3" s="567"/>
      <c r="E3" s="567"/>
      <c r="F3" s="567"/>
      <c r="G3" s="567"/>
      <c r="H3" s="567"/>
      <c r="I3" s="567"/>
    </row>
    <row r="4" spans="1:43">
      <c r="A4" s="554" t="str">
        <f>+'51'!A4:E5</f>
        <v>(Kèm theo Nghị quyết số     /NQ-HĐND ngày     tháng    năm 2024 của Hội đồng nhân dân huyện Ia H'Drai)</v>
      </c>
      <c r="B4" s="554"/>
      <c r="C4" s="554"/>
      <c r="D4" s="554"/>
      <c r="E4" s="554"/>
      <c r="F4" s="554"/>
      <c r="G4" s="554"/>
      <c r="H4" s="554"/>
      <c r="I4" s="554"/>
      <c r="K4" s="404">
        <f>+F9+G9</f>
        <v>424422791815</v>
      </c>
    </row>
    <row r="5" spans="1:43">
      <c r="I5" s="85" t="s">
        <v>128</v>
      </c>
      <c r="K5" s="404"/>
    </row>
    <row r="6" spans="1:43" ht="31.5" customHeight="1">
      <c r="A6" s="568" t="s">
        <v>7</v>
      </c>
      <c r="B6" s="555" t="s">
        <v>253</v>
      </c>
      <c r="C6" s="569" t="s">
        <v>132</v>
      </c>
      <c r="D6" s="569"/>
      <c r="E6" s="569" t="s">
        <v>133</v>
      </c>
      <c r="F6" s="569"/>
      <c r="G6" s="569"/>
      <c r="H6" s="555" t="s">
        <v>254</v>
      </c>
      <c r="I6" s="555"/>
      <c r="K6" s="404">
        <f>+G9-29594300595</f>
        <v>54344590615</v>
      </c>
      <c r="L6" s="84">
        <f>+F31/F28</f>
        <v>0.51015197442532367</v>
      </c>
    </row>
    <row r="7" spans="1:43" ht="46.5" customHeight="1">
      <c r="A7" s="568"/>
      <c r="B7" s="555"/>
      <c r="C7" s="406" t="s">
        <v>135</v>
      </c>
      <c r="D7" s="406" t="s">
        <v>136</v>
      </c>
      <c r="E7" s="406" t="s">
        <v>255</v>
      </c>
      <c r="F7" s="406" t="s">
        <v>256</v>
      </c>
      <c r="G7" s="406" t="s">
        <v>257</v>
      </c>
      <c r="H7" s="167" t="s">
        <v>135</v>
      </c>
      <c r="I7" s="167" t="s">
        <v>136</v>
      </c>
      <c r="K7" s="407">
        <f>+G52-G44</f>
        <v>46566506294</v>
      </c>
    </row>
    <row r="8" spans="1:43" ht="25.5">
      <c r="A8" s="408" t="s">
        <v>10</v>
      </c>
      <c r="B8" s="408" t="s">
        <v>11</v>
      </c>
      <c r="C8" s="409">
        <v>1</v>
      </c>
      <c r="D8" s="409">
        <v>2</v>
      </c>
      <c r="E8" s="409" t="s">
        <v>258</v>
      </c>
      <c r="F8" s="409">
        <v>5</v>
      </c>
      <c r="G8" s="409">
        <v>6</v>
      </c>
      <c r="H8" s="408" t="s">
        <v>259</v>
      </c>
      <c r="I8" s="408" t="s">
        <v>260</v>
      </c>
      <c r="K8" s="86">
        <f>+K7-G21</f>
        <v>44776485690</v>
      </c>
    </row>
    <row r="9" spans="1:43" s="88" customFormat="1">
      <c r="A9" s="89" t="s">
        <v>10</v>
      </c>
      <c r="B9" s="410" t="s">
        <v>261</v>
      </c>
      <c r="C9" s="411">
        <f>+C10+C27+C28+C43+C44</f>
        <v>252675000000</v>
      </c>
      <c r="D9" s="411">
        <f>+D10+D27+D28+D43+D44</f>
        <v>254787000000</v>
      </c>
      <c r="E9" s="411">
        <f>+E10+E27+E28+E43+E44</f>
        <v>424422791815</v>
      </c>
      <c r="F9" s="411">
        <f>+F10+F27+F28+F43+F44</f>
        <v>340483900605</v>
      </c>
      <c r="G9" s="411">
        <f>+G10+G27+G28+G43+G44</f>
        <v>83938891210</v>
      </c>
      <c r="H9" s="411">
        <f>+E9/C9%</f>
        <v>167.97181827050559</v>
      </c>
      <c r="I9" s="411">
        <f>+E9/D9%</f>
        <v>166.57945335319306</v>
      </c>
      <c r="K9" s="88">
        <f>223560-60000</f>
        <v>163560</v>
      </c>
      <c r="AD9" s="481"/>
      <c r="AE9" s="481"/>
      <c r="AF9" s="481"/>
      <c r="AG9" s="481"/>
      <c r="AH9" s="481"/>
      <c r="AI9" s="481"/>
      <c r="AJ9" s="481"/>
      <c r="AK9" s="481"/>
      <c r="AL9" s="481"/>
      <c r="AM9" s="481"/>
      <c r="AN9" s="481"/>
      <c r="AO9" s="481"/>
      <c r="AP9" s="481"/>
      <c r="AQ9" s="481"/>
    </row>
    <row r="10" spans="1:43" s="88" customFormat="1">
      <c r="A10" s="90" t="s">
        <v>8</v>
      </c>
      <c r="B10" s="91" t="s">
        <v>37</v>
      </c>
      <c r="C10" s="412">
        <f>+C11+C25+C26</f>
        <v>95387000000</v>
      </c>
      <c r="D10" s="412">
        <f>+D11+D25+D26</f>
        <v>97456760000</v>
      </c>
      <c r="E10" s="412">
        <f>+E11+E25+E26</f>
        <v>93024432800</v>
      </c>
      <c r="F10" s="412">
        <f>+F11+F25+F26</f>
        <v>90946678646</v>
      </c>
      <c r="G10" s="412">
        <f>+G11+G25+G26</f>
        <v>2077754154</v>
      </c>
      <c r="H10" s="412">
        <f>+E10/C10%</f>
        <v>97.523176952834248</v>
      </c>
      <c r="I10" s="412">
        <f>+E10/D10%</f>
        <v>95.452006407764841</v>
      </c>
      <c r="K10" s="373">
        <f>+K8-K9</f>
        <v>44776322130</v>
      </c>
      <c r="L10" s="88">
        <f>30128/82555</f>
        <v>0.36494458239961236</v>
      </c>
      <c r="AD10" s="481"/>
      <c r="AE10" s="481"/>
      <c r="AF10" s="481"/>
      <c r="AG10" s="481"/>
      <c r="AH10" s="481"/>
      <c r="AI10" s="481"/>
      <c r="AJ10" s="481"/>
      <c r="AK10" s="481"/>
      <c r="AL10" s="481"/>
      <c r="AM10" s="481"/>
      <c r="AN10" s="481"/>
      <c r="AO10" s="481"/>
      <c r="AP10" s="481"/>
      <c r="AQ10" s="481"/>
    </row>
    <row r="11" spans="1:43" s="88" customFormat="1" ht="25.5">
      <c r="A11" s="90">
        <v>1</v>
      </c>
      <c r="B11" s="91" t="s">
        <v>262</v>
      </c>
      <c r="C11" s="412">
        <f>2630000000+870000000+8800000000+75361000000+5926000000</f>
        <v>93587000000</v>
      </c>
      <c r="D11" s="412">
        <f>2630000000+870000000+8800000000+75361000000+5926000000+2069760000-1240000000</f>
        <v>94416760000</v>
      </c>
      <c r="E11" s="412">
        <f>SUM(E12:E24)</f>
        <v>93024432800</v>
      </c>
      <c r="F11" s="412">
        <f>SUM(F12:F24)</f>
        <v>90946678646</v>
      </c>
      <c r="G11" s="412">
        <f>SUM(G12:G24)</f>
        <v>2077754154</v>
      </c>
      <c r="H11" s="412">
        <f>+E11/C11%</f>
        <v>99.398883178219194</v>
      </c>
      <c r="I11" s="412">
        <f>+E11/D11%</f>
        <v>98.525338933469016</v>
      </c>
      <c r="K11" s="88">
        <f>423560-163560</f>
        <v>260000</v>
      </c>
      <c r="AD11" s="481"/>
      <c r="AE11" s="481"/>
      <c r="AF11" s="481"/>
      <c r="AG11" s="481"/>
      <c r="AH11" s="481"/>
      <c r="AI11" s="481"/>
      <c r="AJ11" s="481"/>
      <c r="AK11" s="481"/>
      <c r="AL11" s="481"/>
      <c r="AM11" s="481"/>
      <c r="AN11" s="481"/>
      <c r="AO11" s="481"/>
      <c r="AP11" s="481"/>
      <c r="AQ11" s="481"/>
    </row>
    <row r="12" spans="1:43">
      <c r="A12" s="92" t="s">
        <v>199</v>
      </c>
      <c r="B12" s="93" t="s">
        <v>92</v>
      </c>
      <c r="C12" s="413"/>
      <c r="D12" s="413"/>
      <c r="E12" s="413">
        <f t="shared" ref="E12:E27" si="0">SUM(F12:G12)</f>
        <v>0</v>
      </c>
      <c r="F12" s="413"/>
      <c r="G12" s="413"/>
      <c r="H12" s="413"/>
      <c r="I12" s="413"/>
    </row>
    <row r="13" spans="1:43">
      <c r="A13" s="92" t="s">
        <v>201</v>
      </c>
      <c r="B13" s="93" t="s">
        <v>93</v>
      </c>
      <c r="C13" s="413"/>
      <c r="D13" s="413"/>
      <c r="E13" s="413">
        <f t="shared" si="0"/>
        <v>0</v>
      </c>
      <c r="F13" s="413"/>
      <c r="G13" s="413"/>
      <c r="H13" s="413"/>
      <c r="I13" s="413"/>
      <c r="K13" s="84">
        <f>164638-32049</f>
        <v>132589</v>
      </c>
    </row>
    <row r="14" spans="1:43">
      <c r="A14" s="92" t="s">
        <v>203</v>
      </c>
      <c r="B14" s="93" t="s">
        <v>263</v>
      </c>
      <c r="C14" s="413"/>
      <c r="D14" s="413"/>
      <c r="E14" s="413">
        <f t="shared" si="0"/>
        <v>23833610379</v>
      </c>
      <c r="F14" s="413">
        <v>23833610379</v>
      </c>
      <c r="G14" s="413">
        <v>0</v>
      </c>
      <c r="H14" s="413"/>
      <c r="I14" s="413"/>
    </row>
    <row r="15" spans="1:43">
      <c r="A15" s="92" t="s">
        <v>205</v>
      </c>
      <c r="B15" s="93" t="s">
        <v>264</v>
      </c>
      <c r="C15" s="413"/>
      <c r="D15" s="413"/>
      <c r="E15" s="413">
        <f t="shared" si="0"/>
        <v>0</v>
      </c>
      <c r="F15" s="413"/>
      <c r="G15" s="413"/>
      <c r="H15" s="413"/>
      <c r="I15" s="413"/>
      <c r="K15" s="84">
        <f>+F14/F11</f>
        <v>0.26206136094062016</v>
      </c>
    </row>
    <row r="16" spans="1:43">
      <c r="A16" s="92" t="s">
        <v>207</v>
      </c>
      <c r="B16" s="93" t="s">
        <v>265</v>
      </c>
      <c r="C16" s="413"/>
      <c r="D16" s="413"/>
      <c r="E16" s="413">
        <f t="shared" si="0"/>
        <v>0</v>
      </c>
      <c r="F16" s="413"/>
      <c r="G16" s="413"/>
      <c r="H16" s="413"/>
      <c r="I16" s="413"/>
      <c r="K16" s="86">
        <f>37222000000-D14-D17-D21</f>
        <v>37222000000</v>
      </c>
    </row>
    <row r="17" spans="1:43">
      <c r="A17" s="92" t="s">
        <v>209</v>
      </c>
      <c r="B17" s="93" t="s">
        <v>266</v>
      </c>
      <c r="C17" s="413"/>
      <c r="D17" s="413"/>
      <c r="E17" s="413">
        <f t="shared" si="0"/>
        <v>1389456536</v>
      </c>
      <c r="F17" s="413">
        <v>1389456536</v>
      </c>
      <c r="G17" s="413">
        <v>0</v>
      </c>
      <c r="H17" s="413"/>
      <c r="I17" s="413"/>
    </row>
    <row r="18" spans="1:43">
      <c r="A18" s="92" t="s">
        <v>267</v>
      </c>
      <c r="B18" s="93" t="s">
        <v>268</v>
      </c>
      <c r="C18" s="413"/>
      <c r="D18" s="413"/>
      <c r="E18" s="413">
        <f t="shared" si="0"/>
        <v>6094000</v>
      </c>
      <c r="F18" s="413">
        <v>6094000</v>
      </c>
      <c r="G18" s="413">
        <v>0</v>
      </c>
      <c r="H18" s="413"/>
      <c r="I18" s="413"/>
      <c r="K18" s="84">
        <f>49296580+2450000</f>
        <v>51746580</v>
      </c>
      <c r="L18" s="84">
        <f>48610900-2450000</f>
        <v>46160900</v>
      </c>
    </row>
    <row r="19" spans="1:43">
      <c r="A19" s="92" t="s">
        <v>269</v>
      </c>
      <c r="B19" s="93" t="s">
        <v>270</v>
      </c>
      <c r="C19" s="413"/>
      <c r="D19" s="413"/>
      <c r="E19" s="413">
        <f t="shared" si="0"/>
        <v>0</v>
      </c>
      <c r="F19" s="413"/>
      <c r="G19" s="413"/>
      <c r="H19" s="413"/>
      <c r="I19" s="413"/>
    </row>
    <row r="20" spans="1:43">
      <c r="A20" s="92" t="s">
        <v>271</v>
      </c>
      <c r="B20" s="93" t="s">
        <v>272</v>
      </c>
      <c r="C20" s="413"/>
      <c r="D20" s="413"/>
      <c r="E20" s="413">
        <f t="shared" si="0"/>
        <v>0</v>
      </c>
      <c r="F20" s="413"/>
      <c r="G20" s="413"/>
      <c r="H20" s="413"/>
      <c r="I20" s="413"/>
      <c r="K20" s="84">
        <f>47475/154678</f>
        <v>0.30692794062504042</v>
      </c>
    </row>
    <row r="21" spans="1:43">
      <c r="A21" s="92" t="s">
        <v>273</v>
      </c>
      <c r="B21" s="93" t="s">
        <v>97</v>
      </c>
      <c r="C21" s="413"/>
      <c r="D21" s="413"/>
      <c r="E21" s="413">
        <f t="shared" si="0"/>
        <v>67457382335</v>
      </c>
      <c r="F21" s="413">
        <v>65667361731</v>
      </c>
      <c r="G21" s="413">
        <v>1790020604</v>
      </c>
      <c r="H21" s="413"/>
      <c r="I21" s="413"/>
    </row>
    <row r="22" spans="1:43" ht="25.5">
      <c r="A22" s="92" t="s">
        <v>274</v>
      </c>
      <c r="B22" s="93" t="s">
        <v>275</v>
      </c>
      <c r="C22" s="413"/>
      <c r="D22" s="413"/>
      <c r="E22" s="413">
        <f t="shared" si="0"/>
        <v>337889550</v>
      </c>
      <c r="F22" s="413">
        <v>50156000</v>
      </c>
      <c r="G22" s="413">
        <v>287733550</v>
      </c>
      <c r="H22" s="413"/>
      <c r="I22" s="413"/>
      <c r="J22" s="84">
        <f>5720+3000+2090+7359+2100+3050</f>
        <v>23319</v>
      </c>
      <c r="K22" s="84">
        <f>4400+2630+870+7500+5926</f>
        <v>21326</v>
      </c>
    </row>
    <row r="23" spans="1:43">
      <c r="A23" s="92" t="s">
        <v>276</v>
      </c>
      <c r="B23" s="93" t="s">
        <v>277</v>
      </c>
      <c r="C23" s="413"/>
      <c r="D23" s="413"/>
      <c r="E23" s="413">
        <f t="shared" si="0"/>
        <v>0</v>
      </c>
      <c r="F23" s="413"/>
      <c r="G23" s="413"/>
      <c r="H23" s="413"/>
      <c r="I23" s="413"/>
    </row>
    <row r="24" spans="1:43">
      <c r="A24" s="92" t="s">
        <v>278</v>
      </c>
      <c r="B24" s="93" t="s">
        <v>279</v>
      </c>
      <c r="C24" s="413"/>
      <c r="D24" s="413"/>
      <c r="E24" s="413">
        <f t="shared" si="0"/>
        <v>0</v>
      </c>
      <c r="F24" s="413"/>
      <c r="G24" s="413"/>
      <c r="H24" s="413"/>
      <c r="I24" s="413"/>
      <c r="J24" s="84">
        <f>45680-34104</f>
        <v>11576</v>
      </c>
    </row>
    <row r="25" spans="1:43" ht="25.5">
      <c r="A25" s="90">
        <v>2</v>
      </c>
      <c r="B25" s="91" t="s">
        <v>280</v>
      </c>
      <c r="C25" s="413"/>
      <c r="D25" s="413"/>
      <c r="E25" s="413">
        <f t="shared" si="0"/>
        <v>0</v>
      </c>
      <c r="F25" s="413"/>
      <c r="G25" s="413"/>
      <c r="H25" s="413"/>
      <c r="I25" s="413"/>
      <c r="M25" s="84">
        <f>1494755-1346255</f>
        <v>148500</v>
      </c>
    </row>
    <row r="26" spans="1:43">
      <c r="A26" s="90">
        <v>3</v>
      </c>
      <c r="B26" s="91" t="s">
        <v>281</v>
      </c>
      <c r="C26" s="413">
        <v>1800000000</v>
      </c>
      <c r="D26" s="413">
        <f>1800000000+1240000000</f>
        <v>3040000000</v>
      </c>
      <c r="E26" s="413">
        <f t="shared" si="0"/>
        <v>0</v>
      </c>
      <c r="F26" s="413"/>
      <c r="G26" s="413"/>
      <c r="H26" s="413"/>
      <c r="I26" s="413"/>
      <c r="K26" s="86">
        <f>+D28-E28</f>
        <v>10007129055</v>
      </c>
    </row>
    <row r="27" spans="1:43">
      <c r="A27" s="90" t="s">
        <v>9</v>
      </c>
      <c r="B27" s="91" t="s">
        <v>282</v>
      </c>
      <c r="C27" s="413"/>
      <c r="D27" s="413"/>
      <c r="E27" s="413">
        <f t="shared" si="0"/>
        <v>0</v>
      </c>
      <c r="F27" s="413">
        <v>0</v>
      </c>
      <c r="G27" s="413">
        <v>0</v>
      </c>
      <c r="H27" s="413"/>
      <c r="I27" s="413"/>
    </row>
    <row r="28" spans="1:43" s="88" customFormat="1">
      <c r="A28" s="90" t="s">
        <v>12</v>
      </c>
      <c r="B28" s="91" t="s">
        <v>34</v>
      </c>
      <c r="C28" s="412">
        <f>113161000000+38720000000+366000000+264000000+1800000000+287000000+80000000+2610000000</f>
        <v>157288000000</v>
      </c>
      <c r="D28" s="412">
        <f>SUM(D29:D42)</f>
        <v>157330240000</v>
      </c>
      <c r="E28" s="412">
        <f>SUM(E29:E42)</f>
        <v>147323110945</v>
      </c>
      <c r="F28" s="412">
        <f>SUM(F29:F42)</f>
        <v>102939967805</v>
      </c>
      <c r="G28" s="412">
        <f>SUM(G29:G42)</f>
        <v>44383143140</v>
      </c>
      <c r="H28" s="412">
        <f>+E28/C28%</f>
        <v>93.66455860904837</v>
      </c>
      <c r="I28" s="412">
        <f>+E28/D28%</f>
        <v>93.639411561947654</v>
      </c>
      <c r="K28" s="88">
        <f>51958-45680</f>
        <v>6278</v>
      </c>
      <c r="M28" s="88">
        <f>1496755-1346255</f>
        <v>150500</v>
      </c>
      <c r="AD28" s="481"/>
      <c r="AE28" s="481"/>
      <c r="AF28" s="481"/>
      <c r="AG28" s="481"/>
      <c r="AH28" s="481"/>
      <c r="AI28" s="481"/>
      <c r="AJ28" s="481"/>
      <c r="AK28" s="481"/>
      <c r="AL28" s="481"/>
      <c r="AM28" s="481"/>
      <c r="AN28" s="481"/>
      <c r="AO28" s="481"/>
      <c r="AP28" s="481"/>
      <c r="AQ28" s="481"/>
    </row>
    <row r="29" spans="1:43">
      <c r="A29" s="92" t="s">
        <v>230</v>
      </c>
      <c r="B29" s="93" t="s">
        <v>92</v>
      </c>
      <c r="C29" s="413"/>
      <c r="D29" s="413">
        <v>8185000000</v>
      </c>
      <c r="E29" s="413">
        <f t="shared" ref="E29:E43" si="1">SUM(F29:G29)</f>
        <v>8960427985</v>
      </c>
      <c r="F29" s="413">
        <v>5038196996</v>
      </c>
      <c r="G29" s="413">
        <v>3922230989</v>
      </c>
      <c r="H29" s="413"/>
      <c r="I29" s="413">
        <f>+E29/D29%</f>
        <v>109.47376890653635</v>
      </c>
      <c r="M29" s="84">
        <f>+M28-148500</f>
        <v>2000</v>
      </c>
      <c r="AD29" s="489">
        <f>+E29+E30</f>
        <v>11131371708</v>
      </c>
    </row>
    <row r="30" spans="1:43">
      <c r="A30" s="92" t="s">
        <v>232</v>
      </c>
      <c r="B30" s="93" t="s">
        <v>93</v>
      </c>
      <c r="C30" s="413"/>
      <c r="D30" s="413">
        <v>1600000000</v>
      </c>
      <c r="E30" s="413">
        <f t="shared" si="1"/>
        <v>2170943723</v>
      </c>
      <c r="F30" s="413">
        <v>1823696522</v>
      </c>
      <c r="G30" s="413">
        <v>347247201</v>
      </c>
      <c r="H30" s="413"/>
      <c r="I30" s="413">
        <f t="shared" ref="I30:I42" si="2">+E30/D30%</f>
        <v>135.68398268749999</v>
      </c>
      <c r="K30" s="84">
        <f>11576+34104</f>
        <v>45680</v>
      </c>
    </row>
    <row r="31" spans="1:43">
      <c r="A31" s="92" t="s">
        <v>283</v>
      </c>
      <c r="B31" s="93" t="s">
        <v>263</v>
      </c>
      <c r="C31" s="413">
        <v>47475000000</v>
      </c>
      <c r="D31" s="413">
        <v>47475000000</v>
      </c>
      <c r="E31" s="413">
        <f>SUM(F31:G31)</f>
        <v>52515027823</v>
      </c>
      <c r="F31" s="413">
        <v>52515027823</v>
      </c>
      <c r="G31" s="413">
        <v>0</v>
      </c>
      <c r="H31" s="413">
        <f>+E31/C31%</f>
        <v>110.61617234965772</v>
      </c>
      <c r="I31" s="413">
        <f t="shared" si="2"/>
        <v>110.61617234965772</v>
      </c>
      <c r="K31" s="86">
        <f>+D31-E31</f>
        <v>-5040027823</v>
      </c>
      <c r="L31" s="84">
        <f>+F31/F28</f>
        <v>0.51015197442532367</v>
      </c>
      <c r="AD31" s="489">
        <f>+F31-0</f>
        <v>52515027823</v>
      </c>
    </row>
    <row r="32" spans="1:43">
      <c r="A32" s="92" t="s">
        <v>284</v>
      </c>
      <c r="B32" s="93" t="s">
        <v>264</v>
      </c>
      <c r="C32" s="413">
        <v>200000000</v>
      </c>
      <c r="D32" s="413">
        <v>200000000</v>
      </c>
      <c r="E32" s="413">
        <f t="shared" si="1"/>
        <v>189000000</v>
      </c>
      <c r="F32" s="413">
        <v>189000000</v>
      </c>
      <c r="G32" s="413">
        <v>0</v>
      </c>
      <c r="H32" s="413"/>
      <c r="I32" s="413">
        <f t="shared" si="2"/>
        <v>94.5</v>
      </c>
      <c r="AD32" s="479">
        <v>2706275380</v>
      </c>
    </row>
    <row r="33" spans="1:43">
      <c r="A33" s="92" t="s">
        <v>285</v>
      </c>
      <c r="B33" s="93" t="s">
        <v>265</v>
      </c>
      <c r="C33" s="413"/>
      <c r="D33" s="413"/>
      <c r="E33" s="413">
        <f t="shared" si="1"/>
        <v>0</v>
      </c>
      <c r="F33" s="413"/>
      <c r="G33" s="413"/>
      <c r="H33" s="413"/>
      <c r="I33" s="413"/>
      <c r="AD33" s="489">
        <f>+AD31-AD32</f>
        <v>49808752443</v>
      </c>
    </row>
    <row r="34" spans="1:43">
      <c r="A34" s="92" t="s">
        <v>286</v>
      </c>
      <c r="B34" s="93" t="s">
        <v>266</v>
      </c>
      <c r="C34" s="413"/>
      <c r="D34" s="413">
        <v>1236872000</v>
      </c>
      <c r="E34" s="413">
        <f t="shared" si="1"/>
        <v>1053131237</v>
      </c>
      <c r="F34" s="413">
        <v>990844995</v>
      </c>
      <c r="G34" s="413">
        <v>62286242</v>
      </c>
      <c r="H34" s="413"/>
      <c r="I34" s="413">
        <f t="shared" si="2"/>
        <v>85.144722897761454</v>
      </c>
    </row>
    <row r="35" spans="1:43">
      <c r="A35" s="92" t="s">
        <v>287</v>
      </c>
      <c r="B35" s="93" t="s">
        <v>268</v>
      </c>
      <c r="C35" s="413"/>
      <c r="D35" s="413">
        <v>1447557000</v>
      </c>
      <c r="E35" s="413">
        <f t="shared" si="1"/>
        <v>1446589997</v>
      </c>
      <c r="F35" s="413">
        <v>1446589997</v>
      </c>
      <c r="G35" s="413">
        <v>0</v>
      </c>
      <c r="H35" s="413"/>
      <c r="I35" s="413">
        <f t="shared" si="2"/>
        <v>99.933197587383432</v>
      </c>
      <c r="K35" s="86">
        <f>+E39-D39</f>
        <v>-17803550123</v>
      </c>
    </row>
    <row r="36" spans="1:43">
      <c r="A36" s="92" t="s">
        <v>288</v>
      </c>
      <c r="B36" s="93" t="s">
        <v>270</v>
      </c>
      <c r="C36" s="413"/>
      <c r="D36" s="413">
        <v>190000000</v>
      </c>
      <c r="E36" s="413">
        <f t="shared" si="1"/>
        <v>290470000</v>
      </c>
      <c r="F36" s="413">
        <v>250000000</v>
      </c>
      <c r="G36" s="413">
        <v>40470000</v>
      </c>
      <c r="H36" s="413"/>
      <c r="I36" s="413">
        <f t="shared" si="2"/>
        <v>152.87894736842105</v>
      </c>
      <c r="K36" s="86">
        <f>24988324000-G39</f>
        <v>-11574815848</v>
      </c>
    </row>
    <row r="37" spans="1:43">
      <c r="A37" s="92" t="s">
        <v>289</v>
      </c>
      <c r="B37" s="93" t="s">
        <v>272</v>
      </c>
      <c r="C37" s="413"/>
      <c r="D37" s="413">
        <v>2520000000</v>
      </c>
      <c r="E37" s="413">
        <f t="shared" si="1"/>
        <v>2390306111</v>
      </c>
      <c r="F37" s="413">
        <v>2323815351</v>
      </c>
      <c r="G37" s="413">
        <v>66490760</v>
      </c>
      <c r="H37" s="413"/>
      <c r="I37" s="413">
        <f t="shared" si="2"/>
        <v>94.853417103174607</v>
      </c>
      <c r="K37" s="86">
        <f>24988324000-G39</f>
        <v>-11574815848</v>
      </c>
    </row>
    <row r="38" spans="1:43">
      <c r="A38" s="92" t="s">
        <v>290</v>
      </c>
      <c r="B38" s="93" t="s">
        <v>97</v>
      </c>
      <c r="C38" s="413"/>
      <c r="D38" s="413">
        <v>3600420000</v>
      </c>
      <c r="E38" s="413">
        <f t="shared" si="1"/>
        <v>5133724867</v>
      </c>
      <c r="F38" s="413">
        <v>5133724867</v>
      </c>
      <c r="G38" s="413">
        <v>0</v>
      </c>
      <c r="H38" s="413"/>
      <c r="I38" s="413">
        <f t="shared" si="2"/>
        <v>142.58683339721478</v>
      </c>
      <c r="K38" s="84">
        <f>27946867000-28176867000</f>
        <v>-230000000</v>
      </c>
    </row>
    <row r="39" spans="1:43" ht="25.5">
      <c r="A39" s="92" t="s">
        <v>291</v>
      </c>
      <c r="B39" s="93" t="s">
        <v>275</v>
      </c>
      <c r="C39" s="413"/>
      <c r="D39" s="413">
        <f>45854515000+38720000000</f>
        <v>84574515000</v>
      </c>
      <c r="E39" s="413">
        <f t="shared" si="1"/>
        <v>66770964877</v>
      </c>
      <c r="F39" s="413">
        <v>30207825029</v>
      </c>
      <c r="G39" s="413">
        <v>36563139848</v>
      </c>
      <c r="H39" s="413"/>
      <c r="I39" s="413">
        <f t="shared" si="2"/>
        <v>78.949273166981797</v>
      </c>
      <c r="K39" s="86">
        <f>+E39-D39</f>
        <v>-17803550123</v>
      </c>
      <c r="L39" s="86">
        <f>+F39-27852711000</f>
        <v>2355114029</v>
      </c>
    </row>
    <row r="40" spans="1:43">
      <c r="A40" s="92" t="s">
        <v>292</v>
      </c>
      <c r="B40" s="93" t="s">
        <v>277</v>
      </c>
      <c r="C40" s="413"/>
      <c r="D40" s="413">
        <v>3226320000</v>
      </c>
      <c r="E40" s="413">
        <f t="shared" si="1"/>
        <v>3053116225</v>
      </c>
      <c r="F40" s="413">
        <f>2846514225-4248000</f>
        <v>2842266225</v>
      </c>
      <c r="G40" s="413">
        <v>210850000</v>
      </c>
      <c r="H40" s="413"/>
      <c r="I40" s="413">
        <f t="shared" si="2"/>
        <v>94.631537634208641</v>
      </c>
      <c r="L40" s="86">
        <f>+D39-E39</f>
        <v>17803550123</v>
      </c>
    </row>
    <row r="41" spans="1:43">
      <c r="A41" s="92" t="s">
        <v>293</v>
      </c>
      <c r="B41" s="93" t="s">
        <v>294</v>
      </c>
      <c r="C41" s="413"/>
      <c r="D41" s="413">
        <v>422316000</v>
      </c>
      <c r="E41" s="413">
        <f t="shared" si="1"/>
        <v>3349408100</v>
      </c>
      <c r="F41" s="413">
        <v>178980000</v>
      </c>
      <c r="G41" s="413">
        <v>3170428100</v>
      </c>
      <c r="H41" s="413"/>
      <c r="I41" s="413">
        <f t="shared" si="2"/>
        <v>793.10471305846806</v>
      </c>
      <c r="K41" s="84">
        <v>20602880000</v>
      </c>
      <c r="L41" s="86">
        <f>+L40+L39</f>
        <v>20158664152</v>
      </c>
    </row>
    <row r="42" spans="1:43">
      <c r="A42" s="92" t="s">
        <v>295</v>
      </c>
      <c r="B42" s="93" t="s">
        <v>6</v>
      </c>
      <c r="C42" s="413">
        <v>2610000000</v>
      </c>
      <c r="D42" s="413">
        <v>2652240000</v>
      </c>
      <c r="E42" s="413">
        <f t="shared" si="1"/>
        <v>0</v>
      </c>
      <c r="F42" s="414"/>
      <c r="G42" s="414"/>
      <c r="H42" s="413"/>
      <c r="I42" s="413">
        <f t="shared" si="2"/>
        <v>0</v>
      </c>
      <c r="K42" s="86">
        <f>+F39-K41</f>
        <v>9604945029</v>
      </c>
    </row>
    <row r="43" spans="1:43" s="88" customFormat="1">
      <c r="A43" s="90" t="s">
        <v>13</v>
      </c>
      <c r="B43" s="91" t="s">
        <v>48</v>
      </c>
      <c r="C43" s="412"/>
      <c r="D43" s="412"/>
      <c r="E43" s="412">
        <f t="shared" si="1"/>
        <v>0</v>
      </c>
      <c r="F43" s="412"/>
      <c r="G43" s="412"/>
      <c r="H43" s="412"/>
      <c r="I43" s="412"/>
      <c r="K43" s="373">
        <f>+D39-K41</f>
        <v>63971635000</v>
      </c>
      <c r="AD43" s="481"/>
      <c r="AE43" s="481"/>
      <c r="AF43" s="481"/>
      <c r="AG43" s="481"/>
      <c r="AH43" s="481"/>
      <c r="AI43" s="481"/>
      <c r="AJ43" s="481"/>
      <c r="AK43" s="481"/>
      <c r="AL43" s="481"/>
      <c r="AM43" s="481"/>
      <c r="AN43" s="481"/>
      <c r="AO43" s="481"/>
      <c r="AP43" s="481"/>
      <c r="AQ43" s="481"/>
    </row>
    <row r="44" spans="1:43" s="88" customFormat="1">
      <c r="A44" s="90" t="s">
        <v>15</v>
      </c>
      <c r="B44" s="91" t="s">
        <v>296</v>
      </c>
      <c r="C44" s="412"/>
      <c r="D44" s="412"/>
      <c r="E44" s="412">
        <f>SUM(F44:G44)</f>
        <v>184075248070</v>
      </c>
      <c r="F44" s="412">
        <v>146597254154</v>
      </c>
      <c r="G44" s="412">
        <f>5640000+37472353916</f>
        <v>37477993916</v>
      </c>
      <c r="H44" s="412"/>
      <c r="I44" s="412"/>
      <c r="K44" s="373">
        <f>+F39-K43</f>
        <v>-33763809971</v>
      </c>
      <c r="AD44" s="481"/>
      <c r="AE44" s="481"/>
      <c r="AF44" s="481"/>
      <c r="AG44" s="481"/>
      <c r="AH44" s="481"/>
      <c r="AI44" s="481"/>
      <c r="AJ44" s="481"/>
      <c r="AK44" s="481"/>
      <c r="AL44" s="481"/>
      <c r="AM44" s="481"/>
      <c r="AN44" s="481"/>
      <c r="AO44" s="481"/>
      <c r="AP44" s="481"/>
      <c r="AQ44" s="481"/>
    </row>
    <row r="45" spans="1:43" s="88" customFormat="1">
      <c r="A45" s="90" t="s">
        <v>11</v>
      </c>
      <c r="B45" s="91" t="s">
        <v>297</v>
      </c>
      <c r="C45" s="412">
        <f>+C46+C47</f>
        <v>0</v>
      </c>
      <c r="D45" s="412">
        <f>+D46+D47</f>
        <v>0</v>
      </c>
      <c r="E45" s="412">
        <f>+E46+E47</f>
        <v>67514397745</v>
      </c>
      <c r="F45" s="412">
        <f>+F46+F47</f>
        <v>67514397745</v>
      </c>
      <c r="G45" s="412">
        <f>+G46+G47</f>
        <v>0</v>
      </c>
      <c r="H45" s="412"/>
      <c r="I45" s="412"/>
      <c r="AD45" s="481"/>
      <c r="AE45" s="481"/>
      <c r="AF45" s="481"/>
      <c r="AG45" s="481"/>
      <c r="AH45" s="481"/>
      <c r="AI45" s="481"/>
      <c r="AJ45" s="481"/>
      <c r="AK45" s="481"/>
      <c r="AL45" s="481"/>
      <c r="AM45" s="481"/>
      <c r="AN45" s="481"/>
      <c r="AO45" s="481"/>
      <c r="AP45" s="481"/>
      <c r="AQ45" s="481"/>
    </row>
    <row r="46" spans="1:43">
      <c r="A46" s="92">
        <v>1</v>
      </c>
      <c r="B46" s="93" t="s">
        <v>30</v>
      </c>
      <c r="C46" s="413"/>
      <c r="D46" s="413"/>
      <c r="E46" s="413">
        <f>SUM(F46:G46)</f>
        <v>21457004000</v>
      </c>
      <c r="F46" s="413">
        <f>21457004000</f>
        <v>21457004000</v>
      </c>
      <c r="G46" s="413">
        <v>0</v>
      </c>
      <c r="H46" s="413"/>
      <c r="I46" s="413"/>
    </row>
    <row r="47" spans="1:43">
      <c r="A47" s="92">
        <v>2</v>
      </c>
      <c r="B47" s="93" t="s">
        <v>31</v>
      </c>
      <c r="C47" s="413"/>
      <c r="D47" s="413"/>
      <c r="E47" s="413">
        <f>SUM(F47:G47)</f>
        <v>46057393745</v>
      </c>
      <c r="F47" s="413">
        <f>+F48</f>
        <v>46057393745</v>
      </c>
      <c r="G47" s="413">
        <v>0</v>
      </c>
      <c r="H47" s="413"/>
      <c r="I47" s="413"/>
    </row>
    <row r="48" spans="1:43">
      <c r="A48" s="564"/>
      <c r="B48" s="94" t="s">
        <v>298</v>
      </c>
      <c r="C48" s="565"/>
      <c r="D48" s="415"/>
      <c r="E48" s="413">
        <f>SUM(F48:G48)</f>
        <v>46057393745</v>
      </c>
      <c r="F48" s="413">
        <v>46057393745</v>
      </c>
      <c r="G48" s="413">
        <v>0</v>
      </c>
      <c r="H48" s="413"/>
      <c r="I48" s="413"/>
    </row>
    <row r="49" spans="1:43">
      <c r="A49" s="564"/>
      <c r="B49" s="94" t="s">
        <v>299</v>
      </c>
      <c r="C49" s="565"/>
      <c r="D49" s="416"/>
      <c r="E49" s="416"/>
      <c r="F49" s="413">
        <v>0</v>
      </c>
      <c r="G49" s="413">
        <v>0</v>
      </c>
      <c r="H49" s="416"/>
      <c r="I49" s="416"/>
    </row>
    <row r="50" spans="1:43" s="88" customFormat="1">
      <c r="A50" s="417" t="s">
        <v>18</v>
      </c>
      <c r="B50" s="418" t="s">
        <v>300</v>
      </c>
      <c r="C50" s="419"/>
      <c r="D50" s="419"/>
      <c r="E50" s="419">
        <f>SUM(F50:G50)</f>
        <v>4663853584</v>
      </c>
      <c r="F50" s="419">
        <v>4558244584</v>
      </c>
      <c r="G50" s="419">
        <v>105609000</v>
      </c>
      <c r="H50" s="419"/>
      <c r="I50" s="419"/>
      <c r="K50" s="88">
        <f>180116-179966</f>
        <v>150</v>
      </c>
      <c r="AD50" s="481"/>
      <c r="AE50" s="481"/>
      <c r="AF50" s="481"/>
      <c r="AG50" s="481"/>
      <c r="AH50" s="481"/>
      <c r="AI50" s="481"/>
      <c r="AJ50" s="481"/>
      <c r="AK50" s="481"/>
      <c r="AL50" s="481"/>
      <c r="AM50" s="481"/>
      <c r="AN50" s="481"/>
      <c r="AO50" s="481"/>
      <c r="AP50" s="481"/>
      <c r="AQ50" s="481"/>
    </row>
    <row r="51" spans="1:43" s="88" customFormat="1" ht="25.5">
      <c r="A51" s="417" t="s">
        <v>248</v>
      </c>
      <c r="B51" s="418" t="s">
        <v>346</v>
      </c>
      <c r="C51" s="419"/>
      <c r="D51" s="419"/>
      <c r="E51" s="419">
        <f>SUM(F51:G51)</f>
        <v>0</v>
      </c>
      <c r="F51" s="419"/>
      <c r="G51" s="419"/>
      <c r="H51" s="419"/>
      <c r="I51" s="419"/>
      <c r="AD51" s="482">
        <f>+F52-412554356711</f>
        <v>2186223</v>
      </c>
      <c r="AE51" s="481"/>
      <c r="AF51" s="481"/>
      <c r="AG51" s="481"/>
      <c r="AH51" s="481"/>
      <c r="AI51" s="481"/>
      <c r="AJ51" s="481"/>
      <c r="AK51" s="481"/>
      <c r="AL51" s="481"/>
      <c r="AM51" s="481"/>
      <c r="AN51" s="481"/>
      <c r="AO51" s="481"/>
      <c r="AP51" s="481"/>
      <c r="AQ51" s="481"/>
    </row>
    <row r="52" spans="1:43">
      <c r="A52" s="420"/>
      <c r="B52" s="421" t="s">
        <v>347</v>
      </c>
      <c r="C52" s="422">
        <f>+C50+C45+C9</f>
        <v>252675000000</v>
      </c>
      <c r="D52" s="422">
        <f>+D50+D45+D9+D51</f>
        <v>254787000000</v>
      </c>
      <c r="E52" s="422">
        <f>+E50+E45+E9</f>
        <v>496601043144</v>
      </c>
      <c r="F52" s="422">
        <f>+F50+F45+F9</f>
        <v>412556542934</v>
      </c>
      <c r="G52" s="422">
        <f>+G50+G45+G9</f>
        <v>84044500210</v>
      </c>
      <c r="H52" s="422">
        <f>+E52/C52%</f>
        <v>196.53746636746808</v>
      </c>
      <c r="I52" s="422">
        <f>+E52/D52%</f>
        <v>194.90831288252539</v>
      </c>
      <c r="K52" s="86">
        <f>+F52-F46</f>
        <v>391099538934</v>
      </c>
    </row>
    <row r="53" spans="1:43">
      <c r="K53" s="404"/>
    </row>
    <row r="54" spans="1:43">
      <c r="A54" s="563"/>
      <c r="B54" s="563"/>
      <c r="C54" s="84"/>
      <c r="D54" s="551"/>
      <c r="E54" s="551"/>
      <c r="F54" s="563"/>
      <c r="G54" s="563"/>
      <c r="H54" s="563"/>
      <c r="I54" s="563"/>
      <c r="K54" s="86"/>
    </row>
    <row r="55" spans="1:43">
      <c r="A55" s="550"/>
      <c r="B55" s="550"/>
      <c r="C55" s="83"/>
      <c r="D55" s="550"/>
      <c r="E55" s="550"/>
      <c r="F55" s="566"/>
      <c r="G55" s="566"/>
      <c r="H55" s="566"/>
      <c r="I55" s="566"/>
    </row>
    <row r="56" spans="1:43">
      <c r="A56" s="550"/>
      <c r="B56" s="550"/>
      <c r="C56" s="83"/>
      <c r="D56" s="551"/>
      <c r="E56" s="551"/>
      <c r="F56" s="563"/>
      <c r="G56" s="563"/>
      <c r="H56" s="563"/>
      <c r="I56" s="563"/>
    </row>
    <row r="57" spans="1:43">
      <c r="B57" s="404"/>
      <c r="H57" s="404"/>
      <c r="I57" s="404"/>
    </row>
    <row r="58" spans="1:43">
      <c r="B58" s="404"/>
      <c r="H58" s="404"/>
    </row>
    <row r="62" spans="1:43">
      <c r="A62" s="102"/>
    </row>
    <row r="63" spans="1:43">
      <c r="A63" s="101"/>
    </row>
    <row r="64" spans="1:43">
      <c r="A64" s="101"/>
    </row>
    <row r="65" spans="1:1">
      <c r="A65" s="101"/>
    </row>
  </sheetData>
  <mergeCells count="18">
    <mergeCell ref="A3:I3"/>
    <mergeCell ref="A4:I4"/>
    <mergeCell ref="A6:A7"/>
    <mergeCell ref="B6:B7"/>
    <mergeCell ref="C6:D6"/>
    <mergeCell ref="E6:G6"/>
    <mergeCell ref="H6:I6"/>
    <mergeCell ref="A56:B56"/>
    <mergeCell ref="D56:E56"/>
    <mergeCell ref="F56:I56"/>
    <mergeCell ref="A48:A49"/>
    <mergeCell ref="C48:C49"/>
    <mergeCell ref="A54:B54"/>
    <mergeCell ref="D54:E54"/>
    <mergeCell ref="F54:I54"/>
    <mergeCell ref="A55:B55"/>
    <mergeCell ref="D55:E55"/>
    <mergeCell ref="F55:I55"/>
  </mergeCells>
  <printOptions horizontalCentered="1"/>
  <pageMargins left="0.27559055118110198" right="0.196850393700787" top="0.47244094488188998" bottom="0.31496062992126" header="0.31496062992126" footer="0.196850393700787"/>
  <pageSetup paperSize="9" scale="85"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W64"/>
  <sheetViews>
    <sheetView view="pageBreakPreview" zoomScale="60" zoomScaleNormal="70" workbookViewId="0">
      <selection activeCell="A5" sqref="A5:K5"/>
    </sheetView>
  </sheetViews>
  <sheetFormatPr defaultRowHeight="15.75"/>
  <cols>
    <col min="1" max="1" width="5.85546875" style="426" customWidth="1"/>
    <col min="2" max="2" width="51.42578125" style="426" customWidth="1"/>
    <col min="3" max="3" width="19" style="426" customWidth="1"/>
    <col min="4" max="4" width="20.42578125" style="426" customWidth="1"/>
    <col min="5" max="5" width="17.28515625" style="426" customWidth="1"/>
    <col min="6" max="6" width="18.7109375" style="426" customWidth="1"/>
    <col min="7" max="7" width="18.85546875" style="426" customWidth="1"/>
    <col min="8" max="8" width="17.140625" style="426" customWidth="1"/>
    <col min="9" max="11" width="11.42578125" style="426" customWidth="1"/>
    <col min="12" max="12" width="19.42578125" style="490" customWidth="1"/>
    <col min="13" max="23" width="9.140625" style="490"/>
    <col min="24" max="16384" width="9.140625" style="426"/>
  </cols>
  <sheetData>
    <row r="1" spans="1:23" ht="21" customHeight="1">
      <c r="A1" s="570" t="s">
        <v>591</v>
      </c>
      <c r="B1" s="570"/>
      <c r="C1" s="423"/>
      <c r="D1" s="424"/>
      <c r="E1" s="423"/>
      <c r="F1" s="424"/>
      <c r="G1" s="424"/>
      <c r="H1" s="423"/>
      <c r="I1" s="571" t="s">
        <v>519</v>
      </c>
      <c r="J1" s="571"/>
      <c r="K1" s="571"/>
    </row>
    <row r="2" spans="1:23" ht="3.75" customHeight="1">
      <c r="A2" s="427"/>
      <c r="B2" s="427"/>
      <c r="C2" s="423"/>
      <c r="D2" s="423"/>
      <c r="E2" s="423"/>
      <c r="F2" s="423"/>
      <c r="G2" s="423"/>
      <c r="H2" s="423"/>
      <c r="I2" s="423"/>
      <c r="J2" s="423"/>
      <c r="K2" s="423"/>
    </row>
    <row r="3" spans="1:23" ht="21" customHeight="1">
      <c r="A3" s="424" t="s">
        <v>536</v>
      </c>
      <c r="B3" s="424"/>
      <c r="C3" s="428"/>
      <c r="D3" s="428"/>
      <c r="E3" s="428"/>
      <c r="F3" s="428"/>
      <c r="G3" s="428"/>
      <c r="H3" s="428"/>
      <c r="I3" s="428"/>
      <c r="J3" s="428"/>
      <c r="K3" s="428"/>
    </row>
    <row r="4" spans="1:23" ht="21" customHeight="1">
      <c r="A4" s="424" t="s">
        <v>537</v>
      </c>
      <c r="B4" s="424"/>
      <c r="C4" s="423"/>
      <c r="D4" s="423"/>
      <c r="E4" s="423"/>
      <c r="F4" s="423"/>
      <c r="G4" s="423"/>
      <c r="H4" s="423"/>
      <c r="I4" s="423"/>
      <c r="J4" s="423"/>
      <c r="K4" s="423"/>
    </row>
    <row r="5" spans="1:23" ht="21" customHeight="1">
      <c r="A5" s="575" t="str">
        <f>+'52,.'!A4:I4</f>
        <v>(Kèm theo Nghị quyết số     /NQ-HĐND ngày     tháng    năm 2024 của Hội đồng nhân dân huyện Ia H'Drai)</v>
      </c>
      <c r="B5" s="575"/>
      <c r="C5" s="575"/>
      <c r="D5" s="575"/>
      <c r="E5" s="575"/>
      <c r="F5" s="575"/>
      <c r="G5" s="575"/>
      <c r="H5" s="575"/>
      <c r="I5" s="575"/>
      <c r="J5" s="575"/>
      <c r="K5" s="575"/>
    </row>
    <row r="6" spans="1:23" ht="3.75" customHeight="1">
      <c r="A6" s="429"/>
      <c r="B6" s="429"/>
      <c r="C6" s="423"/>
      <c r="D6" s="423"/>
      <c r="E6" s="423"/>
      <c r="F6" s="423"/>
      <c r="G6" s="423"/>
      <c r="H6" s="423"/>
      <c r="I6" s="423"/>
      <c r="J6" s="423"/>
      <c r="K6" s="423"/>
    </row>
    <row r="7" spans="1:23" ht="19.5" customHeight="1">
      <c r="A7" s="430"/>
      <c r="B7" s="430"/>
      <c r="C7" s="431"/>
      <c r="D7" s="431"/>
      <c r="E7" s="431"/>
      <c r="F7" s="572" t="s">
        <v>130</v>
      </c>
      <c r="G7" s="572"/>
      <c r="H7" s="572"/>
      <c r="I7" s="572"/>
      <c r="J7" s="572"/>
      <c r="K7" s="572"/>
    </row>
    <row r="8" spans="1:23" s="432" customFormat="1" ht="21.75" customHeight="1">
      <c r="A8" s="574" t="s">
        <v>7</v>
      </c>
      <c r="B8" s="574" t="s">
        <v>493</v>
      </c>
      <c r="C8" s="573" t="s">
        <v>352</v>
      </c>
      <c r="D8" s="574" t="s">
        <v>20</v>
      </c>
      <c r="E8" s="574"/>
      <c r="F8" s="573" t="s">
        <v>29</v>
      </c>
      <c r="G8" s="574" t="s">
        <v>20</v>
      </c>
      <c r="H8" s="574"/>
      <c r="I8" s="574" t="s">
        <v>306</v>
      </c>
      <c r="J8" s="574"/>
      <c r="K8" s="574"/>
      <c r="L8" s="492"/>
      <c r="M8" s="492"/>
      <c r="N8" s="492"/>
      <c r="O8" s="492"/>
      <c r="P8" s="492"/>
      <c r="Q8" s="492"/>
      <c r="R8" s="492"/>
      <c r="S8" s="492"/>
      <c r="T8" s="492"/>
      <c r="U8" s="492"/>
      <c r="V8" s="492"/>
      <c r="W8" s="492"/>
    </row>
    <row r="9" spans="1:23" s="432" customFormat="1" ht="21.75" customHeight="1">
      <c r="A9" s="574"/>
      <c r="B9" s="574"/>
      <c r="C9" s="573"/>
      <c r="D9" s="573" t="s">
        <v>0</v>
      </c>
      <c r="E9" s="573" t="s">
        <v>538</v>
      </c>
      <c r="F9" s="573"/>
      <c r="G9" s="573" t="s">
        <v>0</v>
      </c>
      <c r="H9" s="573" t="s">
        <v>538</v>
      </c>
      <c r="I9" s="435" t="s">
        <v>520</v>
      </c>
      <c r="J9" s="435" t="s">
        <v>520</v>
      </c>
      <c r="K9" s="435" t="s">
        <v>520</v>
      </c>
      <c r="L9" s="492"/>
      <c r="M9" s="492"/>
      <c r="N9" s="492"/>
      <c r="O9" s="492"/>
      <c r="P9" s="492"/>
      <c r="Q9" s="492"/>
      <c r="R9" s="492"/>
      <c r="S9" s="492"/>
      <c r="T9" s="492"/>
      <c r="U9" s="492"/>
      <c r="V9" s="492"/>
      <c r="W9" s="492"/>
    </row>
    <row r="10" spans="1:23" s="432" customFormat="1" ht="21.75" customHeight="1">
      <c r="A10" s="574"/>
      <c r="B10" s="574"/>
      <c r="C10" s="573"/>
      <c r="D10" s="573"/>
      <c r="E10" s="573"/>
      <c r="F10" s="573"/>
      <c r="G10" s="573"/>
      <c r="H10" s="573"/>
      <c r="I10" s="435" t="s">
        <v>521</v>
      </c>
      <c r="J10" s="435" t="s">
        <v>521</v>
      </c>
      <c r="K10" s="435" t="s">
        <v>521</v>
      </c>
      <c r="L10" s="492"/>
      <c r="M10" s="492"/>
      <c r="N10" s="492"/>
      <c r="O10" s="492"/>
      <c r="P10" s="492"/>
      <c r="Q10" s="492"/>
      <c r="R10" s="492"/>
      <c r="S10" s="492"/>
      <c r="T10" s="492"/>
      <c r="U10" s="492"/>
      <c r="V10" s="492"/>
      <c r="W10" s="492"/>
    </row>
    <row r="11" spans="1:23" s="432" customFormat="1" ht="21.75" customHeight="1">
      <c r="A11" s="574"/>
      <c r="B11" s="574"/>
      <c r="C11" s="573"/>
      <c r="D11" s="573"/>
      <c r="E11" s="573"/>
      <c r="F11" s="573"/>
      <c r="G11" s="573"/>
      <c r="H11" s="573"/>
      <c r="I11" s="435" t="s">
        <v>522</v>
      </c>
      <c r="J11" s="435" t="s">
        <v>523</v>
      </c>
      <c r="K11" s="435" t="s">
        <v>524</v>
      </c>
      <c r="L11" s="492"/>
      <c r="M11" s="492"/>
      <c r="N11" s="492"/>
      <c r="O11" s="492"/>
      <c r="P11" s="492"/>
      <c r="Q11" s="492"/>
      <c r="R11" s="492"/>
      <c r="S11" s="492"/>
      <c r="T11" s="492"/>
      <c r="U11" s="492"/>
      <c r="V11" s="492"/>
      <c r="W11" s="492"/>
    </row>
    <row r="12" spans="1:23" s="432" customFormat="1" ht="21.75" customHeight="1">
      <c r="A12" s="574"/>
      <c r="B12" s="574"/>
      <c r="C12" s="573"/>
      <c r="D12" s="573"/>
      <c r="E12" s="573"/>
      <c r="F12" s="573"/>
      <c r="G12" s="573"/>
      <c r="H12" s="573"/>
      <c r="I12" s="435" t="s">
        <v>525</v>
      </c>
      <c r="J12" s="435" t="s">
        <v>526</v>
      </c>
      <c r="K12" s="435" t="s">
        <v>527</v>
      </c>
      <c r="L12" s="492"/>
      <c r="M12" s="492"/>
      <c r="N12" s="492"/>
      <c r="O12" s="492"/>
      <c r="P12" s="492"/>
      <c r="Q12" s="492"/>
      <c r="R12" s="492"/>
      <c r="S12" s="492"/>
      <c r="T12" s="492"/>
      <c r="U12" s="492"/>
      <c r="V12" s="492"/>
      <c r="W12" s="492"/>
    </row>
    <row r="13" spans="1:23" s="433" customFormat="1" ht="17.25" customHeight="1">
      <c r="A13" s="435" t="s">
        <v>10</v>
      </c>
      <c r="B13" s="435" t="s">
        <v>11</v>
      </c>
      <c r="C13" s="435" t="s">
        <v>528</v>
      </c>
      <c r="D13" s="435">
        <v>2</v>
      </c>
      <c r="E13" s="435">
        <f>D13+1</f>
        <v>3</v>
      </c>
      <c r="F13" s="435" t="s">
        <v>529</v>
      </c>
      <c r="G13" s="435">
        <v>5</v>
      </c>
      <c r="H13" s="435">
        <f>G13+1</f>
        <v>6</v>
      </c>
      <c r="I13" s="435" t="s">
        <v>530</v>
      </c>
      <c r="J13" s="435" t="s">
        <v>531</v>
      </c>
      <c r="K13" s="435" t="s">
        <v>532</v>
      </c>
      <c r="L13" s="493"/>
      <c r="M13" s="493"/>
      <c r="N13" s="493"/>
      <c r="O13" s="493"/>
      <c r="P13" s="493"/>
      <c r="Q13" s="493"/>
      <c r="R13" s="493"/>
      <c r="S13" s="493"/>
      <c r="T13" s="493"/>
      <c r="U13" s="493"/>
      <c r="V13" s="493"/>
      <c r="W13" s="493"/>
    </row>
    <row r="14" spans="1:23" s="431" customFormat="1" ht="18.75">
      <c r="A14" s="384"/>
      <c r="B14" s="385" t="s">
        <v>533</v>
      </c>
      <c r="C14" s="388">
        <f>+D14+E14</f>
        <v>254787000000</v>
      </c>
      <c r="D14" s="388">
        <f>+D15+D34+D42</f>
        <v>212529396000</v>
      </c>
      <c r="E14" s="388">
        <f>+E15+E34+E42</f>
        <v>42257604000</v>
      </c>
      <c r="F14" s="388">
        <f>+F15+F34+F42+F43</f>
        <v>429086645399</v>
      </c>
      <c r="G14" s="388">
        <f>+G15+G34+G42+G43</f>
        <v>345052145189</v>
      </c>
      <c r="H14" s="388">
        <f>+H15+H34+H42+H43</f>
        <v>84034500210</v>
      </c>
      <c r="I14" s="388">
        <f>+F14/C14%</f>
        <v>168.409944541519</v>
      </c>
      <c r="J14" s="388">
        <f>+G14/D14%</f>
        <v>162.35502085038627</v>
      </c>
      <c r="K14" s="388">
        <f>+H14/E14%</f>
        <v>198.86243481764845</v>
      </c>
      <c r="L14" s="494"/>
      <c r="M14" s="494"/>
      <c r="N14" s="494"/>
      <c r="O14" s="494"/>
      <c r="P14" s="494"/>
      <c r="Q14" s="494"/>
      <c r="R14" s="494"/>
      <c r="S14" s="494"/>
      <c r="T14" s="494"/>
      <c r="U14" s="494"/>
      <c r="V14" s="494"/>
      <c r="W14" s="494"/>
    </row>
    <row r="15" spans="1:23" s="431" customFormat="1" ht="18.75">
      <c r="A15" s="384" t="s">
        <v>10</v>
      </c>
      <c r="B15" s="385" t="s">
        <v>534</v>
      </c>
      <c r="C15" s="388">
        <f t="shared" ref="C15:C42" si="0">+D15+E15</f>
        <v>132609000000</v>
      </c>
      <c r="D15" s="388">
        <f>+D16+D26+D30+D31+D32+D33</f>
        <v>109509396000</v>
      </c>
      <c r="E15" s="388">
        <f>+E16+E26+E30+E31+E32+E33</f>
        <v>23099604000</v>
      </c>
      <c r="F15" s="388">
        <f>+F16+F26+F30+F31+F32+F33</f>
        <v>137207188240</v>
      </c>
      <c r="G15" s="388">
        <f>+G16+G26+G30+G31+G32+G33</f>
        <v>113219210443</v>
      </c>
      <c r="H15" s="388">
        <f>+H16+H26+H30+H31+H32+H33</f>
        <v>23987977797</v>
      </c>
      <c r="I15" s="388">
        <f t="shared" ref="I15:I41" si="1">+F15/C15%</f>
        <v>103.46747825562367</v>
      </c>
      <c r="J15" s="388">
        <f t="shared" ref="J15:J41" si="2">+G15/D15%</f>
        <v>103.38766770570079</v>
      </c>
      <c r="K15" s="388">
        <f>+H15/E15%</f>
        <v>103.84583994167173</v>
      </c>
      <c r="L15" s="494"/>
      <c r="M15" s="494"/>
      <c r="N15" s="494"/>
      <c r="O15" s="494"/>
      <c r="P15" s="494"/>
      <c r="Q15" s="494"/>
      <c r="R15" s="494"/>
      <c r="S15" s="494"/>
      <c r="T15" s="494"/>
      <c r="U15" s="494"/>
      <c r="V15" s="494"/>
      <c r="W15" s="494"/>
    </row>
    <row r="16" spans="1:23" s="431" customFormat="1" ht="18.75">
      <c r="A16" s="384" t="s">
        <v>8</v>
      </c>
      <c r="B16" s="385" t="s">
        <v>74</v>
      </c>
      <c r="C16" s="389">
        <f t="shared" si="0"/>
        <v>16795760000</v>
      </c>
      <c r="D16" s="389">
        <v>15555760000</v>
      </c>
      <c r="E16" s="389">
        <v>1240000000</v>
      </c>
      <c r="F16" s="388">
        <f>+F17</f>
        <v>21889424406</v>
      </c>
      <c r="G16" s="388">
        <f>+G17</f>
        <v>19811670252</v>
      </c>
      <c r="H16" s="388">
        <f>+H17</f>
        <v>2077754154</v>
      </c>
      <c r="I16" s="388">
        <f t="shared" si="1"/>
        <v>130.32708496668207</v>
      </c>
      <c r="J16" s="388">
        <f t="shared" si="2"/>
        <v>127.35906347230865</v>
      </c>
      <c r="K16" s="388">
        <f>+H16/E16%</f>
        <v>167.56081887096775</v>
      </c>
      <c r="L16" s="494">
        <v>90946678646</v>
      </c>
      <c r="M16" s="494"/>
      <c r="N16" s="494"/>
      <c r="O16" s="494"/>
      <c r="P16" s="494"/>
      <c r="Q16" s="494"/>
      <c r="R16" s="494"/>
      <c r="S16" s="494"/>
      <c r="T16" s="494"/>
      <c r="U16" s="494"/>
      <c r="V16" s="494"/>
      <c r="W16" s="494"/>
    </row>
    <row r="17" spans="1:23" s="431" customFormat="1" ht="18.75">
      <c r="A17" s="392">
        <v>1</v>
      </c>
      <c r="B17" s="393" t="s">
        <v>497</v>
      </c>
      <c r="C17" s="389">
        <f t="shared" si="0"/>
        <v>15555760000</v>
      </c>
      <c r="D17" s="389">
        <v>14315760000</v>
      </c>
      <c r="E17" s="389">
        <v>1240000000</v>
      </c>
      <c r="F17" s="389">
        <f t="shared" ref="F17:F42" si="3">+G17+H17</f>
        <v>21889424406</v>
      </c>
      <c r="G17" s="388">
        <v>19811670252</v>
      </c>
      <c r="H17" s="388">
        <v>2077754154</v>
      </c>
      <c r="I17" s="388">
        <f t="shared" si="1"/>
        <v>140.71587891559139</v>
      </c>
      <c r="J17" s="388">
        <f t="shared" si="2"/>
        <v>138.39062859394122</v>
      </c>
      <c r="K17" s="388">
        <f>+H17/E17%</f>
        <v>167.56081887096775</v>
      </c>
      <c r="L17" s="495">
        <v>24966829774</v>
      </c>
      <c r="M17" s="494"/>
      <c r="N17" s="494"/>
      <c r="O17" s="494"/>
      <c r="P17" s="494"/>
      <c r="Q17" s="494"/>
      <c r="R17" s="494"/>
      <c r="S17" s="494"/>
      <c r="T17" s="494"/>
      <c r="U17" s="494"/>
      <c r="V17" s="494"/>
      <c r="W17" s="494"/>
    </row>
    <row r="18" spans="1:23" s="434" customFormat="1" ht="18.75">
      <c r="A18" s="394"/>
      <c r="B18" s="395" t="s">
        <v>498</v>
      </c>
      <c r="C18" s="389">
        <f t="shared" si="0"/>
        <v>0</v>
      </c>
      <c r="D18" s="389"/>
      <c r="E18" s="389"/>
      <c r="F18" s="389">
        <f t="shared" si="3"/>
        <v>0</v>
      </c>
      <c r="G18" s="388"/>
      <c r="H18" s="388"/>
      <c r="I18" s="388"/>
      <c r="J18" s="388"/>
      <c r="K18" s="388"/>
      <c r="L18" s="496">
        <f>+L17-G41</f>
        <v>19811670252</v>
      </c>
      <c r="M18" s="497"/>
      <c r="N18" s="497"/>
      <c r="O18" s="497"/>
      <c r="P18" s="497"/>
      <c r="Q18" s="497"/>
      <c r="R18" s="497"/>
      <c r="S18" s="497"/>
      <c r="T18" s="497"/>
      <c r="U18" s="497"/>
      <c r="V18" s="497"/>
      <c r="W18" s="497"/>
    </row>
    <row r="19" spans="1:23" s="434" customFormat="1" ht="18.75">
      <c r="A19" s="396" t="s">
        <v>416</v>
      </c>
      <c r="B19" s="395" t="s">
        <v>499</v>
      </c>
      <c r="C19" s="389">
        <f t="shared" si="0"/>
        <v>437443000</v>
      </c>
      <c r="D19" s="389">
        <f>109000000+88443000+240000000</f>
        <v>437443000</v>
      </c>
      <c r="E19" s="389"/>
      <c r="F19" s="389">
        <f t="shared" si="3"/>
        <v>233328000</v>
      </c>
      <c r="G19" s="389">
        <f>+'51'!D15</f>
        <v>233328000</v>
      </c>
      <c r="H19" s="388"/>
      <c r="I19" s="388">
        <f>+F19/C19%</f>
        <v>53.339063603715225</v>
      </c>
      <c r="J19" s="388">
        <f>+G19/D19%</f>
        <v>53.339063603715225</v>
      </c>
      <c r="K19" s="388"/>
      <c r="L19" s="497"/>
      <c r="M19" s="497"/>
      <c r="N19" s="497"/>
      <c r="O19" s="497"/>
      <c r="P19" s="497"/>
      <c r="Q19" s="497"/>
      <c r="R19" s="497"/>
      <c r="S19" s="497"/>
      <c r="T19" s="497"/>
      <c r="U19" s="497"/>
      <c r="V19" s="497"/>
      <c r="W19" s="497"/>
    </row>
    <row r="20" spans="1:23" s="431" customFormat="1" ht="18.75">
      <c r="A20" s="396" t="s">
        <v>416</v>
      </c>
      <c r="B20" s="395" t="s">
        <v>500</v>
      </c>
      <c r="C20" s="389">
        <f t="shared" si="0"/>
        <v>0</v>
      </c>
      <c r="D20" s="389"/>
      <c r="E20" s="389"/>
      <c r="F20" s="389">
        <f t="shared" si="3"/>
        <v>0</v>
      </c>
      <c r="G20" s="388"/>
      <c r="H20" s="388"/>
      <c r="I20" s="388"/>
      <c r="J20" s="388"/>
      <c r="K20" s="388"/>
      <c r="L20" s="494"/>
      <c r="M20" s="494"/>
      <c r="N20" s="494"/>
      <c r="O20" s="494"/>
      <c r="P20" s="494"/>
      <c r="Q20" s="494"/>
      <c r="R20" s="494"/>
      <c r="S20" s="494"/>
      <c r="T20" s="494"/>
      <c r="U20" s="494"/>
      <c r="V20" s="494"/>
      <c r="W20" s="494"/>
    </row>
    <row r="21" spans="1:23" s="434" customFormat="1" ht="18.75">
      <c r="A21" s="392"/>
      <c r="B21" s="395" t="s">
        <v>501</v>
      </c>
      <c r="C21" s="389">
        <f t="shared" si="0"/>
        <v>0</v>
      </c>
      <c r="D21" s="389"/>
      <c r="E21" s="389"/>
      <c r="F21" s="389">
        <f t="shared" si="3"/>
        <v>0</v>
      </c>
      <c r="G21" s="388"/>
      <c r="H21" s="388"/>
      <c r="I21" s="388"/>
      <c r="J21" s="388"/>
      <c r="K21" s="388"/>
      <c r="L21" s="497"/>
      <c r="M21" s="497"/>
      <c r="N21" s="497"/>
      <c r="O21" s="497"/>
      <c r="P21" s="497"/>
      <c r="Q21" s="497"/>
      <c r="R21" s="497"/>
      <c r="S21" s="497"/>
      <c r="T21" s="497"/>
      <c r="U21" s="497"/>
      <c r="V21" s="497"/>
      <c r="W21" s="497"/>
    </row>
    <row r="22" spans="1:23" s="434" customFormat="1" ht="18.75">
      <c r="A22" s="397" t="s">
        <v>416</v>
      </c>
      <c r="B22" s="395" t="s">
        <v>502</v>
      </c>
      <c r="C22" s="389">
        <f t="shared" si="0"/>
        <v>9629760000</v>
      </c>
      <c r="D22" s="391">
        <v>8389760000</v>
      </c>
      <c r="E22" s="391">
        <v>1240000000</v>
      </c>
      <c r="F22" s="389">
        <f t="shared" si="3"/>
        <v>9033521998</v>
      </c>
      <c r="G22" s="391">
        <v>7152829452</v>
      </c>
      <c r="H22" s="391">
        <v>1880692546</v>
      </c>
      <c r="I22" s="390">
        <f t="shared" si="1"/>
        <v>93.808381496527431</v>
      </c>
      <c r="J22" s="390">
        <f t="shared" si="2"/>
        <v>85.25666350408116</v>
      </c>
      <c r="K22" s="390">
        <f>+H22/E22%</f>
        <v>151.66875370967742</v>
      </c>
      <c r="L22" s="497"/>
      <c r="M22" s="497"/>
      <c r="N22" s="497"/>
      <c r="O22" s="497"/>
      <c r="P22" s="497"/>
      <c r="Q22" s="497"/>
      <c r="R22" s="497"/>
      <c r="S22" s="497"/>
      <c r="T22" s="497"/>
      <c r="U22" s="497"/>
      <c r="V22" s="497"/>
      <c r="W22" s="497"/>
    </row>
    <row r="23" spans="1:23" s="434" customFormat="1" ht="18.75">
      <c r="A23" s="397" t="s">
        <v>416</v>
      </c>
      <c r="B23" s="395" t="s">
        <v>503</v>
      </c>
      <c r="C23" s="389">
        <f t="shared" si="0"/>
        <v>0</v>
      </c>
      <c r="D23" s="391"/>
      <c r="E23" s="391"/>
      <c r="F23" s="389">
        <f t="shared" si="3"/>
        <v>0</v>
      </c>
      <c r="G23" s="390"/>
      <c r="H23" s="390"/>
      <c r="I23" s="390"/>
      <c r="J23" s="390"/>
      <c r="K23" s="390"/>
      <c r="L23" s="497"/>
      <c r="M23" s="497"/>
      <c r="N23" s="497"/>
      <c r="O23" s="497"/>
      <c r="P23" s="497"/>
      <c r="Q23" s="497"/>
      <c r="R23" s="497"/>
      <c r="S23" s="497"/>
      <c r="T23" s="497"/>
      <c r="U23" s="497"/>
      <c r="V23" s="497"/>
      <c r="W23" s="497"/>
    </row>
    <row r="24" spans="1:23" s="431" customFormat="1" ht="63">
      <c r="A24" s="398">
        <v>2</v>
      </c>
      <c r="B24" s="399" t="s">
        <v>504</v>
      </c>
      <c r="C24" s="389">
        <f t="shared" si="0"/>
        <v>0</v>
      </c>
      <c r="D24" s="389"/>
      <c r="E24" s="389"/>
      <c r="F24" s="389">
        <f t="shared" si="3"/>
        <v>0</v>
      </c>
      <c r="G24" s="388"/>
      <c r="H24" s="388"/>
      <c r="I24" s="388"/>
      <c r="J24" s="388"/>
      <c r="K24" s="388"/>
      <c r="L24" s="494"/>
      <c r="M24" s="494"/>
      <c r="N24" s="494"/>
      <c r="O24" s="494"/>
      <c r="P24" s="494"/>
      <c r="Q24" s="494"/>
      <c r="R24" s="494"/>
      <c r="S24" s="494"/>
      <c r="T24" s="494"/>
      <c r="U24" s="494"/>
      <c r="V24" s="494"/>
      <c r="W24" s="494"/>
    </row>
    <row r="25" spans="1:23" s="431" customFormat="1" ht="18.75">
      <c r="A25" s="392">
        <v>3</v>
      </c>
      <c r="B25" s="393" t="s">
        <v>281</v>
      </c>
      <c r="C25" s="389">
        <f t="shared" si="0"/>
        <v>1240000000</v>
      </c>
      <c r="D25" s="389">
        <v>1240000000</v>
      </c>
      <c r="E25" s="388"/>
      <c r="F25" s="389">
        <f t="shared" si="3"/>
        <v>0</v>
      </c>
      <c r="G25" s="388"/>
      <c r="H25" s="388"/>
      <c r="I25" s="388">
        <f t="shared" si="1"/>
        <v>0</v>
      </c>
      <c r="J25" s="388">
        <f t="shared" si="2"/>
        <v>0</v>
      </c>
      <c r="K25" s="388"/>
      <c r="L25" s="494"/>
      <c r="M25" s="494"/>
      <c r="N25" s="494"/>
      <c r="O25" s="494"/>
      <c r="P25" s="494"/>
      <c r="Q25" s="494"/>
      <c r="R25" s="494"/>
      <c r="S25" s="494"/>
      <c r="T25" s="494"/>
      <c r="U25" s="494"/>
      <c r="V25" s="494"/>
      <c r="W25" s="494"/>
    </row>
    <row r="26" spans="1:23" s="436" customFormat="1" ht="18.75">
      <c r="A26" s="384" t="s">
        <v>9</v>
      </c>
      <c r="B26" s="385" t="s">
        <v>34</v>
      </c>
      <c r="C26" s="388">
        <f t="shared" si="0"/>
        <v>113161000000</v>
      </c>
      <c r="D26" s="388">
        <v>91754196000</v>
      </c>
      <c r="E26" s="388">
        <v>21406804000</v>
      </c>
      <c r="F26" s="388">
        <f t="shared" si="3"/>
        <v>115317763834</v>
      </c>
      <c r="G26" s="388">
        <v>93407540191</v>
      </c>
      <c r="H26" s="388">
        <v>21910223643</v>
      </c>
      <c r="I26" s="388">
        <f t="shared" si="1"/>
        <v>101.90592503954542</v>
      </c>
      <c r="J26" s="388">
        <f t="shared" si="2"/>
        <v>101.80192760993731</v>
      </c>
      <c r="K26" s="388">
        <f>+H26/E26%</f>
        <v>102.35168053577732</v>
      </c>
      <c r="L26" s="498"/>
      <c r="M26" s="499"/>
      <c r="N26" s="499"/>
      <c r="O26" s="499"/>
      <c r="P26" s="499"/>
      <c r="Q26" s="499"/>
      <c r="R26" s="499"/>
      <c r="S26" s="499"/>
      <c r="T26" s="499"/>
      <c r="U26" s="499"/>
      <c r="V26" s="499"/>
      <c r="W26" s="499"/>
    </row>
    <row r="27" spans="1:23" s="431" customFormat="1" ht="18.75">
      <c r="A27" s="384"/>
      <c r="B27" s="395" t="s">
        <v>54</v>
      </c>
      <c r="C27" s="389">
        <f t="shared" si="0"/>
        <v>0</v>
      </c>
      <c r="D27" s="389"/>
      <c r="E27" s="388"/>
      <c r="F27" s="389">
        <f t="shared" si="3"/>
        <v>0</v>
      </c>
      <c r="G27" s="388"/>
      <c r="H27" s="388"/>
      <c r="I27" s="388"/>
      <c r="J27" s="388"/>
      <c r="K27" s="388"/>
      <c r="L27" s="500"/>
      <c r="M27" s="494"/>
      <c r="N27" s="494"/>
      <c r="O27" s="494"/>
      <c r="P27" s="494"/>
      <c r="Q27" s="494"/>
      <c r="R27" s="494"/>
      <c r="S27" s="494"/>
      <c r="T27" s="494"/>
      <c r="U27" s="494"/>
      <c r="V27" s="494"/>
      <c r="W27" s="494"/>
    </row>
    <row r="28" spans="1:23" s="431" customFormat="1" ht="18.75">
      <c r="A28" s="392">
        <v>1</v>
      </c>
      <c r="B28" s="395" t="s">
        <v>505</v>
      </c>
      <c r="C28" s="389">
        <f t="shared" si="0"/>
        <v>47475000000</v>
      </c>
      <c r="D28" s="389">
        <v>47475000000</v>
      </c>
      <c r="E28" s="388"/>
      <c r="F28" s="389">
        <f t="shared" si="3"/>
        <v>49808752443</v>
      </c>
      <c r="G28" s="389">
        <f>+'51'!D24</f>
        <v>49808752443</v>
      </c>
      <c r="H28" s="389"/>
      <c r="I28" s="389">
        <f t="shared" si="1"/>
        <v>104.91575027488152</v>
      </c>
      <c r="J28" s="389">
        <f t="shared" si="2"/>
        <v>104.91575027488152</v>
      </c>
      <c r="K28" s="389"/>
      <c r="L28" s="494"/>
      <c r="M28" s="494"/>
      <c r="N28" s="494"/>
      <c r="O28" s="494"/>
      <c r="P28" s="494"/>
      <c r="Q28" s="494"/>
      <c r="R28" s="494"/>
      <c r="S28" s="494"/>
      <c r="T28" s="494"/>
      <c r="U28" s="494"/>
      <c r="V28" s="494"/>
      <c r="W28" s="494"/>
    </row>
    <row r="29" spans="1:23" s="431" customFormat="1" ht="18.75">
      <c r="A29" s="392">
        <f>A28+1</f>
        <v>2</v>
      </c>
      <c r="B29" s="395" t="s">
        <v>506</v>
      </c>
      <c r="C29" s="389">
        <f t="shared" si="0"/>
        <v>200000000</v>
      </c>
      <c r="D29" s="389">
        <v>200000000</v>
      </c>
      <c r="E29" s="388"/>
      <c r="F29" s="389">
        <f t="shared" si="3"/>
        <v>189000000</v>
      </c>
      <c r="G29" s="389">
        <v>189000000</v>
      </c>
      <c r="H29" s="389"/>
      <c r="I29" s="389">
        <f t="shared" si="1"/>
        <v>94.5</v>
      </c>
      <c r="J29" s="389">
        <f t="shared" si="2"/>
        <v>94.5</v>
      </c>
      <c r="K29" s="389"/>
      <c r="L29" s="494"/>
      <c r="M29" s="494"/>
      <c r="N29" s="494"/>
      <c r="O29" s="494"/>
      <c r="P29" s="494"/>
      <c r="Q29" s="494"/>
      <c r="R29" s="494"/>
      <c r="S29" s="494"/>
      <c r="T29" s="494"/>
      <c r="U29" s="494"/>
      <c r="V29" s="494"/>
      <c r="W29" s="494"/>
    </row>
    <row r="30" spans="1:23">
      <c r="A30" s="384" t="s">
        <v>12</v>
      </c>
      <c r="B30" s="385" t="s">
        <v>535</v>
      </c>
      <c r="C30" s="389">
        <f t="shared" si="0"/>
        <v>0</v>
      </c>
      <c r="D30" s="438"/>
      <c r="E30" s="388"/>
      <c r="F30" s="389">
        <f t="shared" si="3"/>
        <v>0</v>
      </c>
      <c r="G30" s="388"/>
      <c r="H30" s="388"/>
      <c r="I30" s="388"/>
      <c r="J30" s="388"/>
      <c r="K30" s="388"/>
    </row>
    <row r="31" spans="1:23">
      <c r="A31" s="384" t="s">
        <v>13</v>
      </c>
      <c r="B31" s="385" t="s">
        <v>508</v>
      </c>
      <c r="C31" s="389">
        <f t="shared" si="0"/>
        <v>0</v>
      </c>
      <c r="D31" s="438"/>
      <c r="E31" s="388"/>
      <c r="F31" s="389">
        <f t="shared" si="3"/>
        <v>0</v>
      </c>
      <c r="G31" s="388"/>
      <c r="H31" s="388"/>
      <c r="I31" s="388"/>
      <c r="J31" s="388"/>
      <c r="K31" s="388"/>
    </row>
    <row r="32" spans="1:23" s="437" customFormat="1">
      <c r="A32" s="384" t="s">
        <v>15</v>
      </c>
      <c r="B32" s="385" t="s">
        <v>509</v>
      </c>
      <c r="C32" s="388">
        <f t="shared" si="0"/>
        <v>2652240000</v>
      </c>
      <c r="D32" s="439">
        <v>2199440000</v>
      </c>
      <c r="E32" s="388">
        <v>452800000</v>
      </c>
      <c r="F32" s="388">
        <f t="shared" si="3"/>
        <v>0</v>
      </c>
      <c r="G32" s="388"/>
      <c r="H32" s="388"/>
      <c r="I32" s="388"/>
      <c r="J32" s="388">
        <f t="shared" si="2"/>
        <v>0</v>
      </c>
      <c r="K32" s="388">
        <f>+H32/E32%</f>
        <v>0</v>
      </c>
      <c r="L32" s="501"/>
      <c r="M32" s="501"/>
      <c r="N32" s="501"/>
      <c r="O32" s="501"/>
      <c r="P32" s="501"/>
      <c r="Q32" s="501"/>
      <c r="R32" s="501"/>
      <c r="S32" s="501"/>
      <c r="T32" s="501"/>
      <c r="U32" s="501"/>
      <c r="V32" s="501"/>
      <c r="W32" s="501"/>
    </row>
    <row r="33" spans="1:23">
      <c r="A33" s="384" t="s">
        <v>16</v>
      </c>
      <c r="B33" s="385" t="s">
        <v>510</v>
      </c>
      <c r="C33" s="389">
        <f t="shared" si="0"/>
        <v>0</v>
      </c>
      <c r="D33" s="438"/>
      <c r="E33" s="388"/>
      <c r="F33" s="389">
        <f t="shared" si="3"/>
        <v>0</v>
      </c>
      <c r="G33" s="388"/>
      <c r="H33" s="388"/>
      <c r="I33" s="388"/>
      <c r="J33" s="388"/>
      <c r="K33" s="388"/>
    </row>
    <row r="34" spans="1:23" s="434" customFormat="1" ht="18.75">
      <c r="A34" s="384" t="s">
        <v>11</v>
      </c>
      <c r="B34" s="401" t="s">
        <v>511</v>
      </c>
      <c r="C34" s="388">
        <f t="shared" ref="C34:H34" si="4">+C35+C39</f>
        <v>122178000000</v>
      </c>
      <c r="D34" s="388">
        <f t="shared" si="4"/>
        <v>103020000000</v>
      </c>
      <c r="E34" s="388">
        <f t="shared" si="4"/>
        <v>19158000000</v>
      </c>
      <c r="F34" s="388">
        <f t="shared" si="4"/>
        <v>103140355505</v>
      </c>
      <c r="G34" s="388">
        <f t="shared" si="4"/>
        <v>80677436008</v>
      </c>
      <c r="H34" s="388">
        <f t="shared" si="4"/>
        <v>22462919497</v>
      </c>
      <c r="I34" s="388">
        <f t="shared" si="1"/>
        <v>84.418107601204795</v>
      </c>
      <c r="J34" s="388">
        <f t="shared" si="2"/>
        <v>78.31240148320714</v>
      </c>
      <c r="K34" s="388">
        <f t="shared" ref="K34:K40" si="5">+H34/E34%</f>
        <v>117.25085863346905</v>
      </c>
      <c r="L34" s="497"/>
      <c r="M34" s="497"/>
      <c r="N34" s="497"/>
      <c r="O34" s="497"/>
      <c r="P34" s="497"/>
      <c r="Q34" s="497"/>
      <c r="R34" s="497"/>
      <c r="S34" s="497"/>
      <c r="T34" s="497"/>
      <c r="U34" s="497"/>
      <c r="V34" s="497"/>
      <c r="W34" s="497"/>
    </row>
    <row r="35" spans="1:23">
      <c r="A35" s="384" t="s">
        <v>8</v>
      </c>
      <c r="B35" s="385" t="s">
        <v>477</v>
      </c>
      <c r="C35" s="388">
        <f t="shared" ref="C35:H35" si="6">SUM(C36:C38)</f>
        <v>114081000000</v>
      </c>
      <c r="D35" s="388">
        <f t="shared" si="6"/>
        <v>95210000000</v>
      </c>
      <c r="E35" s="388">
        <f t="shared" si="6"/>
        <v>18871000000</v>
      </c>
      <c r="F35" s="388">
        <f t="shared" si="6"/>
        <v>90518213543</v>
      </c>
      <c r="G35" s="388">
        <f t="shared" si="6"/>
        <v>68348294046</v>
      </c>
      <c r="H35" s="388">
        <f t="shared" si="6"/>
        <v>22169919497</v>
      </c>
      <c r="I35" s="388">
        <f t="shared" si="1"/>
        <v>79.345564592701677</v>
      </c>
      <c r="J35" s="388">
        <f t="shared" si="2"/>
        <v>71.786885879634497</v>
      </c>
      <c r="K35" s="388">
        <f t="shared" si="5"/>
        <v>117.48142386201049</v>
      </c>
    </row>
    <row r="36" spans="1:23">
      <c r="A36" s="394"/>
      <c r="B36" s="440" t="s">
        <v>513</v>
      </c>
      <c r="C36" s="389">
        <f>+D36+E36</f>
        <v>2238000000</v>
      </c>
      <c r="D36" s="438">
        <f>1013000000+360000000</f>
        <v>1373000000</v>
      </c>
      <c r="E36" s="389">
        <v>865000000</v>
      </c>
      <c r="F36" s="389">
        <f t="shared" si="3"/>
        <v>3908538592</v>
      </c>
      <c r="G36" s="389">
        <f>2718852000+774617500</f>
        <v>3493469500</v>
      </c>
      <c r="H36" s="389">
        <v>415069092</v>
      </c>
      <c r="I36" s="389">
        <f t="shared" si="1"/>
        <v>174.64426237712243</v>
      </c>
      <c r="J36" s="389">
        <f t="shared" si="2"/>
        <v>254.44060451565915</v>
      </c>
      <c r="K36" s="389">
        <f t="shared" si="5"/>
        <v>47.984866127167628</v>
      </c>
    </row>
    <row r="37" spans="1:23">
      <c r="A37" s="394"/>
      <c r="B37" s="440" t="s">
        <v>514</v>
      </c>
      <c r="C37" s="389">
        <f>+D37+E37</f>
        <v>56263000000</v>
      </c>
      <c r="D37" s="438">
        <f>32899000000+8895000000</f>
        <v>41794000000</v>
      </c>
      <c r="E37" s="389">
        <v>14469000000</v>
      </c>
      <c r="F37" s="389">
        <f t="shared" si="3"/>
        <v>50919065033</v>
      </c>
      <c r="G37" s="389">
        <f>568485000+33937991078</f>
        <v>34506476078</v>
      </c>
      <c r="H37" s="389">
        <v>16412588955</v>
      </c>
      <c r="I37" s="389">
        <f t="shared" si="1"/>
        <v>90.501866294012046</v>
      </c>
      <c r="J37" s="389">
        <f t="shared" si="2"/>
        <v>82.563229358281092</v>
      </c>
      <c r="K37" s="389">
        <f t="shared" si="5"/>
        <v>113.43278011611031</v>
      </c>
    </row>
    <row r="38" spans="1:23" ht="31.5">
      <c r="A38" s="394"/>
      <c r="B38" s="440" t="s">
        <v>515</v>
      </c>
      <c r="C38" s="389">
        <f>+D38+E38</f>
        <v>55580000000</v>
      </c>
      <c r="D38" s="438">
        <f>45698000000+6345000000</f>
        <v>52043000000</v>
      </c>
      <c r="E38" s="389">
        <v>3537000000</v>
      </c>
      <c r="F38" s="389">
        <f t="shared" si="3"/>
        <v>35690609918</v>
      </c>
      <c r="G38" s="389">
        <f>1025342674+29323005794</f>
        <v>30348348468</v>
      </c>
      <c r="H38" s="389">
        <v>5342261450</v>
      </c>
      <c r="I38" s="389">
        <f t="shared" si="1"/>
        <v>64.214843321338606</v>
      </c>
      <c r="J38" s="389">
        <f t="shared" si="2"/>
        <v>58.313987410410626</v>
      </c>
      <c r="K38" s="389">
        <f t="shared" si="5"/>
        <v>151.03933983601922</v>
      </c>
    </row>
    <row r="39" spans="1:23">
      <c r="A39" s="384" t="s">
        <v>9</v>
      </c>
      <c r="B39" s="385" t="s">
        <v>478</v>
      </c>
      <c r="C39" s="388">
        <f t="shared" ref="C39:H39" si="7">+C40+C41</f>
        <v>8097000000</v>
      </c>
      <c r="D39" s="388">
        <f t="shared" si="7"/>
        <v>7810000000</v>
      </c>
      <c r="E39" s="388">
        <f t="shared" si="7"/>
        <v>287000000</v>
      </c>
      <c r="F39" s="388">
        <f t="shared" si="7"/>
        <v>12622141962</v>
      </c>
      <c r="G39" s="388">
        <f t="shared" si="7"/>
        <v>12329141962</v>
      </c>
      <c r="H39" s="389">
        <f t="shared" si="7"/>
        <v>293000000</v>
      </c>
      <c r="I39" s="389">
        <f t="shared" si="1"/>
        <v>155.88664890700258</v>
      </c>
      <c r="J39" s="389">
        <f t="shared" si="2"/>
        <v>157.86353344430216</v>
      </c>
      <c r="K39" s="389">
        <f t="shared" si="5"/>
        <v>102.09059233449477</v>
      </c>
    </row>
    <row r="40" spans="1:23">
      <c r="A40" s="384"/>
      <c r="B40" s="393" t="s">
        <v>516</v>
      </c>
      <c r="C40" s="389">
        <f t="shared" si="0"/>
        <v>4597000000</v>
      </c>
      <c r="D40" s="438">
        <f>+'51'!C36-287000000</f>
        <v>4310000000</v>
      </c>
      <c r="E40" s="389">
        <v>287000000</v>
      </c>
      <c r="F40" s="389">
        <f t="shared" si="3"/>
        <v>7466982440</v>
      </c>
      <c r="G40" s="389">
        <f>+'51'!D36-H40</f>
        <v>7173982440</v>
      </c>
      <c r="H40" s="389">
        <v>293000000</v>
      </c>
      <c r="I40" s="389">
        <f t="shared" si="1"/>
        <v>162.43163889493147</v>
      </c>
      <c r="J40" s="389">
        <f t="shared" si="2"/>
        <v>166.44970858468679</v>
      </c>
      <c r="K40" s="389">
        <f t="shared" si="5"/>
        <v>102.09059233449477</v>
      </c>
    </row>
    <row r="41" spans="1:23">
      <c r="A41" s="384"/>
      <c r="B41" s="393" t="s">
        <v>517</v>
      </c>
      <c r="C41" s="389">
        <f t="shared" si="0"/>
        <v>3500000000</v>
      </c>
      <c r="D41" s="438">
        <f>+'51'!C37</f>
        <v>3500000000</v>
      </c>
      <c r="E41" s="388"/>
      <c r="F41" s="389">
        <f t="shared" si="3"/>
        <v>5155159522</v>
      </c>
      <c r="G41" s="389">
        <f>+'51'!D37</f>
        <v>5155159522</v>
      </c>
      <c r="H41" s="389"/>
      <c r="I41" s="389">
        <f t="shared" si="1"/>
        <v>147.29027205714286</v>
      </c>
      <c r="J41" s="389">
        <f t="shared" si="2"/>
        <v>147.29027205714286</v>
      </c>
      <c r="K41" s="389"/>
    </row>
    <row r="42" spans="1:23" s="431" customFormat="1" ht="18.75">
      <c r="A42" s="384" t="s">
        <v>18</v>
      </c>
      <c r="B42" s="385" t="s">
        <v>512</v>
      </c>
      <c r="C42" s="389">
        <f t="shared" si="0"/>
        <v>0</v>
      </c>
      <c r="D42" s="389"/>
      <c r="E42" s="388"/>
      <c r="F42" s="388">
        <f t="shared" si="3"/>
        <v>184075248070</v>
      </c>
      <c r="G42" s="388">
        <v>146597254154</v>
      </c>
      <c r="H42" s="388">
        <v>37477993916</v>
      </c>
      <c r="I42" s="388"/>
      <c r="J42" s="388"/>
      <c r="K42" s="388"/>
      <c r="L42" s="494"/>
      <c r="M42" s="494"/>
      <c r="N42" s="494"/>
      <c r="O42" s="494"/>
      <c r="P42" s="494"/>
      <c r="Q42" s="494"/>
      <c r="R42" s="494"/>
      <c r="S42" s="494"/>
      <c r="T42" s="494"/>
      <c r="U42" s="494"/>
      <c r="V42" s="494"/>
      <c r="W42" s="494"/>
    </row>
    <row r="43" spans="1:23" s="431" customFormat="1" ht="18.75">
      <c r="A43" s="384" t="s">
        <v>248</v>
      </c>
      <c r="B43" s="385" t="s">
        <v>539</v>
      </c>
      <c r="C43" s="389">
        <f>+D43+E43</f>
        <v>0</v>
      </c>
      <c r="D43" s="389"/>
      <c r="E43" s="388"/>
      <c r="F43" s="388">
        <f>+G43+H43</f>
        <v>4663853584</v>
      </c>
      <c r="G43" s="388">
        <v>4558244584</v>
      </c>
      <c r="H43" s="388">
        <v>105609000</v>
      </c>
      <c r="I43" s="388"/>
      <c r="J43" s="388"/>
      <c r="K43" s="388"/>
      <c r="L43" s="494"/>
      <c r="M43" s="494"/>
      <c r="N43" s="494"/>
      <c r="O43" s="494"/>
      <c r="P43" s="494"/>
      <c r="Q43" s="494"/>
      <c r="R43" s="494"/>
      <c r="S43" s="494"/>
      <c r="T43" s="494"/>
      <c r="U43" s="494"/>
      <c r="V43" s="494"/>
      <c r="W43" s="494"/>
    </row>
    <row r="44" spans="1:23" s="490" customFormat="1"/>
    <row r="45" spans="1:23" s="490" customFormat="1">
      <c r="G45" s="490">
        <v>774617500</v>
      </c>
      <c r="H45" s="491">
        <f>+H35+'54'!P16</f>
        <v>24538364671</v>
      </c>
    </row>
    <row r="46" spans="1:23" s="490" customFormat="1">
      <c r="E46" s="189">
        <v>774617500</v>
      </c>
      <c r="G46" s="490">
        <v>568485000</v>
      </c>
      <c r="H46" s="491">
        <v>0</v>
      </c>
    </row>
    <row r="47" spans="1:23" s="490" customFormat="1">
      <c r="E47" s="189">
        <v>568445000</v>
      </c>
      <c r="G47" s="490">
        <v>1025342674</v>
      </c>
      <c r="H47" s="189">
        <v>24538364671</v>
      </c>
    </row>
    <row r="48" spans="1:23" s="490" customFormat="1">
      <c r="E48" s="189">
        <f>10040000+1015342674</f>
        <v>1025382674</v>
      </c>
      <c r="G48" s="189">
        <f>SUM(G45:G47)</f>
        <v>2368445174</v>
      </c>
      <c r="H48" s="491">
        <f>+H45-H47</f>
        <v>0</v>
      </c>
    </row>
    <row r="49" spans="5:8" s="490" customFormat="1">
      <c r="E49" s="491">
        <f>SUM(E46:E48)</f>
        <v>2368445174</v>
      </c>
      <c r="G49" s="491">
        <f>+G48-'54'!P15</f>
        <v>0</v>
      </c>
      <c r="H49" s="189">
        <v>90518213543</v>
      </c>
    </row>
    <row r="50" spans="5:8" s="490" customFormat="1">
      <c r="E50" s="491">
        <f>+E49-'54'!P16</f>
        <v>0</v>
      </c>
      <c r="H50" s="491">
        <f>+H49-G35-H35</f>
        <v>0</v>
      </c>
    </row>
    <row r="51" spans="5:8" s="490" customFormat="1"/>
    <row r="52" spans="5:8" s="490" customFormat="1"/>
    <row r="53" spans="5:8" s="490" customFormat="1"/>
    <row r="54" spans="5:8" s="490" customFormat="1"/>
    <row r="55" spans="5:8" s="490" customFormat="1"/>
    <row r="56" spans="5:8" s="490" customFormat="1"/>
    <row r="57" spans="5:8" s="490" customFormat="1"/>
    <row r="58" spans="5:8" s="490" customFormat="1"/>
    <row r="59" spans="5:8" s="490" customFormat="1"/>
    <row r="60" spans="5:8" s="490" customFormat="1"/>
    <row r="61" spans="5:8" s="490" customFormat="1"/>
    <row r="62" spans="5:8" s="490" customFormat="1"/>
    <row r="63" spans="5:8" s="490" customFormat="1"/>
    <row r="64" spans="5:8" s="490" customFormat="1"/>
  </sheetData>
  <mergeCells count="15">
    <mergeCell ref="A1:B1"/>
    <mergeCell ref="I1:K1"/>
    <mergeCell ref="F7:K7"/>
    <mergeCell ref="C8:C12"/>
    <mergeCell ref="D8:E8"/>
    <mergeCell ref="F8:F12"/>
    <mergeCell ref="G8:H8"/>
    <mergeCell ref="I8:K8"/>
    <mergeCell ref="D9:D12"/>
    <mergeCell ref="E9:E12"/>
    <mergeCell ref="G9:G12"/>
    <mergeCell ref="A5:K5"/>
    <mergeCell ref="H9:H12"/>
    <mergeCell ref="A8:A12"/>
    <mergeCell ref="B8:B12"/>
  </mergeCells>
  <printOptions horizontalCentered="1"/>
  <pageMargins left="0.31" right="0.35" top="0.75" bottom="0.16" header="0.56000000000000005" footer="0.19"/>
  <pageSetup paperSize="9" scale="57" fitToHeight="5" orientation="landscape" r:id="rId1"/>
  <headerFooter alignWithMargins="0">
    <oddHeader>&amp;C&amp;"Times New Roman,Regular"57</oddHeader>
    <oddFooter>&amp;C&amp;".VnTime,Italic"&amp;8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Z92"/>
  <sheetViews>
    <sheetView view="pageBreakPreview" topLeftCell="A18" zoomScale="85" zoomScaleNormal="100" zoomScaleSheetLayoutView="85" workbookViewId="0">
      <selection activeCell="E36" sqref="E36"/>
    </sheetView>
  </sheetViews>
  <sheetFormatPr defaultRowHeight="16.5"/>
  <cols>
    <col min="1" max="1" width="4.5703125" style="45" customWidth="1"/>
    <col min="2" max="2" width="32.7109375" style="45" customWidth="1"/>
    <col min="3" max="3" width="18.7109375" style="45" customWidth="1"/>
    <col min="4" max="4" width="18.140625" style="45" customWidth="1"/>
    <col min="5" max="5" width="19.140625" style="45" customWidth="1"/>
    <col min="6" max="6" width="17.7109375" style="45" customWidth="1"/>
    <col min="7" max="7" width="17.5703125" style="45" customWidth="1"/>
    <col min="8" max="8" width="17" style="45" customWidth="1"/>
    <col min="9" max="9" width="19" style="45" customWidth="1"/>
    <col min="10" max="10" width="17.7109375" style="45" customWidth="1"/>
    <col min="11" max="11" width="19" style="49" customWidth="1"/>
    <col min="12" max="12" width="19.140625" style="45" customWidth="1"/>
    <col min="13" max="13" width="8.7109375" style="45" customWidth="1"/>
    <col min="14" max="14" width="17" style="45" customWidth="1"/>
    <col min="15" max="15" width="18.28515625" style="45" customWidth="1"/>
    <col min="16" max="16" width="16.28515625" style="45" customWidth="1"/>
    <col min="17" max="17" width="18.5703125" style="45" customWidth="1"/>
    <col min="18" max="20" width="9.140625" style="45" customWidth="1"/>
    <col min="21" max="21" width="20.28515625" style="183" customWidth="1"/>
    <col min="22" max="22" width="19" style="183" bestFit="1" customWidth="1"/>
    <col min="23" max="26" width="9.140625" style="183"/>
    <col min="27" max="16384" width="9.140625" style="45"/>
  </cols>
  <sheetData>
    <row r="1" spans="1:26" s="42" customFormat="1">
      <c r="A1" s="41" t="s">
        <v>590</v>
      </c>
      <c r="B1" s="41"/>
      <c r="I1" s="43"/>
      <c r="J1" s="43"/>
      <c r="K1" s="44"/>
      <c r="O1" s="583"/>
      <c r="P1" s="583"/>
      <c r="S1" s="584" t="s">
        <v>90</v>
      </c>
      <c r="T1" s="584"/>
      <c r="U1" s="182"/>
      <c r="V1" s="182"/>
      <c r="W1" s="182"/>
      <c r="X1" s="182"/>
      <c r="Y1" s="182"/>
      <c r="Z1" s="182"/>
    </row>
    <row r="2" spans="1:26" s="42" customFormat="1">
      <c r="A2" s="41" t="s">
        <v>382</v>
      </c>
      <c r="B2" s="41"/>
      <c r="C2" s="41"/>
      <c r="D2" s="41"/>
      <c r="E2" s="41"/>
      <c r="F2" s="41"/>
      <c r="G2" s="41"/>
      <c r="H2" s="41"/>
      <c r="K2" s="44"/>
      <c r="S2" s="584"/>
      <c r="T2" s="584"/>
      <c r="U2" s="182"/>
      <c r="V2" s="182"/>
      <c r="W2" s="182"/>
      <c r="X2" s="182"/>
      <c r="Y2" s="182"/>
      <c r="Z2" s="182"/>
    </row>
    <row r="3" spans="1:26" s="42" customFormat="1">
      <c r="A3" s="41"/>
      <c r="B3" s="41"/>
      <c r="C3" s="41"/>
      <c r="D3" s="41"/>
      <c r="E3" s="41"/>
      <c r="F3" s="41"/>
      <c r="G3" s="41"/>
      <c r="H3" s="41"/>
      <c r="K3" s="44"/>
      <c r="U3" s="182"/>
      <c r="V3" s="182"/>
      <c r="W3" s="182"/>
      <c r="X3" s="182"/>
      <c r="Y3" s="182"/>
      <c r="Z3" s="182"/>
    </row>
    <row r="4" spans="1:26">
      <c r="A4" s="585" t="s">
        <v>540</v>
      </c>
      <c r="B4" s="585"/>
      <c r="C4" s="585"/>
      <c r="D4" s="585"/>
      <c r="E4" s="585"/>
      <c r="F4" s="585"/>
      <c r="G4" s="585"/>
      <c r="H4" s="585"/>
      <c r="I4" s="585"/>
      <c r="J4" s="585"/>
      <c r="K4" s="585"/>
      <c r="L4" s="585"/>
      <c r="M4" s="585"/>
      <c r="N4" s="585"/>
      <c r="O4" s="585"/>
      <c r="P4" s="585"/>
      <c r="Q4" s="585"/>
      <c r="R4" s="585"/>
      <c r="S4" s="585"/>
      <c r="T4" s="585"/>
    </row>
    <row r="5" spans="1:26">
      <c r="A5" s="576" t="str">
        <f>+'53'!A5:K5</f>
        <v>(Kèm theo Nghị quyết số     /NQ-HĐND ngày     tháng    năm 2024 của Hội đồng nhân dân huyện Ia H'Drai)</v>
      </c>
      <c r="B5" s="576"/>
      <c r="C5" s="576"/>
      <c r="D5" s="576"/>
      <c r="E5" s="576"/>
      <c r="F5" s="576"/>
      <c r="G5" s="576"/>
      <c r="H5" s="576"/>
      <c r="I5" s="576"/>
      <c r="J5" s="576"/>
      <c r="K5" s="576"/>
      <c r="L5" s="576"/>
      <c r="M5" s="576"/>
      <c r="N5" s="576"/>
      <c r="O5" s="576"/>
      <c r="P5" s="576"/>
      <c r="Q5" s="576"/>
      <c r="R5" s="576"/>
      <c r="S5" s="576"/>
      <c r="T5" s="576"/>
    </row>
    <row r="6" spans="1:26" hidden="1">
      <c r="A6" s="576" t="e">
        <f>+#REF!</f>
        <v>#REF!</v>
      </c>
      <c r="B6" s="576"/>
      <c r="C6" s="576"/>
      <c r="D6" s="576"/>
      <c r="E6" s="576"/>
      <c r="F6" s="576"/>
      <c r="G6" s="576"/>
      <c r="H6" s="576"/>
      <c r="I6" s="576"/>
      <c r="J6" s="576"/>
      <c r="K6" s="576"/>
      <c r="L6" s="576"/>
      <c r="M6" s="576"/>
      <c r="N6" s="576"/>
      <c r="O6" s="576"/>
      <c r="P6" s="576"/>
    </row>
    <row r="7" spans="1:26" ht="22.5" hidden="1" customHeight="1">
      <c r="A7" s="576" t="e">
        <f>+#REF!</f>
        <v>#REF!</v>
      </c>
      <c r="B7" s="576"/>
      <c r="C7" s="576"/>
      <c r="D7" s="576"/>
      <c r="E7" s="576"/>
      <c r="F7" s="576"/>
      <c r="G7" s="576"/>
      <c r="H7" s="576"/>
      <c r="I7" s="576"/>
      <c r="J7" s="576"/>
      <c r="K7" s="576"/>
      <c r="L7" s="576"/>
      <c r="M7" s="576"/>
      <c r="N7" s="576"/>
      <c r="O7" s="576"/>
      <c r="P7" s="576"/>
    </row>
    <row r="8" spans="1:26" hidden="1">
      <c r="A8" s="505"/>
      <c r="B8" s="505"/>
      <c r="C8" s="505"/>
      <c r="D8" s="505"/>
      <c r="E8" s="505"/>
      <c r="F8" s="505"/>
      <c r="G8" s="505"/>
      <c r="H8" s="505"/>
      <c r="I8" s="505"/>
      <c r="J8" s="505"/>
      <c r="K8" s="505"/>
      <c r="L8" s="505"/>
      <c r="M8" s="505"/>
      <c r="N8" s="505"/>
      <c r="O8" s="505"/>
      <c r="P8" s="505"/>
    </row>
    <row r="9" spans="1:26">
      <c r="A9" s="505"/>
      <c r="B9" s="505"/>
      <c r="C9" s="238"/>
      <c r="D9" s="238"/>
      <c r="E9" s="448"/>
      <c r="F9" s="448"/>
      <c r="G9" s="238"/>
      <c r="H9" s="238"/>
      <c r="I9" s="505"/>
      <c r="J9" s="448"/>
      <c r="K9" s="505"/>
      <c r="L9" s="478"/>
      <c r="M9" s="505"/>
      <c r="N9" s="238"/>
      <c r="O9" s="448"/>
      <c r="P9" s="238"/>
      <c r="Q9" s="454"/>
    </row>
    <row r="10" spans="1:26" ht="27" customHeight="1">
      <c r="A10" s="577" t="s">
        <v>113</v>
      </c>
      <c r="B10" s="577"/>
      <c r="C10" s="577"/>
      <c r="D10" s="577"/>
      <c r="E10" s="577"/>
      <c r="F10" s="577"/>
      <c r="G10" s="577"/>
      <c r="H10" s="577"/>
      <c r="I10" s="577"/>
      <c r="J10" s="577"/>
      <c r="K10" s="577"/>
      <c r="L10" s="577"/>
      <c r="M10" s="577"/>
      <c r="N10" s="577"/>
      <c r="O10" s="577"/>
      <c r="P10" s="577"/>
      <c r="Q10" s="73"/>
    </row>
    <row r="11" spans="1:26" s="50" customFormat="1" ht="40.5" customHeight="1">
      <c r="A11" s="579" t="s">
        <v>19</v>
      </c>
      <c r="B11" s="579" t="s">
        <v>69</v>
      </c>
      <c r="C11" s="580" t="s">
        <v>365</v>
      </c>
      <c r="D11" s="580"/>
      <c r="E11" s="580"/>
      <c r="F11" s="581" t="s">
        <v>547</v>
      </c>
      <c r="G11" s="580"/>
      <c r="H11" s="580"/>
      <c r="I11" s="578" t="s">
        <v>29</v>
      </c>
      <c r="J11" s="578"/>
      <c r="K11" s="578"/>
      <c r="L11" s="578"/>
      <c r="M11" s="578"/>
      <c r="N11" s="578"/>
      <c r="O11" s="578"/>
      <c r="P11" s="578"/>
      <c r="Q11" s="578"/>
      <c r="R11" s="579" t="s">
        <v>70</v>
      </c>
      <c r="S11" s="579"/>
      <c r="T11" s="579"/>
      <c r="U11" s="363">
        <v>86562067775</v>
      </c>
      <c r="V11" s="184"/>
      <c r="W11" s="184"/>
      <c r="X11" s="184"/>
      <c r="Y11" s="184"/>
      <c r="Z11" s="184"/>
    </row>
    <row r="12" spans="1:26">
      <c r="A12" s="579"/>
      <c r="B12" s="579"/>
      <c r="C12" s="579" t="s">
        <v>22</v>
      </c>
      <c r="D12" s="579" t="s">
        <v>71</v>
      </c>
      <c r="E12" s="579" t="s">
        <v>72</v>
      </c>
      <c r="F12" s="579" t="s">
        <v>350</v>
      </c>
      <c r="G12" s="579" t="s">
        <v>351</v>
      </c>
      <c r="H12" s="579"/>
      <c r="I12" s="579" t="s">
        <v>22</v>
      </c>
      <c r="J12" s="579" t="s">
        <v>71</v>
      </c>
      <c r="K12" s="582" t="s">
        <v>72</v>
      </c>
      <c r="L12" s="579" t="s">
        <v>73</v>
      </c>
      <c r="M12" s="579" t="s">
        <v>48</v>
      </c>
      <c r="N12" s="579" t="s">
        <v>550</v>
      </c>
      <c r="O12" s="579"/>
      <c r="P12" s="579"/>
      <c r="Q12" s="579" t="s">
        <v>129</v>
      </c>
      <c r="R12" s="579" t="s">
        <v>22</v>
      </c>
      <c r="S12" s="579" t="s">
        <v>37</v>
      </c>
      <c r="T12" s="579" t="s">
        <v>34</v>
      </c>
      <c r="U12" s="364">
        <f>+P15+K15</f>
        <v>102939967805</v>
      </c>
    </row>
    <row r="13" spans="1:26" ht="108" customHeight="1">
      <c r="A13" s="579"/>
      <c r="B13" s="579"/>
      <c r="C13" s="579"/>
      <c r="D13" s="579"/>
      <c r="E13" s="579"/>
      <c r="F13" s="579"/>
      <c r="G13" s="506" t="s">
        <v>74</v>
      </c>
      <c r="H13" s="506" t="s">
        <v>34</v>
      </c>
      <c r="I13" s="579"/>
      <c r="J13" s="579"/>
      <c r="K13" s="582"/>
      <c r="L13" s="579"/>
      <c r="M13" s="579"/>
      <c r="N13" s="506" t="s">
        <v>22</v>
      </c>
      <c r="O13" s="506" t="s">
        <v>74</v>
      </c>
      <c r="P13" s="506" t="s">
        <v>34</v>
      </c>
      <c r="Q13" s="579"/>
      <c r="R13" s="579"/>
      <c r="S13" s="579"/>
      <c r="T13" s="579"/>
      <c r="U13" s="364">
        <f>+U11-U12</f>
        <v>-16377900030</v>
      </c>
    </row>
    <row r="14" spans="1:26" s="46" customFormat="1" ht="15.75">
      <c r="A14" s="193" t="s">
        <v>10</v>
      </c>
      <c r="B14" s="193" t="s">
        <v>11</v>
      </c>
      <c r="C14" s="193">
        <v>1</v>
      </c>
      <c r="D14" s="193">
        <v>2</v>
      </c>
      <c r="E14" s="193">
        <v>3</v>
      </c>
      <c r="F14" s="193"/>
      <c r="G14" s="193"/>
      <c r="H14" s="193"/>
      <c r="I14" s="193">
        <v>4</v>
      </c>
      <c r="J14" s="193">
        <v>5</v>
      </c>
      <c r="K14" s="194">
        <v>6</v>
      </c>
      <c r="L14" s="193">
        <v>7</v>
      </c>
      <c r="M14" s="193">
        <v>8</v>
      </c>
      <c r="N14" s="193">
        <v>9</v>
      </c>
      <c r="O14" s="193">
        <v>10</v>
      </c>
      <c r="P14" s="193">
        <v>11</v>
      </c>
      <c r="Q14" s="195">
        <v>12</v>
      </c>
      <c r="R14" s="195" t="s">
        <v>75</v>
      </c>
      <c r="S14" s="195" t="s">
        <v>76</v>
      </c>
      <c r="T14" s="195">
        <v>15</v>
      </c>
      <c r="U14" s="185">
        <f>149139286000-C15</f>
        <v>-8795114000</v>
      </c>
      <c r="V14" s="185">
        <f>+U14+60000000</f>
        <v>-8735114000</v>
      </c>
      <c r="W14" s="186"/>
      <c r="X14" s="186"/>
      <c r="Y14" s="186"/>
      <c r="Z14" s="186"/>
    </row>
    <row r="15" spans="1:26" s="47" customFormat="1" ht="15.75">
      <c r="A15" s="506"/>
      <c r="B15" s="506" t="s">
        <v>77</v>
      </c>
      <c r="C15" s="196">
        <f>+C16+C61+C62+C63+C65+C64</f>
        <v>157934400000</v>
      </c>
      <c r="D15" s="196">
        <f t="shared" ref="D15:Q15" si="0">+D16+D61+D62+D63+D65+D64</f>
        <v>20855760000</v>
      </c>
      <c r="E15" s="196">
        <f t="shared" si="0"/>
        <v>137078640000</v>
      </c>
      <c r="F15" s="196">
        <f t="shared" si="0"/>
        <v>95210000000</v>
      </c>
      <c r="G15" s="196">
        <f t="shared" si="0"/>
        <v>75361000000</v>
      </c>
      <c r="H15" s="196">
        <f t="shared" si="0"/>
        <v>19849000000</v>
      </c>
      <c r="I15" s="196">
        <f>+I16+I61+I62+I63+I65+I64</f>
        <v>412556542934</v>
      </c>
      <c r="J15" s="196">
        <f t="shared" si="0"/>
        <v>24966829774</v>
      </c>
      <c r="K15" s="196">
        <f t="shared" si="0"/>
        <v>100571522631</v>
      </c>
      <c r="L15" s="196">
        <f t="shared" si="0"/>
        <v>0</v>
      </c>
      <c r="M15" s="196">
        <f t="shared" si="0"/>
        <v>0</v>
      </c>
      <c r="N15" s="196">
        <f t="shared" si="0"/>
        <v>68348294046</v>
      </c>
      <c r="O15" s="196">
        <f t="shared" si="0"/>
        <v>65979848872</v>
      </c>
      <c r="P15" s="196">
        <f t="shared" si="0"/>
        <v>2368445174</v>
      </c>
      <c r="Q15" s="196">
        <f t="shared" si="0"/>
        <v>218669896483</v>
      </c>
      <c r="R15" s="197">
        <f>+I15/C15%</f>
        <v>261.22019201263311</v>
      </c>
      <c r="S15" s="197">
        <f>+J15/D15%</f>
        <v>119.71191543247525</v>
      </c>
      <c r="T15" s="197">
        <f>+K15/E15%</f>
        <v>73.367756370357924</v>
      </c>
      <c r="U15" s="187">
        <f>+P15+K15</f>
        <v>102939967805</v>
      </c>
      <c r="V15" s="187">
        <f>34876120650-N15</f>
        <v>-33472173396</v>
      </c>
      <c r="W15" s="188"/>
      <c r="X15" s="188"/>
      <c r="Y15" s="188"/>
      <c r="Z15" s="188"/>
    </row>
    <row r="16" spans="1:26" s="47" customFormat="1" ht="15.75">
      <c r="A16" s="506" t="s">
        <v>8</v>
      </c>
      <c r="B16" s="198" t="s">
        <v>78</v>
      </c>
      <c r="C16" s="196">
        <f>SUM(C17:C60)</f>
        <v>115119956000</v>
      </c>
      <c r="D16" s="196">
        <f>SUM(D17:D60)</f>
        <v>20855760000</v>
      </c>
      <c r="E16" s="196">
        <f t="shared" ref="E16:Q16" si="1">SUM(E17:E60)</f>
        <v>94264196000</v>
      </c>
      <c r="F16" s="196">
        <f t="shared" si="1"/>
        <v>95210000000</v>
      </c>
      <c r="G16" s="196">
        <f>SUM(G17:G60)</f>
        <v>75361000000</v>
      </c>
      <c r="H16" s="196">
        <f>SUM(H17:H60)</f>
        <v>19849000000</v>
      </c>
      <c r="I16" s="196">
        <f t="shared" si="1"/>
        <v>193886646451</v>
      </c>
      <c r="J16" s="196">
        <f t="shared" si="1"/>
        <v>24966829774</v>
      </c>
      <c r="K16" s="196">
        <f>SUM(K17:K60)</f>
        <v>100571522631</v>
      </c>
      <c r="L16" s="196">
        <f t="shared" si="1"/>
        <v>0</v>
      </c>
      <c r="M16" s="196">
        <f t="shared" si="1"/>
        <v>0</v>
      </c>
      <c r="N16" s="196">
        <f t="shared" si="1"/>
        <v>68348294046</v>
      </c>
      <c r="O16" s="196">
        <f t="shared" si="1"/>
        <v>65979848872</v>
      </c>
      <c r="P16" s="196">
        <f>SUM(P17:P60)</f>
        <v>2368445174</v>
      </c>
      <c r="Q16" s="196">
        <f t="shared" si="1"/>
        <v>0</v>
      </c>
      <c r="R16" s="197">
        <f t="shared" ref="R16:R63" si="2">+I16/C16%</f>
        <v>168.42140423594324</v>
      </c>
      <c r="S16" s="197">
        <f>+J16/D16%</f>
        <v>119.71191543247525</v>
      </c>
      <c r="T16" s="197">
        <f t="shared" ref="T16:T63" si="3">+K16/E16%</f>
        <v>106.69111592592377</v>
      </c>
      <c r="U16" s="187">
        <f>+C16-41517000000-69930286000-35801000000</f>
        <v>-32128330000</v>
      </c>
      <c r="V16" s="188"/>
      <c r="W16" s="188"/>
      <c r="X16" s="188"/>
      <c r="Y16" s="188"/>
      <c r="Z16" s="188"/>
    </row>
    <row r="17" spans="1:26" s="47" customFormat="1" ht="15.75">
      <c r="A17" s="52">
        <v>1</v>
      </c>
      <c r="B17" s="199" t="s">
        <v>541</v>
      </c>
      <c r="C17" s="200">
        <f>+D17+E17</f>
        <v>11144046000</v>
      </c>
      <c r="D17" s="200"/>
      <c r="E17" s="201">
        <f>10759046000+25000000+120000000+240000000</f>
        <v>11144046000</v>
      </c>
      <c r="F17" s="200">
        <f>SUM(G17:H17)</f>
        <v>0</v>
      </c>
      <c r="G17" s="200"/>
      <c r="H17" s="200"/>
      <c r="I17" s="202">
        <f>SUM(J17:N17)</f>
        <v>8657612063</v>
      </c>
      <c r="J17" s="200"/>
      <c r="K17" s="537">
        <v>8657612063</v>
      </c>
      <c r="L17" s="200"/>
      <c r="M17" s="200"/>
      <c r="N17" s="200">
        <f>SUM(O17:P17)</f>
        <v>0</v>
      </c>
      <c r="O17" s="200"/>
      <c r="P17" s="200"/>
      <c r="Q17" s="203"/>
      <c r="R17" s="197">
        <f t="shared" si="2"/>
        <v>77.688229777587068</v>
      </c>
      <c r="S17" s="197"/>
      <c r="T17" s="197">
        <f t="shared" si="3"/>
        <v>77.688229777587068</v>
      </c>
      <c r="U17" s="187">
        <f>+J15+O15</f>
        <v>90946678646</v>
      </c>
      <c r="V17" s="188"/>
      <c r="W17" s="188"/>
      <c r="X17" s="188"/>
      <c r="Y17" s="188"/>
      <c r="Z17" s="188"/>
    </row>
    <row r="18" spans="1:26" s="47" customFormat="1" ht="15.75">
      <c r="A18" s="52">
        <v>2</v>
      </c>
      <c r="B18" s="199" t="s">
        <v>359</v>
      </c>
      <c r="C18" s="200">
        <f t="shared" ref="C18:C60" si="4">+D18+E18</f>
        <v>7951086000</v>
      </c>
      <c r="D18" s="200">
        <v>3040000000</v>
      </c>
      <c r="E18" s="200">
        <f>867530000+200000000+1880000000+350000000+100000000+1513556000</f>
        <v>4911086000</v>
      </c>
      <c r="F18" s="200">
        <f t="shared" ref="F18:F65" si="5">SUM(G18:H18)</f>
        <v>0</v>
      </c>
      <c r="G18" s="200"/>
      <c r="H18" s="200"/>
      <c r="I18" s="202">
        <f t="shared" ref="I18:I62" si="6">SUM(J18:N18)</f>
        <v>4097652783</v>
      </c>
      <c r="J18" s="200"/>
      <c r="K18" s="538">
        <f>4097652783-P18</f>
        <v>4097652783</v>
      </c>
      <c r="L18" s="200"/>
      <c r="M18" s="200"/>
      <c r="N18" s="200">
        <f t="shared" ref="N18:N47" si="7">SUM(O18:P18)</f>
        <v>0</v>
      </c>
      <c r="O18" s="200"/>
      <c r="P18" s="200"/>
      <c r="Q18" s="203"/>
      <c r="R18" s="197">
        <f t="shared" si="2"/>
        <v>51.535762322278991</v>
      </c>
      <c r="S18" s="197">
        <f>+J18/D18%</f>
        <v>0</v>
      </c>
      <c r="T18" s="197">
        <f t="shared" si="3"/>
        <v>83.436795507144453</v>
      </c>
      <c r="U18" s="187" t="e">
        <f>+E20+C34+C35+C36+#REF!+#REF!+C37+C38+C39+C45+C46+C47</f>
        <v>#REF!</v>
      </c>
      <c r="V18" s="188"/>
      <c r="W18" s="188"/>
      <c r="X18" s="188"/>
      <c r="Y18" s="188"/>
      <c r="Z18" s="188"/>
    </row>
    <row r="19" spans="1:26" s="47" customFormat="1" ht="15.75">
      <c r="A19" s="52">
        <v>3</v>
      </c>
      <c r="B19" s="199" t="s">
        <v>79</v>
      </c>
      <c r="C19" s="200">
        <f t="shared" si="4"/>
        <v>1513455000</v>
      </c>
      <c r="D19" s="200"/>
      <c r="E19" s="200">
        <v>1513455000</v>
      </c>
      <c r="F19" s="200">
        <f t="shared" si="5"/>
        <v>30000000</v>
      </c>
      <c r="G19" s="200"/>
      <c r="H19" s="200">
        <v>30000000</v>
      </c>
      <c r="I19" s="202">
        <f t="shared" si="6"/>
        <v>1522961191</v>
      </c>
      <c r="J19" s="200"/>
      <c r="K19" s="538">
        <f>1522961191-P19</f>
        <v>1492961191</v>
      </c>
      <c r="L19" s="200"/>
      <c r="M19" s="200"/>
      <c r="N19" s="200">
        <f t="shared" si="7"/>
        <v>30000000</v>
      </c>
      <c r="O19" s="200"/>
      <c r="P19" s="200">
        <v>30000000</v>
      </c>
      <c r="Q19" s="203"/>
      <c r="R19" s="197">
        <f t="shared" si="2"/>
        <v>100.62811190289767</v>
      </c>
      <c r="S19" s="197"/>
      <c r="T19" s="197">
        <f t="shared" si="3"/>
        <v>98.645892411733413</v>
      </c>
      <c r="U19" s="187" t="e">
        <f>+U18-#REF!</f>
        <v>#REF!</v>
      </c>
      <c r="V19" s="188"/>
      <c r="W19" s="188"/>
      <c r="X19" s="188"/>
      <c r="Y19" s="188"/>
      <c r="Z19" s="188"/>
    </row>
    <row r="20" spans="1:26" s="47" customFormat="1" ht="15.75">
      <c r="A20" s="52">
        <v>4</v>
      </c>
      <c r="B20" s="199" t="s">
        <v>114</v>
      </c>
      <c r="C20" s="200">
        <f t="shared" si="4"/>
        <v>3412270000</v>
      </c>
      <c r="D20" s="200"/>
      <c r="E20" s="200">
        <f>111707000+96650000+1928262000+6800000+1268851000</f>
        <v>3412270000</v>
      </c>
      <c r="F20" s="200">
        <f t="shared" si="5"/>
        <v>521000000</v>
      </c>
      <c r="G20" s="200">
        <v>257000000</v>
      </c>
      <c r="H20" s="200">
        <v>264000000</v>
      </c>
      <c r="I20" s="202">
        <f t="shared" si="6"/>
        <v>3337126929</v>
      </c>
      <c r="J20" s="200"/>
      <c r="K20" s="538">
        <f>2892899929-P20</f>
        <v>2438665829</v>
      </c>
      <c r="L20" s="200"/>
      <c r="M20" s="200"/>
      <c r="N20" s="200">
        <f t="shared" si="7"/>
        <v>898461100</v>
      </c>
      <c r="O20" s="200">
        <v>444227000</v>
      </c>
      <c r="P20" s="200">
        <v>454234100</v>
      </c>
      <c r="Q20" s="203"/>
      <c r="R20" s="197">
        <f t="shared" si="2"/>
        <v>97.797856822584379</v>
      </c>
      <c r="S20" s="197"/>
      <c r="T20" s="197">
        <f t="shared" si="3"/>
        <v>71.467551776383459</v>
      </c>
      <c r="U20" s="188">
        <f>2296904-2292900</f>
        <v>4004</v>
      </c>
      <c r="V20" s="188"/>
      <c r="W20" s="188"/>
      <c r="X20" s="188"/>
      <c r="Y20" s="188"/>
      <c r="Z20" s="188"/>
    </row>
    <row r="21" spans="1:26" s="47" customFormat="1" ht="15.75">
      <c r="A21" s="52">
        <v>5</v>
      </c>
      <c r="B21" s="199" t="s">
        <v>80</v>
      </c>
      <c r="C21" s="200">
        <f t="shared" si="4"/>
        <v>2311213000</v>
      </c>
      <c r="D21" s="200"/>
      <c r="E21" s="200">
        <f>92700000+350000000+264000000+50000000+1554513000</f>
        <v>2311213000</v>
      </c>
      <c r="F21" s="200">
        <f t="shared" si="5"/>
        <v>1806000000</v>
      </c>
      <c r="G21" s="200"/>
      <c r="H21" s="200">
        <f>1806000000</f>
        <v>1806000000</v>
      </c>
      <c r="I21" s="202">
        <f t="shared" si="6"/>
        <v>4783178459</v>
      </c>
      <c r="J21" s="200">
        <v>1620000</v>
      </c>
      <c r="K21" s="538">
        <f>4781558459-P21</f>
        <v>3492940959</v>
      </c>
      <c r="L21" s="200"/>
      <c r="M21" s="200"/>
      <c r="N21" s="200">
        <f t="shared" si="7"/>
        <v>1288617500</v>
      </c>
      <c r="O21" s="200"/>
      <c r="P21" s="200">
        <v>1288617500</v>
      </c>
      <c r="Q21" s="203"/>
      <c r="R21" s="197">
        <f t="shared" si="2"/>
        <v>206.95532860883009</v>
      </c>
      <c r="S21" s="197"/>
      <c r="T21" s="197">
        <f t="shared" si="3"/>
        <v>151.13020561064687</v>
      </c>
      <c r="U21" s="188">
        <f>33777+50665+24395+15012+41283</f>
        <v>165132</v>
      </c>
      <c r="V21" s="188"/>
      <c r="W21" s="188"/>
      <c r="X21" s="188"/>
      <c r="Y21" s="188"/>
      <c r="Z21" s="188"/>
    </row>
    <row r="22" spans="1:26" s="47" customFormat="1" ht="15.75">
      <c r="A22" s="52">
        <v>6</v>
      </c>
      <c r="B22" s="199" t="s">
        <v>81</v>
      </c>
      <c r="C22" s="200">
        <f t="shared" si="4"/>
        <v>1777485000</v>
      </c>
      <c r="D22" s="200"/>
      <c r="E22" s="200">
        <v>1777485000</v>
      </c>
      <c r="F22" s="200">
        <f t="shared" si="5"/>
        <v>8000000</v>
      </c>
      <c r="G22" s="200"/>
      <c r="H22" s="200">
        <v>8000000</v>
      </c>
      <c r="I22" s="200">
        <f t="shared" si="6"/>
        <v>1885839165</v>
      </c>
      <c r="J22" s="200"/>
      <c r="K22" s="538">
        <f>1885839165-N22</f>
        <v>1877839165</v>
      </c>
      <c r="L22" s="200"/>
      <c r="M22" s="200"/>
      <c r="N22" s="200">
        <f t="shared" si="7"/>
        <v>8000000</v>
      </c>
      <c r="O22" s="200"/>
      <c r="P22" s="452">
        <v>8000000</v>
      </c>
      <c r="Q22" s="203"/>
      <c r="R22" s="197">
        <f t="shared" si="2"/>
        <v>106.09592570401438</v>
      </c>
      <c r="S22" s="197"/>
      <c r="T22" s="197">
        <f t="shared" si="3"/>
        <v>105.64585158243248</v>
      </c>
      <c r="U22" s="188">
        <f>1937218+1780192+2051094</f>
        <v>5768504</v>
      </c>
      <c r="V22" s="188"/>
      <c r="W22" s="188"/>
      <c r="X22" s="188"/>
      <c r="Y22" s="188"/>
      <c r="Z22" s="188"/>
    </row>
    <row r="23" spans="1:26" s="47" customFormat="1" ht="15.75">
      <c r="A23" s="52">
        <v>7</v>
      </c>
      <c r="B23" s="199" t="s">
        <v>82</v>
      </c>
      <c r="C23" s="200">
        <f t="shared" si="4"/>
        <v>798491000</v>
      </c>
      <c r="D23" s="200"/>
      <c r="E23" s="200">
        <v>798491000</v>
      </c>
      <c r="F23" s="200">
        <f t="shared" si="5"/>
        <v>0</v>
      </c>
      <c r="G23" s="200"/>
      <c r="H23" s="200"/>
      <c r="I23" s="200">
        <f t="shared" si="6"/>
        <v>767351928</v>
      </c>
      <c r="J23" s="200"/>
      <c r="K23" s="538">
        <v>767351928</v>
      </c>
      <c r="L23" s="200"/>
      <c r="M23" s="200"/>
      <c r="N23" s="200">
        <f t="shared" si="7"/>
        <v>0</v>
      </c>
      <c r="O23" s="200"/>
      <c r="P23" s="200"/>
      <c r="Q23" s="203"/>
      <c r="R23" s="197">
        <f t="shared" si="2"/>
        <v>96.100260115643138</v>
      </c>
      <c r="S23" s="197"/>
      <c r="T23" s="197">
        <f t="shared" si="3"/>
        <v>96.100260115643138</v>
      </c>
      <c r="U23" s="188">
        <f>-3974758+2934716+3951841</f>
        <v>2911799</v>
      </c>
      <c r="V23" s="188"/>
      <c r="W23" s="188"/>
      <c r="X23" s="188"/>
      <c r="Y23" s="188"/>
      <c r="Z23" s="188"/>
    </row>
    <row r="24" spans="1:26" s="47" customFormat="1" ht="15.75">
      <c r="A24" s="52">
        <v>8</v>
      </c>
      <c r="B24" s="199" t="s">
        <v>377</v>
      </c>
      <c r="C24" s="200">
        <f t="shared" si="4"/>
        <v>591554000</v>
      </c>
      <c r="D24" s="200"/>
      <c r="E24" s="200">
        <v>591554000</v>
      </c>
      <c r="F24" s="200">
        <f t="shared" si="5"/>
        <v>349000000</v>
      </c>
      <c r="G24" s="200"/>
      <c r="H24" s="200">
        <v>349000000</v>
      </c>
      <c r="I24" s="200">
        <f t="shared" si="6"/>
        <v>704907434</v>
      </c>
      <c r="J24" s="200"/>
      <c r="K24" s="538">
        <f>704907434-N24</f>
        <v>592757434</v>
      </c>
      <c r="L24" s="200"/>
      <c r="M24" s="200"/>
      <c r="N24" s="200">
        <f t="shared" si="7"/>
        <v>112150000</v>
      </c>
      <c r="O24" s="200"/>
      <c r="P24" s="200">
        <v>112150000</v>
      </c>
      <c r="Q24" s="203"/>
      <c r="R24" s="197">
        <f t="shared" si="2"/>
        <v>119.1619757452405</v>
      </c>
      <c r="S24" s="197"/>
      <c r="T24" s="197">
        <f t="shared" si="3"/>
        <v>100.20343603458011</v>
      </c>
      <c r="U24" s="188">
        <f>3974758+2934716+3951841</f>
        <v>10861315</v>
      </c>
      <c r="V24" s="188"/>
      <c r="W24" s="188"/>
      <c r="X24" s="188"/>
      <c r="Y24" s="188"/>
      <c r="Z24" s="188"/>
    </row>
    <row r="25" spans="1:26" s="47" customFormat="1" ht="15.75">
      <c r="A25" s="52">
        <v>9</v>
      </c>
      <c r="B25" s="199" t="s">
        <v>378</v>
      </c>
      <c r="C25" s="200">
        <f t="shared" si="4"/>
        <v>695475000</v>
      </c>
      <c r="D25" s="200"/>
      <c r="E25" s="200">
        <v>695475000</v>
      </c>
      <c r="F25" s="200">
        <f t="shared" si="5"/>
        <v>0</v>
      </c>
      <c r="G25" s="200"/>
      <c r="H25" s="200"/>
      <c r="I25" s="200">
        <f t="shared" si="6"/>
        <v>472658155</v>
      </c>
      <c r="J25" s="200"/>
      <c r="K25" s="538">
        <v>472658155</v>
      </c>
      <c r="L25" s="200"/>
      <c r="M25" s="200"/>
      <c r="N25" s="200">
        <f t="shared" si="7"/>
        <v>0</v>
      </c>
      <c r="O25" s="200"/>
      <c r="P25" s="200"/>
      <c r="Q25" s="203"/>
      <c r="R25" s="197">
        <f t="shared" si="2"/>
        <v>67.961918832452639</v>
      </c>
      <c r="S25" s="197"/>
      <c r="T25" s="197">
        <f t="shared" si="3"/>
        <v>67.961918832452639</v>
      </c>
      <c r="U25" s="189">
        <f>1937218+1780192+2051094+3974758+2934716+3951841+2854512+2672593+5359010+145950+963097+433853+252980+287945+45175+107000+107000+107000+108000+46686+19148+21296+75816+42120+25000+25000+25000+520000+36350+36170+45900+61580+28350+12150+40500+33777+50665+24395+15012+41283+8250+42000+24000+31500+3000+13500+30453+16853+18592+13900+5345+3475+128200+138600+116000+31500+131000+180200+70500+42000+118000+76000+34750+32050+29000+12730+8050+22420+17000</f>
        <v>32699000</v>
      </c>
      <c r="V25" s="188"/>
      <c r="W25" s="188"/>
      <c r="X25" s="188"/>
      <c r="Y25" s="188"/>
      <c r="Z25" s="188"/>
    </row>
    <row r="26" spans="1:26" s="47" customFormat="1" ht="15.75">
      <c r="A26" s="52">
        <v>10</v>
      </c>
      <c r="B26" s="199" t="s">
        <v>84</v>
      </c>
      <c r="C26" s="200">
        <f t="shared" si="4"/>
        <v>270686000</v>
      </c>
      <c r="D26" s="200"/>
      <c r="E26" s="200">
        <v>270686000</v>
      </c>
      <c r="F26" s="200">
        <f t="shared" si="5"/>
        <v>0</v>
      </c>
      <c r="G26" s="200"/>
      <c r="H26" s="200"/>
      <c r="I26" s="200">
        <f t="shared" si="6"/>
        <v>278493450</v>
      </c>
      <c r="J26" s="200"/>
      <c r="K26" s="538">
        <v>278493450</v>
      </c>
      <c r="L26" s="200"/>
      <c r="M26" s="200"/>
      <c r="N26" s="200">
        <f t="shared" si="7"/>
        <v>0</v>
      </c>
      <c r="O26" s="200"/>
      <c r="P26" s="200"/>
      <c r="Q26" s="203"/>
      <c r="R26" s="197">
        <f t="shared" si="2"/>
        <v>102.88431983922331</v>
      </c>
      <c r="S26" s="197"/>
      <c r="T26" s="197">
        <f t="shared" si="3"/>
        <v>102.88431983922331</v>
      </c>
      <c r="U26" s="188">
        <v>1161898593</v>
      </c>
      <c r="V26" s="188"/>
      <c r="W26" s="188"/>
      <c r="X26" s="188"/>
      <c r="Y26" s="188"/>
      <c r="Z26" s="188"/>
    </row>
    <row r="27" spans="1:26" s="47" customFormat="1" ht="30">
      <c r="A27" s="52">
        <v>11</v>
      </c>
      <c r="B27" s="199" t="s">
        <v>349</v>
      </c>
      <c r="C27" s="200">
        <f t="shared" si="4"/>
        <v>2799429000</v>
      </c>
      <c r="D27" s="200"/>
      <c r="E27" s="200">
        <f>1447557000+1351872000</f>
        <v>2799429000</v>
      </c>
      <c r="F27" s="200">
        <f t="shared" si="5"/>
        <v>0</v>
      </c>
      <c r="G27" s="200"/>
      <c r="H27" s="200"/>
      <c r="I27" s="200">
        <f t="shared" si="6"/>
        <v>2687434992</v>
      </c>
      <c r="J27" s="200"/>
      <c r="K27" s="538">
        <v>2687434992</v>
      </c>
      <c r="L27" s="200"/>
      <c r="M27" s="200"/>
      <c r="N27" s="200">
        <f t="shared" si="7"/>
        <v>0</v>
      </c>
      <c r="O27" s="200"/>
      <c r="P27" s="200"/>
      <c r="Q27" s="203"/>
      <c r="R27" s="197">
        <f t="shared" si="2"/>
        <v>95.999398162982516</v>
      </c>
      <c r="S27" s="197"/>
      <c r="T27" s="197">
        <f t="shared" si="3"/>
        <v>95.999398162982516</v>
      </c>
      <c r="U27" s="187">
        <f>+U26-K22</f>
        <v>-715940572</v>
      </c>
      <c r="V27" s="188"/>
      <c r="W27" s="188"/>
      <c r="X27" s="188"/>
      <c r="Y27" s="188"/>
      <c r="Z27" s="188"/>
    </row>
    <row r="28" spans="1:26" s="47" customFormat="1" ht="15.75">
      <c r="A28" s="52">
        <v>12</v>
      </c>
      <c r="B28" s="199" t="s">
        <v>383</v>
      </c>
      <c r="C28" s="200">
        <f t="shared" si="4"/>
        <v>513000000</v>
      </c>
      <c r="D28" s="200"/>
      <c r="E28" s="200">
        <v>513000000</v>
      </c>
      <c r="F28" s="200">
        <f t="shared" si="5"/>
        <v>0</v>
      </c>
      <c r="G28" s="200"/>
      <c r="H28" s="200"/>
      <c r="I28" s="200">
        <f t="shared" si="6"/>
        <v>427160687</v>
      </c>
      <c r="J28" s="200"/>
      <c r="K28" s="538">
        <v>427160687</v>
      </c>
      <c r="L28" s="200"/>
      <c r="M28" s="200"/>
      <c r="N28" s="200">
        <f t="shared" si="7"/>
        <v>0</v>
      </c>
      <c r="O28" s="200"/>
      <c r="P28" s="200"/>
      <c r="Q28" s="203"/>
      <c r="R28" s="197">
        <f t="shared" si="2"/>
        <v>83.267190448343086</v>
      </c>
      <c r="S28" s="197"/>
      <c r="T28" s="197">
        <f t="shared" si="3"/>
        <v>83.267190448343086</v>
      </c>
      <c r="U28" s="188">
        <f>90000000-80000000-7194780</f>
        <v>2805220</v>
      </c>
      <c r="V28" s="188"/>
      <c r="W28" s="188"/>
      <c r="X28" s="188"/>
      <c r="Y28" s="188"/>
      <c r="Z28" s="188"/>
    </row>
    <row r="29" spans="1:26" s="47" customFormat="1" ht="15.75">
      <c r="A29" s="52">
        <v>13</v>
      </c>
      <c r="B29" s="199" t="s">
        <v>348</v>
      </c>
      <c r="C29" s="200">
        <f t="shared" si="4"/>
        <v>1855390000</v>
      </c>
      <c r="D29" s="200"/>
      <c r="E29" s="200">
        <v>1855390000</v>
      </c>
      <c r="F29" s="200">
        <f t="shared" si="5"/>
        <v>0</v>
      </c>
      <c r="G29" s="200"/>
      <c r="H29" s="200"/>
      <c r="I29" s="200">
        <f t="shared" si="6"/>
        <v>1575284926</v>
      </c>
      <c r="J29" s="200"/>
      <c r="K29" s="538">
        <v>1575284926</v>
      </c>
      <c r="L29" s="200"/>
      <c r="M29" s="200"/>
      <c r="N29" s="200">
        <f t="shared" si="7"/>
        <v>0</v>
      </c>
      <c r="O29" s="200"/>
      <c r="P29" s="200"/>
      <c r="Q29" s="203"/>
      <c r="R29" s="197">
        <f t="shared" si="2"/>
        <v>84.903170007383892</v>
      </c>
      <c r="S29" s="197"/>
      <c r="T29" s="197">
        <f t="shared" si="3"/>
        <v>84.903170007383892</v>
      </c>
      <c r="U29" s="188"/>
      <c r="V29" s="188"/>
      <c r="W29" s="188"/>
      <c r="X29" s="188"/>
      <c r="Y29" s="188"/>
      <c r="Z29" s="188"/>
    </row>
    <row r="30" spans="1:26" s="47" customFormat="1" ht="15.75">
      <c r="A30" s="52">
        <v>14</v>
      </c>
      <c r="B30" s="199" t="s">
        <v>546</v>
      </c>
      <c r="C30" s="200">
        <f t="shared" si="4"/>
        <v>17815760000</v>
      </c>
      <c r="D30" s="200">
        <f>5926000000+8389760000+2630000000+870000000</f>
        <v>17815760000</v>
      </c>
      <c r="E30" s="200"/>
      <c r="F30" s="200">
        <f t="shared" si="5"/>
        <v>58851000000</v>
      </c>
      <c r="G30" s="200">
        <v>58851000000</v>
      </c>
      <c r="H30" s="200"/>
      <c r="I30" s="200">
        <f>SUM(J30:N30)</f>
        <v>62665562814</v>
      </c>
      <c r="J30" s="204">
        <v>23414983842</v>
      </c>
      <c r="K30" s="200"/>
      <c r="L30" s="200"/>
      <c r="M30" s="200"/>
      <c r="N30" s="200">
        <f t="shared" si="7"/>
        <v>39250578972</v>
      </c>
      <c r="O30" s="200">
        <v>39250578972</v>
      </c>
      <c r="P30" s="200"/>
      <c r="Q30" s="203"/>
      <c r="R30" s="197">
        <f t="shared" si="2"/>
        <v>351.74229341886058</v>
      </c>
      <c r="S30" s="197">
        <f>+J30/D30%</f>
        <v>131.42848714845732</v>
      </c>
      <c r="T30" s="197"/>
      <c r="U30" s="188">
        <f>509228-138228-271000</f>
        <v>100000</v>
      </c>
      <c r="V30" s="188"/>
      <c r="W30" s="188"/>
      <c r="X30" s="188"/>
      <c r="Y30" s="188"/>
      <c r="Z30" s="188"/>
    </row>
    <row r="31" spans="1:26" s="47" customFormat="1" ht="15.75">
      <c r="A31" s="52">
        <v>15</v>
      </c>
      <c r="B31" s="199" t="s">
        <v>86</v>
      </c>
      <c r="C31" s="200">
        <f t="shared" si="4"/>
        <v>4353000000</v>
      </c>
      <c r="D31" s="200"/>
      <c r="E31" s="200">
        <v>4353000000</v>
      </c>
      <c r="F31" s="200">
        <f t="shared" si="5"/>
        <v>0</v>
      </c>
      <c r="G31" s="200"/>
      <c r="H31" s="200"/>
      <c r="I31" s="200">
        <f t="shared" si="6"/>
        <v>4913196996</v>
      </c>
      <c r="J31" s="200"/>
      <c r="K31" s="537">
        <v>4913196996</v>
      </c>
      <c r="L31" s="200"/>
      <c r="M31" s="200"/>
      <c r="N31" s="200">
        <f t="shared" si="7"/>
        <v>0</v>
      </c>
      <c r="O31" s="200"/>
      <c r="P31" s="200"/>
      <c r="Q31" s="203"/>
      <c r="R31" s="197">
        <f t="shared" si="2"/>
        <v>112.86921654031703</v>
      </c>
      <c r="S31" s="197"/>
      <c r="T31" s="197">
        <f t="shared" si="3"/>
        <v>112.86921654031703</v>
      </c>
      <c r="U31" s="189">
        <v>103256373133</v>
      </c>
      <c r="V31" s="188"/>
      <c r="W31" s="188"/>
      <c r="X31" s="188"/>
      <c r="Y31" s="188"/>
      <c r="Z31" s="188"/>
    </row>
    <row r="32" spans="1:26" s="47" customFormat="1" ht="15.75">
      <c r="A32" s="52">
        <v>16</v>
      </c>
      <c r="B32" s="199" t="s">
        <v>87</v>
      </c>
      <c r="C32" s="200">
        <f t="shared" si="4"/>
        <v>1250000000</v>
      </c>
      <c r="D32" s="200"/>
      <c r="E32" s="200">
        <v>1250000000</v>
      </c>
      <c r="F32" s="200">
        <f t="shared" si="5"/>
        <v>0</v>
      </c>
      <c r="G32" s="200"/>
      <c r="H32" s="200"/>
      <c r="I32" s="200">
        <f t="shared" si="6"/>
        <v>1471346000</v>
      </c>
      <c r="J32" s="200"/>
      <c r="K32" s="202">
        <v>1471346000</v>
      </c>
      <c r="L32" s="200"/>
      <c r="M32" s="200"/>
      <c r="N32" s="200">
        <f t="shared" si="7"/>
        <v>0</v>
      </c>
      <c r="O32" s="200"/>
      <c r="P32" s="200"/>
      <c r="Q32" s="203"/>
      <c r="R32" s="197">
        <f t="shared" si="2"/>
        <v>117.70768</v>
      </c>
      <c r="S32" s="197"/>
      <c r="T32" s="197">
        <f t="shared" si="3"/>
        <v>117.70768</v>
      </c>
      <c r="U32" s="187">
        <f>+U31-O30-O49-O50-O51</f>
        <v>37720751261</v>
      </c>
      <c r="V32" s="188"/>
      <c r="W32" s="188"/>
      <c r="X32" s="188"/>
      <c r="Y32" s="188"/>
      <c r="Z32" s="188"/>
    </row>
    <row r="33" spans="1:26" s="47" customFormat="1" ht="15.75">
      <c r="A33" s="52">
        <v>17</v>
      </c>
      <c r="B33" s="199" t="s">
        <v>542</v>
      </c>
      <c r="C33" s="200">
        <f t="shared" si="4"/>
        <v>5131508000</v>
      </c>
      <c r="D33" s="200"/>
      <c r="E33" s="200">
        <v>5131508000</v>
      </c>
      <c r="F33" s="200">
        <f t="shared" si="5"/>
        <v>0</v>
      </c>
      <c r="G33" s="200"/>
      <c r="H33" s="200"/>
      <c r="I33" s="200">
        <f t="shared" si="6"/>
        <v>6641088911</v>
      </c>
      <c r="J33" s="200"/>
      <c r="K33" s="538">
        <f>6641088911-P33</f>
        <v>6422787337</v>
      </c>
      <c r="L33" s="200"/>
      <c r="M33" s="200"/>
      <c r="N33" s="452">
        <f t="shared" si="7"/>
        <v>218301574</v>
      </c>
      <c r="O33" s="200"/>
      <c r="P33" s="200">
        <v>218301574</v>
      </c>
      <c r="Q33" s="203"/>
      <c r="R33" s="197">
        <f t="shared" si="2"/>
        <v>129.41788088413776</v>
      </c>
      <c r="S33" s="197"/>
      <c r="T33" s="197">
        <f t="shared" si="3"/>
        <v>125.16374011304279</v>
      </c>
      <c r="U33" s="188">
        <v>69671769454</v>
      </c>
      <c r="V33" s="187">
        <f>8956612050-K33</f>
        <v>2533824713</v>
      </c>
      <c r="W33" s="188"/>
      <c r="X33" s="188"/>
      <c r="Y33" s="188"/>
      <c r="Z33" s="188"/>
    </row>
    <row r="34" spans="1:26" s="47" customFormat="1" ht="15.75">
      <c r="A34" s="52">
        <v>18</v>
      </c>
      <c r="B34" s="199" t="s">
        <v>115</v>
      </c>
      <c r="C34" s="200">
        <f t="shared" si="4"/>
        <v>4530576000</v>
      </c>
      <c r="D34" s="200"/>
      <c r="E34" s="200">
        <f>951523000+3579053000</f>
        <v>4530576000</v>
      </c>
      <c r="F34" s="200">
        <f t="shared" si="5"/>
        <v>0</v>
      </c>
      <c r="G34" s="200"/>
      <c r="H34" s="200"/>
      <c r="I34" s="200">
        <f t="shared" si="6"/>
        <v>4417992797</v>
      </c>
      <c r="J34" s="200"/>
      <c r="K34" s="538">
        <v>4417992797</v>
      </c>
      <c r="L34" s="205"/>
      <c r="M34" s="200"/>
      <c r="N34" s="200">
        <f t="shared" si="7"/>
        <v>0</v>
      </c>
      <c r="O34" s="203"/>
      <c r="P34" s="203"/>
      <c r="Q34" s="203"/>
      <c r="R34" s="197">
        <f t="shared" si="2"/>
        <v>97.515035549563677</v>
      </c>
      <c r="S34" s="197"/>
      <c r="T34" s="197">
        <f t="shared" si="3"/>
        <v>97.515035549563677</v>
      </c>
      <c r="U34" s="188"/>
      <c r="V34" s="188"/>
      <c r="W34" s="188"/>
      <c r="X34" s="188"/>
      <c r="Y34" s="188"/>
      <c r="Z34" s="188"/>
    </row>
    <row r="35" spans="1:26" s="47" customFormat="1" ht="15.75">
      <c r="A35" s="52">
        <v>19</v>
      </c>
      <c r="B35" s="199" t="s">
        <v>116</v>
      </c>
      <c r="C35" s="200">
        <f t="shared" si="4"/>
        <v>2867182000</v>
      </c>
      <c r="D35" s="200"/>
      <c r="E35" s="200">
        <f>341135000+2541047000-15000000</f>
        <v>2867182000</v>
      </c>
      <c r="F35" s="200">
        <f t="shared" si="5"/>
        <v>0</v>
      </c>
      <c r="G35" s="200"/>
      <c r="H35" s="200"/>
      <c r="I35" s="200">
        <f t="shared" si="6"/>
        <v>4283109523</v>
      </c>
      <c r="J35" s="200"/>
      <c r="K35" s="538">
        <v>4283109523</v>
      </c>
      <c r="L35" s="205"/>
      <c r="M35" s="200"/>
      <c r="N35" s="200">
        <f t="shared" si="7"/>
        <v>0</v>
      </c>
      <c r="O35" s="203"/>
      <c r="P35" s="203"/>
      <c r="Q35" s="203"/>
      <c r="R35" s="197">
        <f t="shared" si="2"/>
        <v>149.38394294467528</v>
      </c>
      <c r="S35" s="197"/>
      <c r="T35" s="197">
        <f t="shared" si="3"/>
        <v>149.38394294467528</v>
      </c>
      <c r="U35" s="188"/>
      <c r="V35" s="188"/>
      <c r="W35" s="188"/>
      <c r="X35" s="188"/>
      <c r="Y35" s="188"/>
      <c r="Z35" s="188"/>
    </row>
    <row r="36" spans="1:26" s="47" customFormat="1" ht="19.5" customHeight="1">
      <c r="A36" s="52">
        <v>20</v>
      </c>
      <c r="B36" s="199" t="s">
        <v>117</v>
      </c>
      <c r="C36" s="200">
        <f t="shared" si="4"/>
        <v>4992418000</v>
      </c>
      <c r="D36" s="200"/>
      <c r="E36" s="200">
        <f>974088000+4018330000</f>
        <v>4992418000</v>
      </c>
      <c r="F36" s="200">
        <f t="shared" si="5"/>
        <v>0</v>
      </c>
      <c r="G36" s="200"/>
      <c r="H36" s="200"/>
      <c r="I36" s="200">
        <f t="shared" si="6"/>
        <v>5014293262</v>
      </c>
      <c r="J36" s="200"/>
      <c r="K36" s="538">
        <v>5014293262</v>
      </c>
      <c r="L36" s="205"/>
      <c r="M36" s="200"/>
      <c r="N36" s="200">
        <f t="shared" si="7"/>
        <v>0</v>
      </c>
      <c r="O36" s="203"/>
      <c r="P36" s="203"/>
      <c r="Q36" s="203"/>
      <c r="R36" s="197">
        <f t="shared" si="2"/>
        <v>100.43816968050352</v>
      </c>
      <c r="S36" s="197"/>
      <c r="T36" s="197">
        <f t="shared" si="3"/>
        <v>100.43816968050352</v>
      </c>
      <c r="U36" s="188">
        <f>3606058000+405000000+30000000+30500000+9500000</f>
        <v>4081058000</v>
      </c>
      <c r="V36" s="188">
        <f>26600+0.5</f>
        <v>26600.5</v>
      </c>
      <c r="W36" s="188"/>
      <c r="X36" s="188"/>
      <c r="Y36" s="188"/>
      <c r="Z36" s="188"/>
    </row>
    <row r="37" spans="1:26" s="47" customFormat="1" ht="15.75">
      <c r="A37" s="52">
        <v>21</v>
      </c>
      <c r="B37" s="199" t="s">
        <v>357</v>
      </c>
      <c r="C37" s="200">
        <f t="shared" si="4"/>
        <v>6066213000</v>
      </c>
      <c r="D37" s="200"/>
      <c r="E37" s="200">
        <f>442825000+5639388000-16000000</f>
        <v>6066213000</v>
      </c>
      <c r="F37" s="200">
        <f t="shared" si="5"/>
        <v>0</v>
      </c>
      <c r="G37" s="200"/>
      <c r="H37" s="200"/>
      <c r="I37" s="200">
        <f t="shared" si="6"/>
        <v>10405924092</v>
      </c>
      <c r="J37" s="200"/>
      <c r="K37" s="202">
        <v>10405924092</v>
      </c>
      <c r="L37" s="205"/>
      <c r="M37" s="200"/>
      <c r="N37" s="200">
        <f t="shared" si="7"/>
        <v>0</v>
      </c>
      <c r="O37" s="203"/>
      <c r="P37" s="203"/>
      <c r="Q37" s="203"/>
      <c r="R37" s="197">
        <f t="shared" si="2"/>
        <v>171.53904902449023</v>
      </c>
      <c r="S37" s="197"/>
      <c r="T37" s="197">
        <f t="shared" si="3"/>
        <v>171.53904902449023</v>
      </c>
      <c r="U37" s="188"/>
      <c r="V37" s="188"/>
      <c r="W37" s="188"/>
      <c r="X37" s="188"/>
      <c r="Y37" s="188"/>
      <c r="Z37" s="188"/>
    </row>
    <row r="38" spans="1:26" s="47" customFormat="1" ht="30">
      <c r="A38" s="52">
        <v>22</v>
      </c>
      <c r="B38" s="199" t="s">
        <v>354</v>
      </c>
      <c r="C38" s="200">
        <f t="shared" si="4"/>
        <v>12356940000</v>
      </c>
      <c r="D38" s="200"/>
      <c r="E38" s="200">
        <f>4003967000+8352973000</f>
        <v>12356940000</v>
      </c>
      <c r="F38" s="200">
        <f t="shared" si="5"/>
        <v>0</v>
      </c>
      <c r="G38" s="200"/>
      <c r="H38" s="200"/>
      <c r="I38" s="200">
        <f t="shared" si="6"/>
        <v>12345625188</v>
      </c>
      <c r="J38" s="200"/>
      <c r="K38" s="538">
        <v>12345625188</v>
      </c>
      <c r="L38" s="205"/>
      <c r="M38" s="200"/>
      <c r="N38" s="200">
        <f t="shared" si="7"/>
        <v>0</v>
      </c>
      <c r="O38" s="203"/>
      <c r="P38" s="203"/>
      <c r="Q38" s="203"/>
      <c r="R38" s="197">
        <f t="shared" si="2"/>
        <v>99.908433544226966</v>
      </c>
      <c r="S38" s="197"/>
      <c r="T38" s="197">
        <f t="shared" si="3"/>
        <v>99.908433544226966</v>
      </c>
      <c r="U38" s="188"/>
      <c r="V38" s="188"/>
      <c r="W38" s="188"/>
      <c r="X38" s="188"/>
      <c r="Y38" s="188"/>
      <c r="Z38" s="188"/>
    </row>
    <row r="39" spans="1:26" s="47" customFormat="1" ht="15.75">
      <c r="A39" s="52">
        <v>23</v>
      </c>
      <c r="B39" s="199" t="s">
        <v>353</v>
      </c>
      <c r="C39" s="200">
        <f t="shared" si="4"/>
        <v>13912052000</v>
      </c>
      <c r="D39" s="200"/>
      <c r="E39" s="200">
        <f>4751106000+9160946000</f>
        <v>13912052000</v>
      </c>
      <c r="F39" s="200">
        <f t="shared" si="5"/>
        <v>0</v>
      </c>
      <c r="G39" s="200"/>
      <c r="H39" s="200"/>
      <c r="I39" s="200">
        <f t="shared" si="6"/>
        <v>14236831480</v>
      </c>
      <c r="J39" s="200"/>
      <c r="K39" s="538">
        <v>14236831480</v>
      </c>
      <c r="L39" s="205"/>
      <c r="M39" s="200"/>
      <c r="N39" s="200">
        <f t="shared" si="7"/>
        <v>0</v>
      </c>
      <c r="O39" s="203"/>
      <c r="P39" s="203"/>
      <c r="Q39" s="203"/>
      <c r="R39" s="197">
        <f t="shared" si="2"/>
        <v>102.33451887615141</v>
      </c>
      <c r="S39" s="197"/>
      <c r="T39" s="197">
        <f t="shared" si="3"/>
        <v>102.33451887615141</v>
      </c>
      <c r="U39" s="188"/>
      <c r="V39" s="188"/>
      <c r="W39" s="188"/>
      <c r="X39" s="188"/>
      <c r="Y39" s="188"/>
      <c r="Z39" s="188"/>
    </row>
    <row r="40" spans="1:26" s="47" customFormat="1" ht="15.75">
      <c r="A40" s="52">
        <v>24</v>
      </c>
      <c r="B40" s="199" t="s">
        <v>355</v>
      </c>
      <c r="C40" s="200">
        <f t="shared" si="4"/>
        <v>2486594000</v>
      </c>
      <c r="D40" s="200"/>
      <c r="E40" s="200">
        <f>30000000+1374274000+1082320000</f>
        <v>2486594000</v>
      </c>
      <c r="F40" s="200">
        <f t="shared" si="5"/>
        <v>1995000000</v>
      </c>
      <c r="G40" s="200"/>
      <c r="H40" s="200">
        <v>1995000000</v>
      </c>
      <c r="I40" s="200">
        <f t="shared" si="6"/>
        <v>2532979329</v>
      </c>
      <c r="J40" s="200"/>
      <c r="K40" s="538">
        <f>2532979329-N40</f>
        <v>2285837329</v>
      </c>
      <c r="L40" s="205"/>
      <c r="M40" s="200"/>
      <c r="N40" s="200">
        <f t="shared" si="7"/>
        <v>247142000</v>
      </c>
      <c r="O40" s="203"/>
      <c r="P40" s="204">
        <v>247142000</v>
      </c>
      <c r="Q40" s="203"/>
      <c r="R40" s="197">
        <f t="shared" si="2"/>
        <v>101.86541626819658</v>
      </c>
      <c r="S40" s="197"/>
      <c r="T40" s="197">
        <f t="shared" si="3"/>
        <v>91.926439499170357</v>
      </c>
      <c r="U40" s="190">
        <f>418007646+75212620+121943000+143940000+1328390600+163000000+27127000</f>
        <v>2277620866</v>
      </c>
      <c r="V40" s="188"/>
      <c r="W40" s="188"/>
      <c r="X40" s="188"/>
      <c r="Y40" s="188"/>
      <c r="Z40" s="188"/>
    </row>
    <row r="41" spans="1:26" s="47" customFormat="1" ht="15.75">
      <c r="A41" s="52">
        <v>25</v>
      </c>
      <c r="B41" s="199" t="s">
        <v>356</v>
      </c>
      <c r="C41" s="200">
        <f t="shared" si="4"/>
        <v>603817000</v>
      </c>
      <c r="D41" s="200"/>
      <c r="E41" s="200">
        <v>603817000</v>
      </c>
      <c r="F41" s="200">
        <f t="shared" si="5"/>
        <v>10000000</v>
      </c>
      <c r="G41" s="200"/>
      <c r="H41" s="200">
        <v>10000000</v>
      </c>
      <c r="I41" s="200">
        <f t="shared" si="6"/>
        <v>636374541</v>
      </c>
      <c r="J41" s="200"/>
      <c r="K41" s="538">
        <f>636374541-N41</f>
        <v>626374541</v>
      </c>
      <c r="L41" s="205"/>
      <c r="M41" s="200"/>
      <c r="N41" s="452">
        <f t="shared" si="7"/>
        <v>10000000</v>
      </c>
      <c r="O41" s="203"/>
      <c r="P41" s="204">
        <v>10000000</v>
      </c>
      <c r="Q41" s="203"/>
      <c r="R41" s="197">
        <f t="shared" si="2"/>
        <v>105.39195501285985</v>
      </c>
      <c r="S41" s="197"/>
      <c r="T41" s="197">
        <f t="shared" si="3"/>
        <v>103.73582409902338</v>
      </c>
      <c r="U41" s="188"/>
      <c r="V41" s="188"/>
      <c r="W41" s="188"/>
      <c r="X41" s="188"/>
      <c r="Y41" s="188"/>
      <c r="Z41" s="188"/>
    </row>
    <row r="42" spans="1:26" s="47" customFormat="1" ht="15.75">
      <c r="A42" s="52">
        <v>26</v>
      </c>
      <c r="B42" s="199" t="s">
        <v>543</v>
      </c>
      <c r="C42" s="200">
        <f t="shared" si="4"/>
        <v>0</v>
      </c>
      <c r="D42" s="200"/>
      <c r="E42" s="200"/>
      <c r="F42" s="200">
        <f>SUM(G42:H42)</f>
        <v>0</v>
      </c>
      <c r="G42" s="200"/>
      <c r="H42" s="200"/>
      <c r="I42" s="200">
        <f>SUM(J42:N42)</f>
        <v>614131093</v>
      </c>
      <c r="J42" s="200"/>
      <c r="K42" s="538">
        <v>614131093</v>
      </c>
      <c r="L42" s="205"/>
      <c r="M42" s="200"/>
      <c r="N42" s="200">
        <f>SUM(O42:P42)</f>
        <v>0</v>
      </c>
      <c r="O42" s="203"/>
      <c r="P42" s="204"/>
      <c r="Q42" s="203"/>
      <c r="R42" s="197"/>
      <c r="S42" s="197"/>
      <c r="T42" s="197"/>
      <c r="U42" s="188"/>
      <c r="V42" s="188"/>
      <c r="W42" s="188"/>
      <c r="X42" s="188"/>
      <c r="Y42" s="188"/>
      <c r="Z42" s="188"/>
    </row>
    <row r="43" spans="1:26" s="47" customFormat="1" ht="15.75">
      <c r="A43" s="52">
        <v>27</v>
      </c>
      <c r="B43" s="199" t="s">
        <v>544</v>
      </c>
      <c r="C43" s="200">
        <f t="shared" si="4"/>
        <v>0</v>
      </c>
      <c r="D43" s="200"/>
      <c r="E43" s="200"/>
      <c r="F43" s="200">
        <f>SUM(G43:H43)</f>
        <v>0</v>
      </c>
      <c r="G43" s="200"/>
      <c r="H43" s="200"/>
      <c r="I43" s="200">
        <f>SUM(J43:N43)</f>
        <v>620227250</v>
      </c>
      <c r="J43" s="200"/>
      <c r="K43" s="538">
        <v>620227250</v>
      </c>
      <c r="L43" s="205"/>
      <c r="M43" s="200"/>
      <c r="N43" s="200">
        <f>SUM(O43:P43)</f>
        <v>0</v>
      </c>
      <c r="O43" s="203"/>
      <c r="P43" s="204"/>
      <c r="Q43" s="203"/>
      <c r="R43" s="197"/>
      <c r="S43" s="197"/>
      <c r="T43" s="197"/>
      <c r="U43" s="188"/>
      <c r="V43" s="188"/>
      <c r="W43" s="188"/>
      <c r="X43" s="188"/>
      <c r="Y43" s="188"/>
      <c r="Z43" s="188"/>
    </row>
    <row r="44" spans="1:26" s="47" customFormat="1" ht="15.75">
      <c r="A44" s="52">
        <v>28</v>
      </c>
      <c r="B44" s="199" t="s">
        <v>545</v>
      </c>
      <c r="C44" s="200">
        <f t="shared" si="4"/>
        <v>0</v>
      </c>
      <c r="D44" s="200"/>
      <c r="E44" s="200"/>
      <c r="F44" s="200">
        <f>SUM(G44:H44)</f>
        <v>0</v>
      </c>
      <c r="G44" s="200"/>
      <c r="H44" s="200"/>
      <c r="I44" s="200">
        <f>SUM(J44:N44)</f>
        <v>1274215262</v>
      </c>
      <c r="J44" s="200"/>
      <c r="K44" s="539">
        <v>1274215262</v>
      </c>
      <c r="L44" s="205"/>
      <c r="M44" s="200"/>
      <c r="N44" s="200">
        <f>SUM(O44:P44)</f>
        <v>0</v>
      </c>
      <c r="O44" s="203"/>
      <c r="P44" s="204"/>
      <c r="Q44" s="203"/>
      <c r="R44" s="197"/>
      <c r="S44" s="197"/>
      <c r="T44" s="197"/>
      <c r="U44" s="188"/>
      <c r="V44" s="188"/>
      <c r="W44" s="188"/>
      <c r="X44" s="188"/>
      <c r="Y44" s="188"/>
      <c r="Z44" s="188"/>
    </row>
    <row r="45" spans="1:26" s="47" customFormat="1" ht="15.75">
      <c r="A45" s="52">
        <v>29</v>
      </c>
      <c r="B45" s="199" t="s">
        <v>118</v>
      </c>
      <c r="C45" s="200">
        <f t="shared" si="4"/>
        <v>25000000</v>
      </c>
      <c r="D45" s="200"/>
      <c r="E45" s="200">
        <v>25000000</v>
      </c>
      <c r="F45" s="200">
        <f t="shared" si="5"/>
        <v>0</v>
      </c>
      <c r="G45" s="200"/>
      <c r="H45" s="200"/>
      <c r="I45" s="200">
        <f t="shared" si="6"/>
        <v>25000000</v>
      </c>
      <c r="J45" s="200"/>
      <c r="K45" s="451">
        <v>25000000</v>
      </c>
      <c r="L45" s="205"/>
      <c r="M45" s="200"/>
      <c r="N45" s="200">
        <f t="shared" si="7"/>
        <v>0</v>
      </c>
      <c r="O45" s="203"/>
      <c r="P45" s="203"/>
      <c r="Q45" s="203"/>
      <c r="R45" s="197">
        <f t="shared" si="2"/>
        <v>100</v>
      </c>
      <c r="S45" s="197"/>
      <c r="T45" s="197">
        <f t="shared" si="3"/>
        <v>100</v>
      </c>
      <c r="U45" s="188"/>
      <c r="V45" s="188"/>
      <c r="W45" s="188"/>
      <c r="X45" s="188"/>
      <c r="Y45" s="188"/>
      <c r="Z45" s="188"/>
    </row>
    <row r="46" spans="1:26" s="47" customFormat="1" ht="15.75">
      <c r="A46" s="52">
        <v>30</v>
      </c>
      <c r="B46" s="199" t="s">
        <v>119</v>
      </c>
      <c r="C46" s="200">
        <f t="shared" si="4"/>
        <v>25000000</v>
      </c>
      <c r="D46" s="200"/>
      <c r="E46" s="200">
        <v>25000000</v>
      </c>
      <c r="F46" s="200">
        <f t="shared" si="5"/>
        <v>0</v>
      </c>
      <c r="G46" s="200"/>
      <c r="H46" s="200"/>
      <c r="I46" s="200">
        <f t="shared" si="6"/>
        <v>22485614</v>
      </c>
      <c r="J46" s="200"/>
      <c r="K46" s="538">
        <v>22485614</v>
      </c>
      <c r="L46" s="205"/>
      <c r="M46" s="200"/>
      <c r="N46" s="200">
        <f t="shared" si="7"/>
        <v>0</v>
      </c>
      <c r="O46" s="203"/>
      <c r="P46" s="203"/>
      <c r="Q46" s="203"/>
      <c r="R46" s="197">
        <f t="shared" si="2"/>
        <v>89.942456000000007</v>
      </c>
      <c r="S46" s="197"/>
      <c r="T46" s="197">
        <f t="shared" si="3"/>
        <v>89.942456000000007</v>
      </c>
      <c r="U46" s="188"/>
      <c r="V46" s="188"/>
      <c r="W46" s="188"/>
      <c r="X46" s="188"/>
      <c r="Y46" s="188"/>
      <c r="Z46" s="188"/>
    </row>
    <row r="47" spans="1:26" s="47" customFormat="1" ht="15.75">
      <c r="A47" s="52">
        <v>31</v>
      </c>
      <c r="B47" s="199" t="s">
        <v>120</v>
      </c>
      <c r="C47" s="200">
        <f t="shared" si="4"/>
        <v>25000000</v>
      </c>
      <c r="D47" s="200"/>
      <c r="E47" s="200">
        <v>25000000</v>
      </c>
      <c r="F47" s="200">
        <f t="shared" si="5"/>
        <v>0</v>
      </c>
      <c r="G47" s="200"/>
      <c r="H47" s="200"/>
      <c r="I47" s="200">
        <f t="shared" si="6"/>
        <v>24979800</v>
      </c>
      <c r="J47" s="200"/>
      <c r="K47" s="538">
        <v>24979800</v>
      </c>
      <c r="L47" s="205"/>
      <c r="M47" s="200"/>
      <c r="N47" s="200">
        <f t="shared" si="7"/>
        <v>0</v>
      </c>
      <c r="O47" s="203"/>
      <c r="P47" s="203"/>
      <c r="Q47" s="203"/>
      <c r="R47" s="197">
        <f t="shared" si="2"/>
        <v>99.919200000000004</v>
      </c>
      <c r="S47" s="197"/>
      <c r="T47" s="197">
        <f t="shared" si="3"/>
        <v>99.919200000000004</v>
      </c>
      <c r="U47" s="188"/>
      <c r="V47" s="188"/>
      <c r="W47" s="188"/>
      <c r="X47" s="188"/>
      <c r="Y47" s="188"/>
      <c r="Z47" s="188"/>
    </row>
    <row r="48" spans="1:26" s="47" customFormat="1" ht="15.75">
      <c r="A48" s="52">
        <v>32</v>
      </c>
      <c r="B48" s="199" t="s">
        <v>121</v>
      </c>
      <c r="C48" s="200">
        <f t="shared" si="4"/>
        <v>350000000</v>
      </c>
      <c r="D48" s="200"/>
      <c r="E48" s="200">
        <v>350000000</v>
      </c>
      <c r="F48" s="200">
        <f t="shared" si="5"/>
        <v>0</v>
      </c>
      <c r="G48" s="200"/>
      <c r="H48" s="200"/>
      <c r="I48" s="200">
        <f>SUM(J48:N48)</f>
        <v>352350522</v>
      </c>
      <c r="J48" s="200"/>
      <c r="K48" s="537">
        <v>352350522</v>
      </c>
      <c r="L48" s="205"/>
      <c r="M48" s="200"/>
      <c r="N48" s="200">
        <f>SUM(O48:P48)</f>
        <v>0</v>
      </c>
      <c r="O48" s="204"/>
      <c r="P48" s="203"/>
      <c r="Q48" s="203"/>
      <c r="R48" s="197"/>
      <c r="S48" s="197"/>
      <c r="T48" s="197">
        <f t="shared" si="3"/>
        <v>100.67157771428572</v>
      </c>
      <c r="U48" s="188"/>
      <c r="V48" s="188"/>
      <c r="W48" s="188"/>
      <c r="X48" s="188"/>
      <c r="Y48" s="188"/>
      <c r="Z48" s="188"/>
    </row>
    <row r="49" spans="1:26" s="47" customFormat="1" ht="15.75">
      <c r="A49" s="52">
        <v>33</v>
      </c>
      <c r="B49" s="199" t="s">
        <v>122</v>
      </c>
      <c r="C49" s="200">
        <f t="shared" si="4"/>
        <v>0</v>
      </c>
      <c r="D49" s="200"/>
      <c r="E49" s="200"/>
      <c r="F49" s="200">
        <f t="shared" si="5"/>
        <v>3699000000</v>
      </c>
      <c r="G49" s="200">
        <v>3699000000</v>
      </c>
      <c r="H49" s="200"/>
      <c r="I49" s="200">
        <f t="shared" ref="I49:I54" si="8">SUM(J49:N49)</f>
        <v>14326097506</v>
      </c>
      <c r="J49" s="200">
        <v>606650000</v>
      </c>
      <c r="K49" s="451">
        <v>480939506</v>
      </c>
      <c r="L49" s="205"/>
      <c r="M49" s="200"/>
      <c r="N49" s="200">
        <f>SUM(O49:P49)</f>
        <v>13238508000</v>
      </c>
      <c r="O49" s="204">
        <v>13238508000</v>
      </c>
      <c r="P49" s="203"/>
      <c r="Q49" s="203"/>
      <c r="R49" s="197"/>
      <c r="S49" s="197"/>
      <c r="T49" s="197"/>
      <c r="U49" s="188"/>
      <c r="V49" s="188"/>
      <c r="W49" s="188"/>
      <c r="X49" s="188"/>
      <c r="Y49" s="188"/>
      <c r="Z49" s="188"/>
    </row>
    <row r="50" spans="1:26" s="47" customFormat="1" ht="15.75">
      <c r="A50" s="52">
        <v>34</v>
      </c>
      <c r="B50" s="199" t="s">
        <v>123</v>
      </c>
      <c r="C50" s="200">
        <f t="shared" si="4"/>
        <v>0</v>
      </c>
      <c r="D50" s="200"/>
      <c r="E50" s="200"/>
      <c r="F50" s="200">
        <f t="shared" si="5"/>
        <v>3861000000</v>
      </c>
      <c r="G50" s="200">
        <v>3861000000</v>
      </c>
      <c r="H50" s="200"/>
      <c r="I50" s="200">
        <f t="shared" si="8"/>
        <v>5379604750</v>
      </c>
      <c r="J50" s="200">
        <v>698144850</v>
      </c>
      <c r="K50" s="451">
        <v>47925000</v>
      </c>
      <c r="L50" s="205"/>
      <c r="M50" s="200"/>
      <c r="N50" s="200">
        <f>SUM(O50:P50)</f>
        <v>4633534900</v>
      </c>
      <c r="O50" s="200">
        <v>4633534900</v>
      </c>
      <c r="P50" s="203"/>
      <c r="Q50" s="203"/>
      <c r="R50" s="197"/>
      <c r="S50" s="197"/>
      <c r="T50" s="197"/>
      <c r="U50" s="188"/>
      <c r="V50" s="188"/>
      <c r="W50" s="188"/>
      <c r="X50" s="188"/>
      <c r="Y50" s="188"/>
      <c r="Z50" s="188"/>
    </row>
    <row r="51" spans="1:26" s="47" customFormat="1" ht="15.75">
      <c r="A51" s="52">
        <v>35</v>
      </c>
      <c r="B51" s="199" t="s">
        <v>124</v>
      </c>
      <c r="C51" s="200">
        <f t="shared" si="4"/>
        <v>0</v>
      </c>
      <c r="D51" s="200"/>
      <c r="E51" s="200"/>
      <c r="F51" s="200">
        <f t="shared" si="5"/>
        <v>8693000000</v>
      </c>
      <c r="G51" s="200">
        <v>8693000000</v>
      </c>
      <c r="H51" s="200"/>
      <c r="I51" s="200">
        <f t="shared" si="8"/>
        <v>8864974082</v>
      </c>
      <c r="J51" s="200">
        <v>245431082</v>
      </c>
      <c r="K51" s="451">
        <v>206543000</v>
      </c>
      <c r="L51" s="205"/>
      <c r="M51" s="200"/>
      <c r="N51" s="200">
        <f>SUM(O51:P51)</f>
        <v>8413000000</v>
      </c>
      <c r="O51" s="200">
        <v>8413000000</v>
      </c>
      <c r="P51" s="203"/>
      <c r="Q51" s="203"/>
      <c r="R51" s="197"/>
      <c r="S51" s="197"/>
      <c r="T51" s="197"/>
      <c r="U51" s="188"/>
      <c r="V51" s="188"/>
      <c r="W51" s="188"/>
      <c r="X51" s="188"/>
      <c r="Y51" s="188"/>
      <c r="Z51" s="188"/>
    </row>
    <row r="52" spans="1:26" s="47" customFormat="1" ht="30">
      <c r="A52" s="52">
        <v>36</v>
      </c>
      <c r="B52" s="199" t="s">
        <v>364</v>
      </c>
      <c r="C52" s="200">
        <f t="shared" si="4"/>
        <v>110000000</v>
      </c>
      <c r="D52" s="200"/>
      <c r="E52" s="200">
        <v>110000000</v>
      </c>
      <c r="F52" s="200">
        <f t="shared" si="5"/>
        <v>0</v>
      </c>
      <c r="G52" s="200"/>
      <c r="H52" s="200"/>
      <c r="I52" s="200">
        <f t="shared" si="8"/>
        <v>116613477</v>
      </c>
      <c r="J52" s="200"/>
      <c r="K52" s="539">
        <v>116613477</v>
      </c>
      <c r="L52" s="205"/>
      <c r="M52" s="200"/>
      <c r="N52" s="200"/>
      <c r="O52" s="204"/>
      <c r="P52" s="203"/>
      <c r="Q52" s="203"/>
      <c r="R52" s="197">
        <f t="shared" si="2"/>
        <v>106.01225181818182</v>
      </c>
      <c r="S52" s="197"/>
      <c r="T52" s="197">
        <f t="shared" si="3"/>
        <v>106.01225181818182</v>
      </c>
      <c r="U52" s="188"/>
      <c r="V52" s="188"/>
      <c r="W52" s="188"/>
      <c r="X52" s="188"/>
      <c r="Y52" s="188"/>
      <c r="Z52" s="188"/>
    </row>
    <row r="53" spans="1:26" s="47" customFormat="1" ht="15.75">
      <c r="A53" s="52">
        <v>37</v>
      </c>
      <c r="B53" s="199" t="s">
        <v>125</v>
      </c>
      <c r="C53" s="200">
        <f t="shared" si="4"/>
        <v>25000000</v>
      </c>
      <c r="D53" s="200"/>
      <c r="E53" s="200">
        <v>25000000</v>
      </c>
      <c r="F53" s="200">
        <f t="shared" si="5"/>
        <v>0</v>
      </c>
      <c r="G53" s="200"/>
      <c r="H53" s="200"/>
      <c r="I53" s="200">
        <f t="shared" si="8"/>
        <v>22500000</v>
      </c>
      <c r="J53" s="200"/>
      <c r="K53" s="202">
        <v>22500000</v>
      </c>
      <c r="L53" s="205"/>
      <c r="M53" s="200"/>
      <c r="N53" s="200"/>
      <c r="O53" s="203"/>
      <c r="P53" s="203"/>
      <c r="Q53" s="203"/>
      <c r="R53" s="197">
        <f t="shared" si="2"/>
        <v>90</v>
      </c>
      <c r="S53" s="197"/>
      <c r="T53" s="197">
        <f t="shared" si="3"/>
        <v>90</v>
      </c>
      <c r="U53" s="188"/>
      <c r="V53" s="188"/>
      <c r="W53" s="188"/>
      <c r="X53" s="188"/>
      <c r="Y53" s="188"/>
      <c r="Z53" s="188"/>
    </row>
    <row r="54" spans="1:26" s="47" customFormat="1" ht="15.75">
      <c r="A54" s="52">
        <v>38</v>
      </c>
      <c r="B54" s="199" t="s">
        <v>126</v>
      </c>
      <c r="C54" s="200">
        <f t="shared" si="4"/>
        <v>25000000</v>
      </c>
      <c r="D54" s="200"/>
      <c r="E54" s="200">
        <v>25000000</v>
      </c>
      <c r="F54" s="200">
        <f t="shared" si="5"/>
        <v>0</v>
      </c>
      <c r="G54" s="200"/>
      <c r="H54" s="200"/>
      <c r="I54" s="200">
        <f t="shared" si="8"/>
        <v>22500000</v>
      </c>
      <c r="J54" s="200"/>
      <c r="K54" s="202">
        <v>22500000</v>
      </c>
      <c r="L54" s="205"/>
      <c r="M54" s="200"/>
      <c r="N54" s="200"/>
      <c r="O54" s="203"/>
      <c r="P54" s="203"/>
      <c r="Q54" s="203"/>
      <c r="R54" s="197">
        <f t="shared" si="2"/>
        <v>90</v>
      </c>
      <c r="S54" s="197"/>
      <c r="T54" s="197">
        <f t="shared" si="3"/>
        <v>90</v>
      </c>
      <c r="U54" s="188"/>
      <c r="V54" s="188"/>
      <c r="W54" s="188"/>
      <c r="X54" s="188"/>
      <c r="Y54" s="188"/>
      <c r="Z54" s="188"/>
    </row>
    <row r="55" spans="1:26" s="47" customFormat="1" ht="15.75">
      <c r="A55" s="52">
        <v>39</v>
      </c>
      <c r="B55" s="199" t="s">
        <v>367</v>
      </c>
      <c r="C55" s="200">
        <f t="shared" si="4"/>
        <v>65000000</v>
      </c>
      <c r="D55" s="200"/>
      <c r="E55" s="200">
        <v>65000000</v>
      </c>
      <c r="F55" s="200">
        <f t="shared" si="5"/>
        <v>0</v>
      </c>
      <c r="G55" s="200"/>
      <c r="H55" s="200"/>
      <c r="I55" s="200">
        <f t="shared" ref="I55:I60" si="9">SUM(J55:N55)</f>
        <v>58500000</v>
      </c>
      <c r="J55" s="200"/>
      <c r="K55" s="450">
        <v>58500000</v>
      </c>
      <c r="L55" s="205"/>
      <c r="M55" s="200"/>
      <c r="N55" s="200"/>
      <c r="O55" s="203"/>
      <c r="P55" s="203"/>
      <c r="Q55" s="203"/>
      <c r="R55" s="197">
        <f t="shared" si="2"/>
        <v>90</v>
      </c>
      <c r="S55" s="197"/>
      <c r="T55" s="197">
        <f t="shared" si="3"/>
        <v>90</v>
      </c>
      <c r="U55" s="191">
        <v>315503750</v>
      </c>
      <c r="V55" s="188"/>
      <c r="W55" s="188"/>
      <c r="X55" s="188"/>
      <c r="Y55" s="188"/>
      <c r="Z55" s="188"/>
    </row>
    <row r="56" spans="1:26" s="47" customFormat="1" ht="30">
      <c r="A56" s="52">
        <v>40</v>
      </c>
      <c r="B56" s="199" t="s">
        <v>369</v>
      </c>
      <c r="C56" s="200">
        <f t="shared" si="4"/>
        <v>0</v>
      </c>
      <c r="D56" s="200"/>
      <c r="E56" s="200"/>
      <c r="F56" s="200">
        <f>SUM(G56:H56)</f>
        <v>0</v>
      </c>
      <c r="G56" s="200"/>
      <c r="H56" s="200"/>
      <c r="I56" s="200">
        <f t="shared" si="9"/>
        <v>12480000</v>
      </c>
      <c r="J56" s="200"/>
      <c r="K56" s="202">
        <v>12480000</v>
      </c>
      <c r="L56" s="200"/>
      <c r="M56" s="200"/>
      <c r="N56" s="200">
        <f>SUM(O56:P56)</f>
        <v>0</v>
      </c>
      <c r="O56" s="200"/>
      <c r="P56" s="200"/>
      <c r="Q56" s="203"/>
      <c r="R56" s="197"/>
      <c r="S56" s="197"/>
      <c r="T56" s="197"/>
      <c r="U56" s="187">
        <f>+'48_'!D73-'54'!U55</f>
        <v>-315503750</v>
      </c>
      <c r="V56" s="188"/>
      <c r="W56" s="188"/>
      <c r="X56" s="188"/>
      <c r="Y56" s="188"/>
      <c r="Z56" s="188"/>
    </row>
    <row r="57" spans="1:26" s="47" customFormat="1" ht="15.75">
      <c r="A57" s="52">
        <v>41</v>
      </c>
      <c r="B57" s="199" t="s">
        <v>548</v>
      </c>
      <c r="C57" s="200">
        <f t="shared" si="4"/>
        <v>1200000000</v>
      </c>
      <c r="D57" s="200"/>
      <c r="E57" s="200">
        <v>1200000000</v>
      </c>
      <c r="F57" s="200">
        <f>SUM(G57:H57)</f>
        <v>0</v>
      </c>
      <c r="G57" s="200"/>
      <c r="H57" s="200"/>
      <c r="I57" s="200">
        <f t="shared" si="9"/>
        <v>1200000000</v>
      </c>
      <c r="J57" s="200"/>
      <c r="K57" s="450">
        <v>1200000000</v>
      </c>
      <c r="L57" s="205"/>
      <c r="M57" s="200"/>
      <c r="N57" s="200"/>
      <c r="O57" s="203"/>
      <c r="P57" s="203"/>
      <c r="Q57" s="203"/>
      <c r="R57" s="197">
        <f t="shared" si="2"/>
        <v>100</v>
      </c>
      <c r="S57" s="197"/>
      <c r="T57" s="197">
        <f t="shared" si="3"/>
        <v>100</v>
      </c>
      <c r="U57" s="188"/>
      <c r="V57" s="188"/>
      <c r="W57" s="188"/>
      <c r="X57" s="188"/>
      <c r="Y57" s="188"/>
      <c r="Z57" s="188"/>
    </row>
    <row r="58" spans="1:26" s="47" customFormat="1" ht="15.75">
      <c r="A58" s="52">
        <v>42</v>
      </c>
      <c r="B58" s="199" t="s">
        <v>549</v>
      </c>
      <c r="C58" s="200">
        <f t="shared" si="4"/>
        <v>70000000</v>
      </c>
      <c r="D58" s="200"/>
      <c r="E58" s="200">
        <v>70000000</v>
      </c>
      <c r="F58" s="200">
        <f>SUM(G58:H58)</f>
        <v>0</v>
      </c>
      <c r="G58" s="200"/>
      <c r="H58" s="200"/>
      <c r="I58" s="200">
        <f t="shared" si="9"/>
        <v>63000000</v>
      </c>
      <c r="J58" s="200"/>
      <c r="K58" s="450">
        <v>63000000</v>
      </c>
      <c r="L58" s="205"/>
      <c r="M58" s="200"/>
      <c r="N58" s="200"/>
      <c r="O58" s="203"/>
      <c r="P58" s="203"/>
      <c r="Q58" s="203"/>
      <c r="R58" s="197">
        <f>+I58/C58%</f>
        <v>90</v>
      </c>
      <c r="S58" s="197"/>
      <c r="T58" s="197">
        <f>+K58/E58%</f>
        <v>90</v>
      </c>
      <c r="U58" s="188"/>
      <c r="V58" s="188"/>
      <c r="W58" s="188"/>
      <c r="X58" s="188"/>
      <c r="Y58" s="188"/>
      <c r="Z58" s="188"/>
    </row>
    <row r="59" spans="1:26" s="47" customFormat="1" ht="15.75">
      <c r="A59" s="52">
        <v>43</v>
      </c>
      <c r="B59" s="199" t="s">
        <v>551</v>
      </c>
      <c r="C59" s="200">
        <f>+D59+E59</f>
        <v>0</v>
      </c>
      <c r="D59" s="200"/>
      <c r="E59" s="200"/>
      <c r="F59" s="200">
        <f>SUM(G59:H59)</f>
        <v>0</v>
      </c>
      <c r="G59" s="200"/>
      <c r="H59" s="200"/>
      <c r="I59" s="200">
        <f t="shared" si="9"/>
        <v>125000000</v>
      </c>
      <c r="J59" s="200"/>
      <c r="K59" s="450">
        <v>125000000</v>
      </c>
      <c r="L59" s="205"/>
      <c r="M59" s="200"/>
      <c r="N59" s="200"/>
      <c r="O59" s="203"/>
      <c r="P59" s="203"/>
      <c r="Q59" s="203"/>
      <c r="R59" s="197"/>
      <c r="S59" s="197"/>
      <c r="T59" s="197"/>
      <c r="U59" s="188"/>
      <c r="V59" s="188"/>
      <c r="W59" s="188"/>
      <c r="X59" s="188"/>
      <c r="Y59" s="188"/>
      <c r="Z59" s="188"/>
    </row>
    <row r="60" spans="1:26" s="47" customFormat="1" ht="15.75">
      <c r="A60" s="52">
        <v>44</v>
      </c>
      <c r="B60" s="199" t="s">
        <v>366</v>
      </c>
      <c r="C60" s="200">
        <f t="shared" si="4"/>
        <v>1200316000</v>
      </c>
      <c r="D60" s="200"/>
      <c r="E60" s="200">
        <f>849000000+114000000+207316000+30000000</f>
        <v>1200316000</v>
      </c>
      <c r="F60" s="200">
        <f>SUM(G60:H60)</f>
        <v>15387000000</v>
      </c>
      <c r="G60" s="200"/>
      <c r="H60" s="196">
        <v>15387000000</v>
      </c>
      <c r="I60" s="200">
        <f t="shared" si="9"/>
        <v>0</v>
      </c>
      <c r="J60" s="200"/>
      <c r="K60" s="206"/>
      <c r="L60" s="205"/>
      <c r="M60" s="200"/>
      <c r="N60" s="200"/>
      <c r="O60" s="203"/>
      <c r="P60" s="203"/>
      <c r="Q60" s="203"/>
      <c r="R60" s="197">
        <f t="shared" si="2"/>
        <v>0</v>
      </c>
      <c r="S60" s="197"/>
      <c r="T60" s="197">
        <f t="shared" si="3"/>
        <v>0</v>
      </c>
      <c r="U60" s="192">
        <f>+U55-6720000</f>
        <v>308783750</v>
      </c>
      <c r="V60" s="188"/>
      <c r="W60" s="188"/>
      <c r="X60" s="188"/>
      <c r="Y60" s="188"/>
      <c r="Z60" s="188"/>
    </row>
    <row r="61" spans="1:26" s="47" customFormat="1" ht="15.75">
      <c r="A61" s="506" t="s">
        <v>9</v>
      </c>
      <c r="B61" s="198" t="s">
        <v>88</v>
      </c>
      <c r="C61" s="196">
        <f>SUM(D61:F61)</f>
        <v>2199440000</v>
      </c>
      <c r="D61" s="196"/>
      <c r="E61" s="196">
        <v>2199440000</v>
      </c>
      <c r="F61" s="200">
        <f t="shared" si="5"/>
        <v>0</v>
      </c>
      <c r="G61" s="196"/>
      <c r="H61" s="196"/>
      <c r="I61" s="200">
        <f t="shared" si="6"/>
        <v>0</v>
      </c>
      <c r="J61" s="196"/>
      <c r="K61" s="205"/>
      <c r="L61" s="196"/>
      <c r="M61" s="196"/>
      <c r="N61" s="196"/>
      <c r="O61" s="196"/>
      <c r="P61" s="196"/>
      <c r="Q61" s="203"/>
      <c r="R61" s="197">
        <f t="shared" si="2"/>
        <v>0</v>
      </c>
      <c r="S61" s="197"/>
      <c r="T61" s="197">
        <f t="shared" si="3"/>
        <v>0</v>
      </c>
      <c r="U61" s="188"/>
      <c r="V61" s="188"/>
      <c r="W61" s="188"/>
      <c r="X61" s="188"/>
      <c r="Y61" s="188"/>
      <c r="Z61" s="188"/>
    </row>
    <row r="62" spans="1:26" s="47" customFormat="1" ht="28.5" hidden="1">
      <c r="A62" s="506" t="s">
        <v>12</v>
      </c>
      <c r="B62" s="198" t="s">
        <v>89</v>
      </c>
      <c r="C62" s="200">
        <f>SUM(D62:F62)</f>
        <v>0</v>
      </c>
      <c r="D62" s="196"/>
      <c r="E62" s="196"/>
      <c r="F62" s="200">
        <f t="shared" si="5"/>
        <v>0</v>
      </c>
      <c r="G62" s="196"/>
      <c r="H62" s="196"/>
      <c r="I62" s="200">
        <f t="shared" si="6"/>
        <v>0</v>
      </c>
      <c r="J62" s="196"/>
      <c r="K62" s="207"/>
      <c r="L62" s="196"/>
      <c r="M62" s="196"/>
      <c r="N62" s="196"/>
      <c r="O62" s="196"/>
      <c r="P62" s="196"/>
      <c r="Q62" s="203"/>
      <c r="R62" s="197" t="e">
        <f t="shared" si="2"/>
        <v>#DIV/0!</v>
      </c>
      <c r="S62" s="197"/>
      <c r="T62" s="197" t="e">
        <f t="shared" si="3"/>
        <v>#DIV/0!</v>
      </c>
      <c r="U62" s="188"/>
      <c r="V62" s="188"/>
      <c r="W62" s="188"/>
      <c r="X62" s="188"/>
      <c r="Y62" s="188"/>
      <c r="Z62" s="188"/>
    </row>
    <row r="63" spans="1:26" s="47" customFormat="1" ht="28.5">
      <c r="A63" s="506" t="s">
        <v>12</v>
      </c>
      <c r="B63" s="198" t="s">
        <v>385</v>
      </c>
      <c r="C63" s="200">
        <f>SUM(D63:F63)</f>
        <v>40615004000</v>
      </c>
      <c r="D63" s="196"/>
      <c r="E63" s="540">
        <f>+'49_'!C30</f>
        <v>40615004000</v>
      </c>
      <c r="F63" s="200">
        <f t="shared" si="5"/>
        <v>0</v>
      </c>
      <c r="G63" s="196"/>
      <c r="H63" s="200"/>
      <c r="I63" s="207">
        <f>SUM(J63:Q63)</f>
        <v>67514397745</v>
      </c>
      <c r="J63" s="196"/>
      <c r="K63" s="207"/>
      <c r="L63" s="196"/>
      <c r="M63" s="196"/>
      <c r="N63" s="196"/>
      <c r="O63" s="196"/>
      <c r="P63" s="196"/>
      <c r="Q63" s="204">
        <f>+'49_'!D30</f>
        <v>67514397745</v>
      </c>
      <c r="R63" s="197">
        <f t="shared" si="2"/>
        <v>166.23018858991125</v>
      </c>
      <c r="S63" s="197"/>
      <c r="T63" s="197">
        <f t="shared" si="3"/>
        <v>0</v>
      </c>
      <c r="U63" s="188"/>
      <c r="V63" s="188"/>
      <c r="W63" s="188"/>
      <c r="X63" s="188"/>
      <c r="Y63" s="188"/>
      <c r="Z63" s="188"/>
    </row>
    <row r="64" spans="1:26" s="47" customFormat="1" ht="15.75">
      <c r="A64" s="506" t="s">
        <v>13</v>
      </c>
      <c r="B64" s="198" t="s">
        <v>57</v>
      </c>
      <c r="C64" s="200">
        <f>SUM(D64:F64)</f>
        <v>0</v>
      </c>
      <c r="D64" s="196"/>
      <c r="E64" s="196"/>
      <c r="F64" s="200">
        <f t="shared" si="5"/>
        <v>0</v>
      </c>
      <c r="G64" s="196"/>
      <c r="H64" s="196"/>
      <c r="I64" s="207">
        <f>SUM(J64:Q64)</f>
        <v>4558244584</v>
      </c>
      <c r="J64" s="196"/>
      <c r="K64" s="207"/>
      <c r="L64" s="196"/>
      <c r="M64" s="196"/>
      <c r="N64" s="196"/>
      <c r="O64" s="196"/>
      <c r="P64" s="196"/>
      <c r="Q64" s="204">
        <f>+'49_'!D32</f>
        <v>4558244584</v>
      </c>
      <c r="R64" s="197"/>
      <c r="S64" s="197"/>
      <c r="T64" s="197"/>
      <c r="U64" s="188"/>
      <c r="V64" s="188"/>
      <c r="W64" s="188"/>
      <c r="X64" s="188"/>
      <c r="Y64" s="188"/>
      <c r="Z64" s="188"/>
    </row>
    <row r="65" spans="1:26" s="47" customFormat="1" ht="28.5">
      <c r="A65" s="506" t="s">
        <v>15</v>
      </c>
      <c r="B65" s="198" t="s">
        <v>50</v>
      </c>
      <c r="C65" s="196"/>
      <c r="D65" s="196"/>
      <c r="E65" s="196"/>
      <c r="F65" s="200">
        <f t="shared" si="5"/>
        <v>0</v>
      </c>
      <c r="G65" s="196"/>
      <c r="H65" s="196"/>
      <c r="I65" s="207">
        <f>SUM(J65:Q65)</f>
        <v>146597254154</v>
      </c>
      <c r="J65" s="196"/>
      <c r="K65" s="207"/>
      <c r="L65" s="196"/>
      <c r="M65" s="196"/>
      <c r="N65" s="196"/>
      <c r="O65" s="196"/>
      <c r="P65" s="196"/>
      <c r="Q65" s="204">
        <f>+'49_'!D29</f>
        <v>146597254154</v>
      </c>
      <c r="R65" s="197"/>
      <c r="S65" s="197"/>
      <c r="T65" s="197"/>
      <c r="U65" s="188"/>
      <c r="V65" s="188"/>
      <c r="W65" s="188"/>
      <c r="X65" s="188"/>
      <c r="Y65" s="188"/>
      <c r="Z65" s="188"/>
    </row>
    <row r="66" spans="1:26" s="188" customFormat="1" ht="15.75">
      <c r="K66" s="502"/>
    </row>
    <row r="67" spans="1:26" s="188" customFormat="1" ht="15.75">
      <c r="C67" s="187">
        <f>+C61+C16</f>
        <v>117319396000</v>
      </c>
      <c r="G67" s="187"/>
      <c r="K67" s="502"/>
    </row>
    <row r="68" spans="1:26" s="188" customFormat="1" ht="15.75">
      <c r="C68" s="187">
        <f>+C67-102844780000</f>
        <v>14474616000</v>
      </c>
      <c r="K68" s="502"/>
    </row>
    <row r="69" spans="1:26" s="188" customFormat="1" ht="15.75">
      <c r="K69" s="502"/>
    </row>
    <row r="70" spans="1:26" s="188" customFormat="1" ht="15.75">
      <c r="K70" s="502"/>
    </row>
    <row r="71" spans="1:26" s="188" customFormat="1" ht="15.75">
      <c r="K71" s="502"/>
    </row>
    <row r="72" spans="1:26" s="188" customFormat="1" ht="15.75">
      <c r="K72" s="502"/>
    </row>
    <row r="73" spans="1:26" s="188" customFormat="1" ht="15.75">
      <c r="K73" s="502"/>
    </row>
    <row r="74" spans="1:26" s="188" customFormat="1" ht="15.75">
      <c r="K74" s="502"/>
    </row>
    <row r="75" spans="1:26" s="188" customFormat="1" ht="15.75">
      <c r="K75" s="502"/>
    </row>
    <row r="76" spans="1:26" s="188" customFormat="1" ht="15.75">
      <c r="K76" s="502"/>
    </row>
    <row r="77" spans="1:26" s="188" customFormat="1" ht="15.75">
      <c r="K77" s="502"/>
    </row>
    <row r="78" spans="1:26" s="188" customFormat="1" ht="15.75">
      <c r="K78" s="502"/>
    </row>
    <row r="79" spans="1:26" s="188" customFormat="1" ht="15.75">
      <c r="K79" s="502"/>
    </row>
    <row r="80" spans="1:26" s="188" customFormat="1" ht="15.75">
      <c r="K80" s="502"/>
    </row>
    <row r="81" spans="11:26" s="188" customFormat="1" ht="15.75">
      <c r="K81" s="502"/>
    </row>
    <row r="82" spans="11:26" s="188" customFormat="1" ht="15.75">
      <c r="K82" s="502"/>
    </row>
    <row r="83" spans="11:26" s="188" customFormat="1" ht="15.75">
      <c r="K83" s="502"/>
    </row>
    <row r="84" spans="11:26" s="188" customFormat="1" ht="15.75">
      <c r="K84" s="502"/>
    </row>
    <row r="85" spans="11:26" s="47" customFormat="1" ht="15.75">
      <c r="K85" s="48"/>
      <c r="U85" s="188"/>
      <c r="V85" s="188"/>
      <c r="W85" s="188"/>
      <c r="X85" s="188"/>
      <c r="Y85" s="188"/>
      <c r="Z85" s="188"/>
    </row>
    <row r="86" spans="11:26" s="47" customFormat="1" ht="15.75">
      <c r="K86" s="48"/>
      <c r="U86" s="188"/>
      <c r="V86" s="188"/>
      <c r="W86" s="188"/>
      <c r="X86" s="188"/>
      <c r="Y86" s="188"/>
      <c r="Z86" s="188"/>
    </row>
    <row r="87" spans="11:26" s="47" customFormat="1" ht="15.75">
      <c r="K87" s="48"/>
      <c r="U87" s="188"/>
      <c r="V87" s="188"/>
      <c r="W87" s="188"/>
      <c r="X87" s="188"/>
      <c r="Y87" s="188"/>
      <c r="Z87" s="188"/>
    </row>
    <row r="88" spans="11:26" s="47" customFormat="1" ht="15.75">
      <c r="K88" s="48"/>
      <c r="U88" s="188"/>
      <c r="V88" s="188"/>
      <c r="W88" s="188"/>
      <c r="X88" s="188"/>
      <c r="Y88" s="188"/>
      <c r="Z88" s="188"/>
    </row>
    <row r="89" spans="11:26" s="47" customFormat="1" ht="15.75">
      <c r="K89" s="48"/>
      <c r="U89" s="188"/>
      <c r="V89" s="188"/>
      <c r="W89" s="188"/>
      <c r="X89" s="188"/>
      <c r="Y89" s="188"/>
      <c r="Z89" s="188"/>
    </row>
    <row r="90" spans="11:26" s="47" customFormat="1" ht="15.75">
      <c r="K90" s="48"/>
      <c r="U90" s="188"/>
      <c r="V90" s="188"/>
      <c r="W90" s="188"/>
      <c r="X90" s="188"/>
      <c r="Y90" s="188"/>
      <c r="Z90" s="188"/>
    </row>
    <row r="91" spans="11:26" s="47" customFormat="1" ht="15.75">
      <c r="K91" s="48"/>
      <c r="U91" s="188"/>
      <c r="V91" s="188"/>
      <c r="W91" s="188"/>
      <c r="X91" s="188"/>
      <c r="Y91" s="188"/>
      <c r="Z91" s="188"/>
    </row>
    <row r="92" spans="11:26" s="47" customFormat="1" ht="15.75">
      <c r="K92" s="48"/>
      <c r="U92" s="188"/>
      <c r="V92" s="188"/>
      <c r="W92" s="188"/>
      <c r="X92" s="188"/>
      <c r="Y92" s="188"/>
      <c r="Z92" s="188"/>
    </row>
  </sheetData>
  <mergeCells count="29">
    <mergeCell ref="O1:P1"/>
    <mergeCell ref="S1:T1"/>
    <mergeCell ref="S2:T2"/>
    <mergeCell ref="A4:T4"/>
    <mergeCell ref="A6:P6"/>
    <mergeCell ref="A5:T5"/>
    <mergeCell ref="R12:R13"/>
    <mergeCell ref="S12:S13"/>
    <mergeCell ref="T12:T13"/>
    <mergeCell ref="R11:T11"/>
    <mergeCell ref="C12:C13"/>
    <mergeCell ref="D12:D13"/>
    <mergeCell ref="J12:J13"/>
    <mergeCell ref="K12:K13"/>
    <mergeCell ref="L12:L13"/>
    <mergeCell ref="A7:P7"/>
    <mergeCell ref="A10:P10"/>
    <mergeCell ref="I11:Q11"/>
    <mergeCell ref="M12:M13"/>
    <mergeCell ref="N12:P12"/>
    <mergeCell ref="Q12:Q13"/>
    <mergeCell ref="A11:A13"/>
    <mergeCell ref="B11:B13"/>
    <mergeCell ref="I12:I13"/>
    <mergeCell ref="E12:E13"/>
    <mergeCell ref="F12:F13"/>
    <mergeCell ref="G12:H12"/>
    <mergeCell ref="C11:E11"/>
    <mergeCell ref="F11:H11"/>
  </mergeCells>
  <pageMargins left="0.39370078740157483" right="0.27559055118110237" top="0.43307086614173229" bottom="0.55118110236220474" header="0.31496062992125984" footer="0.31496062992125984"/>
  <pageSetup paperSize="9" scale="43" orientation="landscape" verticalDpi="0" r:id="rId1"/>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21</vt:i4>
      </vt:variant>
    </vt:vector>
  </HeadingPairs>
  <TitlesOfParts>
    <vt:vector size="38" baseType="lpstr">
      <vt:lpstr>48_</vt:lpstr>
      <vt:lpstr>49_</vt:lpstr>
      <vt:lpstr>50,,</vt:lpstr>
      <vt:lpstr>50</vt:lpstr>
      <vt:lpstr>51</vt:lpstr>
      <vt:lpstr>52,.</vt:lpstr>
      <vt:lpstr>53</vt:lpstr>
      <vt:lpstr>54</vt:lpstr>
      <vt:lpstr>55</vt:lpstr>
      <vt:lpstr>56</vt:lpstr>
      <vt:lpstr>58</vt:lpstr>
      <vt:lpstr>59</vt:lpstr>
      <vt:lpstr>60</vt:lpstr>
      <vt:lpstr>61</vt:lpstr>
      <vt:lpstr>63</vt:lpstr>
      <vt:lpstr>nhap mtqg</vt:lpstr>
      <vt:lpstr>Sheet2</vt:lpstr>
      <vt:lpstr>'61'!chuong_phuluc_38</vt:lpstr>
      <vt:lpstr>'61'!chuong_phuluc_38_name</vt:lpstr>
      <vt:lpstr>'55'!chuong_phuluc_55</vt:lpstr>
      <vt:lpstr>'55'!chuong_phuluc_55_name</vt:lpstr>
      <vt:lpstr>'48_'!Print_Area</vt:lpstr>
      <vt:lpstr>'50,,'!Print_Area</vt:lpstr>
      <vt:lpstr>'51'!Print_Area</vt:lpstr>
      <vt:lpstr>'52,.'!Print_Area</vt:lpstr>
      <vt:lpstr>'53'!Print_Area</vt:lpstr>
      <vt:lpstr>'54'!Print_Area</vt:lpstr>
      <vt:lpstr>'58'!Print_Area</vt:lpstr>
      <vt:lpstr>'63'!Print_Area</vt:lpstr>
      <vt:lpstr>'48_'!Print_Titles</vt:lpstr>
      <vt:lpstr>'50'!Print_Titles</vt:lpstr>
      <vt:lpstr>'50,,'!Print_Titles</vt:lpstr>
      <vt:lpstr>'51'!Print_Titles</vt:lpstr>
      <vt:lpstr>'52,.'!Print_Titles</vt:lpstr>
      <vt:lpstr>'53'!Print_Titles</vt:lpstr>
      <vt:lpstr>'54'!Print_Titles</vt:lpstr>
      <vt:lpstr>'58'!Print_Titles</vt:lpstr>
      <vt:lpstr>'nhap mtqg'!Print_Titles</vt:lpstr>
    </vt:vector>
  </TitlesOfParts>
  <Company>huyen DakHa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TaichinhKehoach</dc:creator>
  <cp:lastModifiedBy>Admin</cp:lastModifiedBy>
  <cp:lastPrinted>2024-06-25T02:14:56Z</cp:lastPrinted>
  <dcterms:created xsi:type="dcterms:W3CDTF">2003-12-28T02:37:08Z</dcterms:created>
  <dcterms:modified xsi:type="dcterms:W3CDTF">2024-07-03T03:00:30Z</dcterms:modified>
</cp:coreProperties>
</file>