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activeTab="1"/>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s>
  <externalReferences>
    <externalReference r:id="rId11"/>
    <externalReference r:id="rId12"/>
    <externalReference r:id="rId13"/>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L1242" localSheetId="6">#REF!</definedName>
    <definedName name="__PL1242">#REF!</definedName>
    <definedName name="__Pl2"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L1242" localSheetId="6">#REF!</definedName>
    <definedName name="_PL1242">#REF!</definedName>
    <definedName name="_Pl2" hidden="1">{"'Sheet1'!$L$16"}</definedName>
    <definedName name="_PL3" localSheetId="6" hidden="1">#REF!</definedName>
    <definedName name="_PL3" hidden="1">#REF!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t3" hidden="1">{"'Sheet1'!$L$16"}</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ru21"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ly" localSheetId="6">#REF!</definedName>
    <definedName name="Bang_cly">#REF!</definedName>
    <definedName name="Bang_CVC" localSheetId="6">#REF!</definedName>
    <definedName name="Bang_CVC">#REF!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uoc" localSheetId="6">#REF!</definedName>
    <definedName name="benuoc">#REF!</definedName>
    <definedName name="bengam" localSheetId="6">#REF!</definedName>
    <definedName name="bengam">#REF!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ocM400" localSheetId="6">#REF!</definedName>
    <definedName name="btcocM400">#REF!</definedName>
    <definedName name="btchiuaxitm300" localSheetId="6">#REF!</definedName>
    <definedName name="btchiuaxitm300">#REF!</definedName>
    <definedName name="BTchiuaxm200" localSheetId="6">#REF!</definedName>
    <definedName name="BTchiuaxm2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SYU">#N/A</definedName>
    <definedName name="catvang" localSheetId="6">#REF!</definedName>
    <definedName name="catvang">#REF!</definedName>
    <definedName name="CATREC">#N/A</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ST_EQ" localSheetId="6">#REF!</definedName>
    <definedName name="CONST_EQ">#REF!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uoc" localSheetId="6">#REF!</definedName>
    <definedName name="congbenuoc">#REF!</definedName>
    <definedName name="congbengam" localSheetId="6">#REF!</definedName>
    <definedName name="congbengam">#REF!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DAY" localSheetId="6">#REF!</definedName>
    <definedName name="DDAY">#REF!</definedName>
    <definedName name="ddddd" hidden="1">{"'Sheet1'!$L$16"}</definedName>
    <definedName name="DDK" localSheetId="6">#REF!</definedName>
    <definedName name="DDK">#REF!</definedName>
    <definedName name="dđ" hidden="1">{"'Sheet1'!$L$16"}</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h" hidden="1">{"'Sheet1'!$L$16"}</definedName>
    <definedName name="H_THUCTT" localSheetId="6">#REF!</definedName>
    <definedName name="H_THUCTT">#REF!</definedName>
    <definedName name="H_THUCHTHH" localSheetId="6">#REF!</definedName>
    <definedName name="H_THUCHTHH">#REF!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THH" localSheetId="6">#REF!</definedName>
    <definedName name="HTHH">#REF!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t" localSheetId="6">#REF!</definedName>
    <definedName name="n1pint">#REF!</definedName>
    <definedName name="n1ping" localSheetId="6">#REF!</definedName>
    <definedName name="n1ping">#REF!</definedName>
    <definedName name="N1pINGvc" localSheetId="6">#REF!</definedName>
    <definedName name="N1pINGvc">#REF!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'B.01_TH'!$A$1:$AB$29</definedName>
    <definedName name="_xlnm.Print_Area" localSheetId="1">'B.02.PhanCap'!$A$1:$CQ$58</definedName>
    <definedName name="_xlnm.Print_Area" localSheetId="2">'Biểu số 03'!$A$1:$G$14</definedName>
    <definedName name="_xlnm.Print_Titles" localSheetId="0">'B.01_TH'!$7:$10</definedName>
    <definedName name="_xlnm.Print_Titles" localSheetId="1">'B.02.PhanCap'!$8:$10</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mai" localSheetId="6">#REF!</definedName>
    <definedName name="Tonmai">#REF!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PCP" localSheetId="6" hidden="1">#REF!</definedName>
    <definedName name="TPCP" hidden="1">#REF!</definedName>
    <definedName name="TPLRP" localSheetId="6">#REF!</definedName>
    <definedName name="TPLRP">#REF!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ttt" hidden="1">{"'Sheet1'!$L$16"}</definedName>
    <definedName name="TTTTTTTTT" hidden="1">{"'Sheet1'!$L$16"}</definedName>
    <definedName name="ttttttttttt" hidden="1">{"'Sheet1'!$L$16"}</definedName>
    <definedName name="tttttttttttt" hidden="1">{"'Sheet1'!$L$16"}</definedName>
    <definedName name="tthi" localSheetId="6">#REF!</definedName>
    <definedName name="tthi">#REF!</definedName>
    <definedName name="ttronmk" localSheetId="6">#REF!</definedName>
    <definedName name="ttronmk">#REF!</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u" hidden="1">{"'Sheet1'!$L$16"}</definedName>
    <definedName name="upnoc" localSheetId="6">#REF!</definedName>
    <definedName name="upnoc">#REF!</definedName>
    <definedName name="uu" localSheetId="6">#REF!</definedName>
    <definedName name="uu">#REF!</definedName>
    <definedName name="ư" hidden="1">{"'Sheet1'!$L$16"}</definedName>
    <definedName name="ươpkhgbvcxz" hidden="1">{"'Sheet1'!$L$16"}</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CHT" localSheetId="6">#REF!</definedName>
    <definedName name="VCHT">#REF!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ong." hidden="1">{#N/A,#N/A,FALSE,"Sheet1"}</definedName>
    <definedName name="wrn.Che._.do._.duoc._.huong." hidden="1">{#N/A,#N/A,FALSE,"BN (2)"}</definedName>
    <definedName name="wrn.chi._.tiÆt." hidden="1">{#N/A,#N/A,FALSE,"Chi ti?t"}</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t" localSheetId="6">#REF!</definedName>
    <definedName name="x1pint">#REF!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<sst xmlns="http://schemas.openxmlformats.org/spreadsheetml/2006/main" count="933" uniqueCount="301">
  <si>
    <t>ĐVT: Triệu đồng</t>
  </si>
  <si>
    <t>TT</t>
  </si>
  <si>
    <t>Nguồn vốn</t>
  </si>
  <si>
    <t>Ghi chú</t>
  </si>
  <si>
    <t>I</t>
  </si>
  <si>
    <t>-</t>
  </si>
  <si>
    <t>II</t>
  </si>
  <si>
    <t>Vốn các Chương trình mục tiêu quốc gia</t>
  </si>
  <si>
    <t>Chương trình mục tiêu quốc gia xây dựng nông thôn mới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</si>
  <si>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</si>
  <si>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</si>
  <si>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</si>
  <si>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</si>
  <si>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</si>
  <si>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</si>
  <si>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</si>
  <si>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</si>
  <si>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</si>
  <si>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</si>
  <si>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Phân cấp cân đối theo tiêu chí quy định tại NQ 24/2015/NQ-HĐND</t>
  </si>
  <si>
    <t>Huyện Ia H'Drai</t>
  </si>
  <si>
    <t>b</t>
  </si>
  <si>
    <t>c</t>
  </si>
  <si>
    <t>Phân cấp đầu tư các xã biên giới</t>
  </si>
  <si>
    <t>Nguồn cân đối NSĐP theo tiêu chí quy định tại Quyết định số 40/2015/QĐ-TTg</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</si>
  <si>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</si>
  <si>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</si>
  <si>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</si>
  <si>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</si>
  <si>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</si>
  <si>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</si>
  <si>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</si>
  <si>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</si>
  <si>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</si>
  <si>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</si>
  <si>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</si>
  <si>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</si>
  <si>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2016</t>
  </si>
  <si>
    <t>Vốn đã bố trí đến hết năm Kế hoạch 2017</t>
  </si>
  <si>
    <t>Nguồn cân đối NSĐP theo tiêu chí quy định tại QĐ 40/2015/QĐ-TTg</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</si>
  <si>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</si>
  <si>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</si>
  <si>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</si>
  <si>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</si>
  <si>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</si>
  <si>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</si>
  <si>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</si>
  <si>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</si>
  <si>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</si>
  <si>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</si>
  <si>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</si>
  <si>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</si>
  <si>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</si>
  <si>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</si>
  <si>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Nguồn vốn cân đối ngân sách địa phương</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</si>
  <si>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</si>
  <si>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</si>
  <si>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</si>
  <si>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</si>
  <si>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</si>
  <si>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</si>
  <si>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</si>
  <si>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</si>
  <si>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</si>
  <si>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</si>
  <si>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</si>
  <si>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</si>
  <si>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</si>
  <si>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</si>
  <si>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</si>
  <si>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</si>
  <si>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</si>
  <si>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</si>
  <si>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</si>
  <si>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</si>
  <si>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</si>
  <si>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</si>
  <si>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</si>
  <si>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</si>
  <si>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</si>
  <si>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</si>
  <si>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</si>
  <si>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Chi tiết Biểu 02-ĐT</t>
  </si>
  <si>
    <t>Trường Tiểu học Lê Quý Đôn. Hạng mục: Nhà hiệu bộ và hạng mục phụ trợ</t>
  </si>
  <si>
    <t xml:space="preserve">860/QĐ-UBND huyện ngày 17/10/2017 </t>
  </si>
  <si>
    <t>872/QĐ-UBND huyện ngày 25/10/2017</t>
  </si>
  <si>
    <t>(Kèm theo Quyết định số 1406/QĐ-UBND ngày 19/12/2017 của UBND huyện Ia H'Drai)</t>
  </si>
  <si>
    <t>Kế hoạch năm 2019</t>
  </si>
  <si>
    <t>Vốn đã bố trí đến hết năm Kế hoạch 2018</t>
  </si>
  <si>
    <t>Các công trình khởi công mới năm 2019</t>
  </si>
  <si>
    <t>Đường giao thông ĐĐT19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</si>
  <si>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</si>
  <si>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</si>
  <si>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</si>
  <si>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</si>
  <si>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</si>
  <si>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</si>
  <si>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</si>
  <si>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</si>
  <si>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</si>
  <si>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</si>
  <si>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</si>
  <si>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</si>
  <si>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</si>
  <si>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Dự kiến lấy 779 triệu dự phòng để làm năm 2020…có bổ sung luôn năm 2019 hay ko?</t>
  </si>
  <si>
    <t>Dự kiến bố trí năm 2020: 1.119 triệu đồng, có bố trí đủ luôn năm 2019 ko?</t>
  </si>
  <si>
    <t>Năm 2020 dự kiến bố trí: 114 triệu đồng….bố trí hết luôn năm 2019 ko?</t>
  </si>
  <si>
    <t>*</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</si>
  <si>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</si>
  <si>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</si>
  <si>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</si>
  <si>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</si>
  <si>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</si>
  <si>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</si>
  <si>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</si>
  <si>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</si>
  <si>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</si>
  <si>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</si>
  <si>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</si>
  <si>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</si>
  <si>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</si>
  <si>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</si>
  <si>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</si>
  <si>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</si>
  <si>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</si>
  <si>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</si>
  <si>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</si>
  <si>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</si>
  <si>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</si>
  <si>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</si>
  <si>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</si>
  <si>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</si>
  <si>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</si>
  <si>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</si>
  <si>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</si>
  <si>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</si>
  <si>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</si>
  <si>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</si>
  <si>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</si>
  <si>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</si>
  <si>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</si>
  <si>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</si>
  <si>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</si>
  <si>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Chi tiết Biểu 03/ĐT</t>
  </si>
  <si>
    <t>Chi tiết biểu 04/ĐT</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</si>
  <si>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</si>
  <si>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</si>
  <si>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</si>
  <si>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</si>
  <si>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</si>
  <si>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Vốn huy động khác</t>
  </si>
  <si>
    <t>CÁC NGUỒN VỐN CHƯƠNG TRÌNH MỤC TIÊU</t>
  </si>
  <si>
    <t xml:space="preserve">Nguồn thu tiền sử dụng đất trong cân đối </t>
  </si>
  <si>
    <t>(Kèm theo Công văn số 85/PTCKH-ĐT ngày 29/11/2018 của Phòng Tài chính - Kế hoạch huyện)</t>
  </si>
  <si>
    <t>OK</t>
  </si>
  <si>
    <t>Khởi công mới năm 2018, trong đó:
- Nguồn phân cấp theo Nghị quyết 24/2015/NQ-HĐND tỉnh: 610 triệu đồng
- Nguồn phân cấp đầu tư các dự án cấp bách khác: 607 triệu đồng
- Sử dụng nguồn dự phòng: 2.752 triệu đồng (Nguồn dự phòng sau khi sử dụng: 422 triệu = 3.174 triệu -2.752 triệu)</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</si>
  <si>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</si>
  <si>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</si>
  <si>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</si>
  <si>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</si>
  <si>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</si>
  <si>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</si>
  <si>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</si>
  <si>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</si>
  <si>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</si>
  <si>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</si>
  <si>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</si>
  <si>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</si>
  <si>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</si>
  <si>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</si>
  <si>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</si>
  <si>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</si>
  <si>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</si>
  <si>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</si>
  <si>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</si>
  <si>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</si>
  <si>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670/QĐ-UBND huyện ngày 27/9/2018</t>
  </si>
  <si>
    <t>Đài truyền thanh-Truyền hình huyện</t>
  </si>
  <si>
    <t xml:space="preserve">Phòng Nội vụ huyện </t>
  </si>
  <si>
    <t>Thực hiện các nội dung có tính chất đặc thù</t>
  </si>
  <si>
    <t>+</t>
  </si>
  <si>
    <t xml:space="preserve">Chi từ nguồn thu tiền sử dụng đất trong cân đối để lại cho huyện </t>
  </si>
  <si>
    <t>Chi đầu tư xây dựng cơ bản</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</si>
  <si>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</si>
  <si>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</si>
  <si>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</si>
  <si>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</si>
  <si>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</si>
  <si>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</si>
  <si>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</si>
  <si>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</si>
  <si>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</si>
  <si>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</si>
  <si>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</si>
  <si>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</si>
  <si>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</si>
  <si>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</si>
  <si>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</si>
  <si>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</si>
  <si>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</si>
  <si>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</si>
  <si>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</si>
  <si>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</si>
  <si>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</si>
  <si>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</si>
  <si>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</si>
  <si>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</si>
  <si>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</si>
  <si>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</si>
  <si>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2.3</t>
  </si>
  <si>
    <t>Thôn 7, xã ia Tơi</t>
  </si>
  <si>
    <t>683/QĐ-UBND huyện ngày 18/10/2018</t>
  </si>
  <si>
    <t>690/QĐ-UBND huyện ngày 19/10/2018</t>
  </si>
  <si>
    <t>Thực hiện chi nhiệm vụ đo đạc, cấp giấy chứng nhận quyền sử dụng đất</t>
  </si>
  <si>
    <t>Thực hiện Dự án</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</si>
  <si>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</si>
  <si>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</si>
  <si>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</si>
  <si>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</si>
  <si>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</si>
  <si>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</si>
  <si>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</si>
  <si>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</si>
  <si>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</si>
  <si>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</si>
  <si>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Đầu tư các công trình cấp bách khác</t>
  </si>
  <si>
    <t>868/QĐ-UBND ngày 23/10/2017</t>
  </si>
  <si>
    <t>876/QĐ-UBND ngày 30/10/2017</t>
  </si>
  <si>
    <t>5.1</t>
  </si>
  <si>
    <t>5.2</t>
  </si>
  <si>
    <t>(Kèm theo Nghị quyết số      /NQ-HĐND ngày       /      /2019 của Hội đồng nhân dân huyện Ia H'Drai)</t>
  </si>
  <si>
    <t xml:space="preserve">Kế hoạch năm 2019 </t>
  </si>
  <si>
    <t xml:space="preserve">Nguồn vốn  </t>
  </si>
  <si>
    <t>Kế hoạch đầu tư nguồn ngân sách nhà nước theo Nghị Quyết số 04/NQ-HĐND ngày 09/5/2019</t>
  </si>
  <si>
    <t>Nguồn thu tiền sử dụng đất từ các dự án</t>
  </si>
  <si>
    <t>Dự án khai thác quỹ đất để phát triển kết cấu hạ tầng Khu trung tâm hành chính huyện Ia H'Drai, tỉnh Kon Tum</t>
  </si>
  <si>
    <t>Dự án khai thác quỹ đất để phát triển kết cấu hạ tầng, bố trí dân cư dọc hai bên Quốc lộ 14C (đoạn từ Trung tâm hành chính huyện đến ngã ba Quốc lộ 14C - Sê San 3)</t>
  </si>
  <si>
    <t>3538/UBND ngày 29/12/2017</t>
  </si>
  <si>
    <t>Tổng Cộng (I+II+III+IV+V+VI+VII)</t>
  </si>
  <si>
    <t>TỔNG CỘNG (I+II)</t>
  </si>
  <si>
    <t>San lấp mặt bằng trước chợ trưng tâm huyện</t>
  </si>
  <si>
    <t>Đvt: Triệu đồng</t>
  </si>
  <si>
    <t>(Kèm theo Quyết định số          /QĐ-UBND ngày      /       /2019 của Ủy ban nhân dân huyện Ia H'D'rai)</t>
  </si>
  <si>
    <t>Các dự án chuyển tiếp hoàn thành sau năm 2019</t>
  </si>
  <si>
    <t>Mái che nhà công vụ khối Huyện ủy, khối Ủy ban nhân dân huyện và các hạng mục khác</t>
  </si>
  <si>
    <t>865/QĐ-UBND huyện ngày 21/12/2018</t>
  </si>
  <si>
    <t>373/QĐ-UBND huyện ngày 24/9/2019</t>
  </si>
  <si>
    <t>Vốn đã bố trí đến hết năm Kế hoạch 2019</t>
  </si>
  <si>
    <t xml:space="preserve">Kế hoạch năm 2020 </t>
  </si>
  <si>
    <t xml:space="preserve">Đầu tư lưới điện hạ thế khu trung tâm hành chính huyện </t>
  </si>
  <si>
    <t>Trường Tiểu học Lê Quý Đôn; Hạng mục 06 phòng học và các công trình phụ trợ</t>
  </si>
  <si>
    <t>495/QĐ-UBND ngày 30/10/2019</t>
  </si>
  <si>
    <t>711/QĐ-UBND huyện ngày 30/10/2018</t>
  </si>
  <si>
    <t>Các công trình khởi công mới năm 2020</t>
  </si>
  <si>
    <t>Năm 2018 đã bố trí:150 triệu đồng, năm 2019: 944 triệu đồng</t>
  </si>
  <si>
    <t xml:space="preserve">Năm 2019 đã bố trí: 610 triệu đồng, </t>
  </si>
  <si>
    <t>Trả nợ</t>
  </si>
  <si>
    <t>Các công trình chuyển tiếp dự kiến hoàn thành sau năm 2019</t>
  </si>
  <si>
    <t>Hồ chứa nước và các hạng mục phụ trợ khu dân cư phía Đông trung tâm xã Ia Tơi</t>
  </si>
  <si>
    <t>498/QĐ-UBND huyện ngày 30/10/2019</t>
  </si>
  <si>
    <t>Mở rộng Quốc lộ 14C (Đoạn từ ĐĐT25 đến cầu Suối Đá)</t>
  </si>
  <si>
    <t xml:space="preserve">Dự án Mở rộng Quốc lộ 14C (đoạn từ N2-N5) </t>
  </si>
  <si>
    <t>Chương trình mục tiêu quốc gia giảm nghèo bền vững (135)</t>
  </si>
  <si>
    <t>Ngân sách địa phương (huyện, xã)</t>
  </si>
  <si>
    <t>Nguồn thu sử dụng đất điều chỉnh quy hoạch, kế hoạch sử dụng đất năm 2020 và các nhiệm vụ quản lý đấy đai theo phân cấp</t>
  </si>
  <si>
    <t>Chủ đầu tư, Đơn vị thực hiện</t>
  </si>
  <si>
    <t>2.4</t>
  </si>
  <si>
    <t xml:space="preserve">Chuẩn bị đầu tư các dự án Kế hoạch giai đoạn 2021-2025 </t>
  </si>
  <si>
    <t>Kế hoạch năm 2020 (Theo Nghị quyết số 26/NQ-HĐND ngày 13/12/2020 của Hội đồng nhân dân huyện Ia H'Drai)</t>
  </si>
  <si>
    <t>Kế hoạch năm 2020 Điều chỉnh, bổ sung</t>
  </si>
  <si>
    <t>497/QĐ-UBND huyện ngày 30/10/2019</t>
  </si>
  <si>
    <t>476/QĐ-UBND huyện ngày 25/10/2019</t>
  </si>
  <si>
    <t>549/QĐ-UBND ngày 14/11/2019</t>
  </si>
  <si>
    <t>548/QĐ-UBND ngày 14/11/2019</t>
  </si>
  <si>
    <t>(Kèm theo Nghị quyết số           /NQ-HĐND ngày     /        /2020của Hội đồng nhân dân huyện Ia H'Drai)</t>
  </si>
  <si>
    <t>KẾ HOẠCH VỐN PHÂN CẤP ĐẦU TƯ NĂM 2020 ĐIỀU CHỈNH, BỔ SUNG</t>
  </si>
  <si>
    <t>TỔNG HỢP KẾ HOẠCH ĐẦU TƯ VỐN NGÂN SÁCH NHÀ NƯỚC NĂM 2020, HUYỆN IA H'DRAI ĐIỀU CHỈNH, BỔ SUNG</t>
  </si>
  <si>
    <t>(Kèm theo Nghị quyết số           /NQ-HĐND ngày     /        /2020 của Hội đồng nhân dân huyện Ia H'Drai)</t>
  </si>
  <si>
    <r>
      <t xml:space="preserve">Kế hoạch năm 2019 </t>
    </r>
    <r>
      <rPr>
        <b/>
        <i/>
        <sz val="13"/>
        <color indexed="18"/>
        <rFont val="Times New Roman"/>
        <family val="1"/>
      </rPr>
      <t>(Nghị quyết số 22/NQ-HĐND của Hội đồng nhân dân huyện Ia H'Drai khóa X, kỳ họp lần thứ 7 ngày 13/12/2018)</t>
    </r>
  </si>
  <si>
    <r>
      <t xml:space="preserve">Kế hoạch năm 2020 </t>
    </r>
    <r>
      <rPr>
        <b/>
        <i/>
        <sz val="13"/>
        <color indexed="18"/>
        <rFont val="Times New Roman"/>
        <family val="1"/>
      </rPr>
      <t>(Theo Nghị quyết số 26/NQ-HĐND ngày 13/12/2020 của Hội đồng nhân dân huyện Ia H'Drai)</t>
    </r>
  </si>
  <si>
    <r>
      <t>Kế hoạch năm 2020</t>
    </r>
    <r>
      <rPr>
        <b/>
        <i/>
        <sz val="13"/>
        <color indexed="18"/>
        <rFont val="Times New Roman"/>
        <family val="1"/>
      </rPr>
      <t xml:space="preserve"> (theo Nghị quyết số 10/NQ-HĐND ngày 24/4/2020 của Hội đồng nhân dân huyện Ia H'Drai)</t>
    </r>
  </si>
  <si>
    <r>
      <t xml:space="preserve">Tổng số </t>
    </r>
    <r>
      <rPr>
        <sz val="13"/>
        <rFont val="Times New Roman"/>
        <family val="1"/>
      </rPr>
      <t>(tất cả các nguồn vốn)</t>
    </r>
  </si>
  <si>
    <r>
      <t>Xã Ia Tơi</t>
    </r>
    <r>
      <rPr>
        <i/>
        <sz val="13"/>
        <rFont val="Times New Roman"/>
        <family val="1"/>
      </rPr>
      <t xml:space="preserve"> </t>
    </r>
  </si>
  <si>
    <t>Đường giao thông nông thôn số 4, thôn 1 xã Ia Tơi (Giai đoạn 2)</t>
  </si>
  <si>
    <t xml:space="preserve">TMĐT dự kiến </t>
  </si>
  <si>
    <t>Cầu Drai (thuộc Đường giao thông nối trung tâm hành chính huyện với đường tuần tra biên giới khu vực Hồ Le) (1)</t>
  </si>
  <si>
    <r>
      <t>Kế hoạch năm 2020</t>
    </r>
    <r>
      <rPr>
        <b/>
        <i/>
        <sz val="13"/>
        <rFont val="Narrow"/>
        <family val="0"/>
      </rPr>
      <t xml:space="preserve"> (theo Nghị quyết số 10/NQ-HĐND ngày 24/4/2020 của Hội đồng nhân dân huyện Ia H'Drai)</t>
    </r>
  </si>
  <si>
    <t>Kế hoạch năm 2020 theo Nghị quyết số 33/NQ-HĐND ngày 01/9/2020 của Hội đồng nhân dân huyện</t>
  </si>
  <si>
    <t>Kế hoạch năm 2020 Điều chỉnh, bổ sungKế hoạch năm 2020 theo Nghị quyết số 33/NQ-HĐND ngày 01/9/2020 của Hội đồng nhân dân huyện</t>
  </si>
  <si>
    <t>Điều chỉnh theo số phân bổ thực tế</t>
  </si>
  <si>
    <t xml:space="preserve">Năm 2019 đã bố trí: 120 triệu đồng, </t>
  </si>
  <si>
    <t>Cầu Drai ( thuộc Đường giao thông nối trung tâm hành chính huyện với đường tuần tra biên giới khu vực Hồ Le)</t>
  </si>
  <si>
    <t>Ia Dom</t>
  </si>
  <si>
    <t>Nguồn thu tiền sử dụng đất trong cân đối</t>
  </si>
  <si>
    <t>Nguồn vốn trong nước</t>
  </si>
  <si>
    <t>Nguồn vốn nước ngoài</t>
  </si>
  <si>
    <t>490/QĐ-UBND ngày 23/10/2020</t>
  </si>
  <si>
    <t>Chi từ nguồn thu tiền sử dụng đất trong cân đối để lại cho huyện</t>
  </si>
  <si>
    <t>Thực hiện các nhiệm vụ quy hoạch, lập kế hoạch sử dụng đất</t>
  </si>
  <si>
    <t>Kế hoạch năm 2020 theo Nghị quyết số 36/NQ-HĐND ngày 13/11/2020 của Hội đồng nhân dân huyện</t>
  </si>
  <si>
    <t>(Kèm theo Nghị quyết  số      /NQ-HĐND  ngày        /       /2021 của Hội đồng nhân dân huyện Ia H'Drai)</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</si>
</sst>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00_ ;_ * \-#,##0.00_ ;_ * &quot;-&quot;??_ ;_ @_ "/>
    <numFmt numFmtId="173" formatCode="#.##00"/>
    <numFmt numFmtId="174" formatCode="_-&quot;$&quot;* #,##0_-;\-&quot;$&quot;* #,##0_-;_-&quot;$&quot;* &quot;-&quot;_-;_-@_-"/>
    <numFmt numFmtId="175" formatCode="_ * #,##0_ ;_ * \-#,##0_ ;_ * &quot;-&quot;_ ;_ @_ "/>
    <numFmt numFmtId="176" formatCode="_ * #,##0_)\ _$_ ;_ * \(#,##0\)\ _$_ ;_ * &quot;-&quot;_)\ _$_ ;_ @_ "/>
    <numFmt numFmtId="177" formatCode="&quot;£&quot;#,##0;\-&quot;£&quot;#,##0"/>
    <numFmt numFmtId="178" formatCode="_ * #,##0_)\ &quot;F&quot;_ ;_ * \(#,##0\)\ &quot;F&quot;_ ;_ * &quot;-&quot;_)\ &quot;F&quot;_ ;_ @_ "/>
    <numFmt numFmtId="179" formatCode="0.0"/>
    <numFmt numFmtId="180" formatCode="0.000"/>
    <numFmt numFmtId="181" formatCode="0.0000"/>
    <numFmt numFmtId="182" formatCode="_(* #,##0_);_(* \(#,##0\);_(* &quot;-&quot;??_);_(@_)"/>
    <numFmt numFmtId="183" formatCode="_-* #,##0\ _₫_-;\-* #,##0\ _₫_-;_-* &quot;-&quot;??\ _₫_-;_-@_-"/>
    <numFmt numFmtId="184" formatCode="[$-42A]dd\ mmmm\ yyyy"/>
    <numFmt numFmtId="185" formatCode="[$-42A]h:mm:ss\ AM/PM"/>
    <numFmt numFmtId="186" formatCode="_-* #,##0.00\ [$₫-42A]_-;\-* #,##0.00\ [$₫-42A]_-;_-* &quot;-&quot;??\ [$₫-42A]_-;_-@_-"/>
    <numFmt numFmtId="187" formatCode="_-[$$-409]* #,##0.00_ ;_-[$$-409]* \-#,##0.00\ ;_-[$$-409]* &quot;-&quot;??_ ;_-@_ "/>
    <numFmt numFmtId="188" formatCode="#,##0.00\ &quot;₫&quot;"/>
    <numFmt numFmtId="189" formatCode="#,##0.0\ &quot;₫&quot;"/>
    <numFmt numFmtId="190" formatCode="#,##0\ &quot;₫&quot;"/>
    <numFmt numFmtId="191" formatCode="#,##0.0"/>
    <numFmt numFmtId="192" formatCode="#,##0.00;[Red]#,##0.00"/>
    <numFmt numFmtId="193" formatCode="[$-409]dddd\,\ mmmm\ dd\,\ yyyy"/>
    <numFmt numFmtId="194" formatCode="[$-409]h:mm:ss\ AM/PM"/>
    <numFmt numFmtId="195" formatCode="#,##0.000"/>
    <numFmt numFmtId="196" formatCode="#,##0.0000"/>
    <numFmt numFmtId="197" formatCode="#,##0.0;[Red]#,##0.0"/>
    <numFmt numFmtId="198" formatCode="#,##0;[Red]#,##0"/>
    <numFmt numFmtId="199" formatCode="&quot;Yes&quot;;&quot;Yes&quot;;&quot;No&quot;"/>
    <numFmt numFmtId="200" formatCode="&quot;True&quot;;&quot;True&quot;;&quot;False&quot;"/>
    <numFmt numFmtId="201" formatCode="&quot;On&quot;;&quot;On&quot;;&quot;Off&quot;"/>
    <numFmt numFmtId="202" formatCode="[$€-2]\ #,##0.00_);[Red]\([$€-2]\ #,##0.00\)"/>
    <numFmt numFmtId="203" formatCode="_(* #,##0.0_);_(* \(#,##0.0\);_(* &quot;-&quot;??_);_(@_)"/>
    <numFmt numFmtId="204" formatCode="_(* #,##0.000_);_(* \(#,##0.000\);_(* &quot;-&quot;??_);_(@_)"/>
  </numFmts>
  <fonts count="108">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b/>
      <i/>
      <sz val="13"/>
      <color indexed="18"/>
      <name val="Times New Roman"/>
      <family val="1"/>
    </font>
    <font>
      <i/>
      <sz val="13"/>
      <name val="Times New Roman"/>
      <family val="1"/>
    </font>
    <font>
      <b/>
      <i/>
      <sz val="13"/>
      <name val="Narrow"/>
      <family val="0"/>
    </font>
    <font>
      <b/>
      <sz val="14"/>
      <name val="Narrow"/>
      <family val="0"/>
    </font>
    <font>
      <i/>
      <sz val="14"/>
      <name val="Times New Roman"/>
      <family val="1"/>
    </font>
    <font>
      <i/>
      <sz val="13"/>
      <name val="Narrow"/>
      <family val="0"/>
    </font>
    <font>
      <sz val="12"/>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sz val="13"/>
      <color indexed="9"/>
      <name val="Narrow"/>
      <family val="0"/>
    </font>
    <font>
      <b/>
      <sz val="13"/>
      <color indexed="18"/>
      <name val="Times New Roman"/>
      <family val="1"/>
    </font>
    <font>
      <sz val="13"/>
      <color indexed="18"/>
      <name val="Times New Roman"/>
      <family val="1"/>
    </font>
    <font>
      <b/>
      <sz val="13"/>
      <color indexed="10"/>
      <name val="Times New Roman"/>
      <family val="1"/>
    </font>
    <font>
      <sz val="11"/>
      <color indexed="10"/>
      <name val="Times New Roman"/>
      <family val="1"/>
    </font>
    <font>
      <sz val="11"/>
      <name val="Calibri"/>
      <family val="2"/>
    </font>
    <font>
      <sz val="14"/>
      <name val="Calibri"/>
      <family val="2"/>
    </font>
    <font>
      <b/>
      <sz val="11"/>
      <name val="Calibri"/>
      <family val="2"/>
    </font>
    <font>
      <i/>
      <sz val="14"/>
      <color indexed="18"/>
      <name val="Times New Roman"/>
      <family val="1"/>
    </font>
    <font>
      <b/>
      <sz val="14"/>
      <color indexed="18"/>
      <name val="Times New Roman"/>
      <family val="1"/>
    </font>
    <font>
      <i/>
      <sz val="13"/>
      <color indexed="18"/>
      <name val="Times New Roman"/>
      <family val="1"/>
    </font>
    <font>
      <sz val="14"/>
      <color indexed="10"/>
      <name val="Times New Roman"/>
      <family val="1"/>
    </font>
    <font>
      <sz val="12"/>
      <color indexed="8"/>
      <name val="Times New Roman"/>
      <family val="1"/>
    </font>
    <font>
      <i/>
      <sz val="14"/>
      <color indexed="18"/>
      <name val="Narrow"/>
      <family val="0"/>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3"/>
      <color theme="1"/>
      <name val="Times New Roman"/>
      <family val="2"/>
    </font>
    <font>
      <sz val="11"/>
      <color theme="0"/>
      <name val="Calibri"/>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sz val="13"/>
      <color theme="0"/>
      <name val="Narrow"/>
      <family val="0"/>
    </font>
    <font>
      <b/>
      <sz val="13"/>
      <color rgb="FF000066"/>
      <name val="Times New Roman"/>
      <family val="1"/>
    </font>
    <font>
      <sz val="13"/>
      <color rgb="FF000066"/>
      <name val="Times New Roman"/>
      <family val="1"/>
    </font>
    <font>
      <b/>
      <sz val="13"/>
      <color rgb="FFFF0000"/>
      <name val="Times New Roman"/>
      <family val="1"/>
    </font>
    <font>
      <sz val="11"/>
      <color rgb="FFFF0000"/>
      <name val="Times New Roman"/>
      <family val="1"/>
    </font>
    <font>
      <i/>
      <sz val="14"/>
      <color rgb="FF000066"/>
      <name val="Times New Roman"/>
      <family val="1"/>
    </font>
    <font>
      <b/>
      <sz val="14"/>
      <color rgb="FF000066"/>
      <name val="Times New Roman"/>
      <family val="1"/>
    </font>
    <font>
      <i/>
      <sz val="13"/>
      <color rgb="FF000066"/>
      <name val="Times New Roman"/>
      <family val="1"/>
    </font>
    <font>
      <sz val="14"/>
      <color rgb="FFFF0000"/>
      <name val="Times New Roman"/>
      <family val="1"/>
    </font>
    <font>
      <sz val="12"/>
      <color theme="1"/>
      <name val="Times New Roman"/>
      <family val="1"/>
    </font>
    <font>
      <i/>
      <sz val="14"/>
      <color rgb="FF000066"/>
      <name val="Narrow"/>
      <family val="0"/>
    </font>
    <font>
      <b/>
      <sz val="8"/>
      <name val="Calibri"/>
      <family val="2"/>
    </font>
  </fonts>
  <fills count="33">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3" tint="0.5999900102615356"/>
        <bgColor indexed="64"/>
      </patternFill>
    </fill>
  </fills>
  <borders count="18">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73"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77" fontId="14" fillId="0" borderId="0" applyFont="0" applyFill="0" applyBorder="0" applyAlignment="0" applyProtection="0"/>
    <xf numFmtId="174" fontId="5" fillId="0" borderId="0" applyFont="0" applyFill="0" applyBorder="0" applyAlignment="0" applyProtection="0"/>
    <xf numFmtId="175"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13" fillId="2" borderId="0">
      <alignment/>
      <protection/>
    </xf>
    <xf numFmtId="0" fontId="13" fillId="0" borderId="0">
      <alignment wrapText="1"/>
      <protection/>
    </xf>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1"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11" fillId="0" borderId="0" applyFont="0" applyFill="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178" fontId="16" fillId="0" borderId="0" applyFont="0" applyFill="0" applyBorder="0" applyAlignment="0" applyProtection="0"/>
    <xf numFmtId="0" fontId="17" fillId="0" borderId="0" applyFont="0" applyFill="0" applyBorder="0" applyAlignment="0" applyProtection="0"/>
    <xf numFmtId="176" fontId="16" fillId="0" borderId="0" applyFont="0" applyFill="0" applyBorder="0" applyAlignment="0" applyProtection="0"/>
    <xf numFmtId="0" fontId="17" fillId="0" borderId="0" applyFont="0" applyFill="0" applyBorder="0" applyAlignment="0" applyProtection="0"/>
    <xf numFmtId="175" fontId="18" fillId="0" borderId="0" applyFont="0" applyFill="0" applyBorder="0" applyAlignment="0" applyProtection="0"/>
    <xf numFmtId="0" fontId="4" fillId="0" borderId="0" applyFill="0" applyBorder="0" applyAlignment="0" applyProtection="0"/>
    <xf numFmtId="172" fontId="18" fillId="0" borderId="0" applyFont="0" applyFill="0" applyBorder="0" applyAlignment="0" applyProtection="0"/>
    <xf numFmtId="0" fontId="4" fillId="0" borderId="0" applyFill="0" applyBorder="0" applyAlignment="0" applyProtection="0"/>
    <xf numFmtId="0" fontId="74"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75" fillId="0" borderId="2"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5" fontId="76"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7"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8"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9"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0">
    <xf numFmtId="0" fontId="0" fillId="0" borderId="0" xfId="0" applyFont="1" applyAlignment="1">
      <alignment/>
    </xf>
    <xf numFmtId="0" fontId="0" fillId="0" borderId="0" xfId="0" applyAlignment="1">
      <alignment vertical="center"/>
    </xf>
    <xf numFmtId="0" fontId="80" fillId="0" borderId="0" xfId="0" applyFont="1" applyAlignment="1">
      <alignment vertical="center"/>
    </xf>
    <xf numFmtId="0" fontId="81" fillId="0" borderId="4" xfId="0" applyFont="1" applyBorder="1" applyAlignment="1">
      <alignment horizontal="center" vertical="center" wrapText="1"/>
    </xf>
    <xf numFmtId="0" fontId="80" fillId="0" borderId="0" xfId="0" applyFont="1" applyAlignment="1">
      <alignment vertical="center" wrapText="1"/>
    </xf>
    <xf numFmtId="0" fontId="80" fillId="0" borderId="0" xfId="0" applyFont="1" applyAlignment="1">
      <alignment horizontal="center" vertical="center" wrapText="1"/>
    </xf>
    <xf numFmtId="0" fontId="81" fillId="0" borderId="0" xfId="0" applyFont="1" applyAlignment="1">
      <alignment horizontal="center" vertical="center" wrapText="1"/>
    </xf>
    <xf numFmtId="0" fontId="81" fillId="0" borderId="0" xfId="0" applyFont="1" applyAlignment="1">
      <alignment vertical="center" wrapText="1"/>
    </xf>
    <xf numFmtId="0" fontId="82" fillId="0" borderId="0" xfId="0" applyFont="1" applyAlignment="1">
      <alignment horizontal="center" vertical="center" wrapText="1"/>
    </xf>
    <xf numFmtId="0" fontId="80" fillId="0" borderId="4" xfId="0" applyFont="1" applyBorder="1" applyAlignment="1">
      <alignment vertical="center" wrapText="1"/>
    </xf>
    <xf numFmtId="0" fontId="80" fillId="0" borderId="4" xfId="0" applyFont="1" applyBorder="1" applyAlignment="1">
      <alignment horizontal="center" vertical="center" wrapText="1"/>
    </xf>
    <xf numFmtId="0" fontId="83" fillId="0" borderId="0" xfId="0" applyFont="1" applyAlignment="1">
      <alignment horizontal="right" vertical="center" wrapText="1"/>
    </xf>
    <xf numFmtId="0" fontId="83" fillId="0" borderId="0" xfId="0" applyFont="1" applyAlignment="1">
      <alignment horizontal="center" vertical="center" wrapText="1"/>
    </xf>
    <xf numFmtId="0" fontId="81" fillId="27" borderId="4" xfId="0" applyFont="1" applyFill="1" applyBorder="1" applyAlignment="1">
      <alignment horizontal="center" vertical="center" wrapText="1"/>
    </xf>
    <xf numFmtId="0" fontId="83" fillId="28" borderId="0" xfId="0" applyFont="1" applyFill="1" applyAlignment="1">
      <alignment vertical="center" wrapText="1"/>
    </xf>
    <xf numFmtId="0" fontId="83" fillId="28" borderId="5" xfId="0" applyFont="1" applyFill="1" applyBorder="1" applyAlignment="1">
      <alignment horizontal="center" vertical="center" wrapText="1"/>
    </xf>
    <xf numFmtId="0" fontId="83" fillId="28" borderId="0" xfId="0" applyFont="1" applyFill="1" applyAlignment="1">
      <alignment horizontal="center" vertical="center" wrapText="1"/>
    </xf>
    <xf numFmtId="0" fontId="83" fillId="28" borderId="4" xfId="0" applyFont="1" applyFill="1" applyBorder="1" applyAlignment="1">
      <alignment horizontal="center" vertical="center" wrapText="1"/>
    </xf>
    <xf numFmtId="0" fontId="81" fillId="27" borderId="4" xfId="0" applyFont="1" applyFill="1" applyBorder="1" applyAlignment="1">
      <alignment vertical="center" wrapText="1"/>
    </xf>
    <xf numFmtId="182" fontId="81" fillId="0" borderId="0" xfId="0" applyNumberFormat="1" applyFont="1" applyAlignment="1">
      <alignment horizontal="center" vertical="center" wrapText="1"/>
    </xf>
    <xf numFmtId="0" fontId="80" fillId="0" borderId="4" xfId="0" applyFont="1" applyFill="1" applyBorder="1" applyAlignment="1">
      <alignment horizontal="center" vertical="center" wrapText="1"/>
    </xf>
    <xf numFmtId="0" fontId="84" fillId="0" borderId="0" xfId="0" applyFont="1" applyAlignment="1">
      <alignment vertical="center" wrapText="1"/>
    </xf>
    <xf numFmtId="0" fontId="81" fillId="0" borderId="4" xfId="0" applyFont="1" applyBorder="1" applyAlignment="1">
      <alignment horizontal="center" vertical="center" wrapText="1"/>
    </xf>
    <xf numFmtId="182" fontId="80" fillId="0" borderId="0" xfId="0" applyNumberFormat="1" applyFont="1" applyAlignment="1">
      <alignment vertical="center" wrapText="1"/>
    </xf>
    <xf numFmtId="182" fontId="84" fillId="0" borderId="0" xfId="0" applyNumberFormat="1" applyFont="1" applyAlignment="1">
      <alignment vertical="center" wrapText="1"/>
    </xf>
    <xf numFmtId="0" fontId="80" fillId="29" borderId="4" xfId="0" applyFont="1" applyFill="1" applyBorder="1" applyAlignment="1">
      <alignment horizontal="center" vertical="center" wrapText="1"/>
    </xf>
    <xf numFmtId="0" fontId="84" fillId="29" borderId="4" xfId="0" applyFont="1" applyFill="1" applyBorder="1" applyAlignment="1">
      <alignment horizontal="center" vertical="center" wrapText="1"/>
    </xf>
    <xf numFmtId="0" fontId="84" fillId="29" borderId="4" xfId="0" applyFont="1" applyFill="1" applyBorder="1" applyAlignment="1">
      <alignment horizontal="left" vertical="center" wrapText="1"/>
    </xf>
    <xf numFmtId="0" fontId="81" fillId="29" borderId="4" xfId="0" applyFont="1" applyFill="1" applyBorder="1" applyAlignment="1">
      <alignment horizontal="center" vertical="center" wrapText="1"/>
    </xf>
    <xf numFmtId="0" fontId="81" fillId="29" borderId="4" xfId="0" applyFont="1" applyFill="1" applyBorder="1" applyAlignment="1">
      <alignment horizontal="left" vertical="center" wrapText="1"/>
    </xf>
    <xf numFmtId="0" fontId="80" fillId="29" borderId="4" xfId="0" applyFont="1" applyFill="1" applyBorder="1" applyAlignment="1">
      <alignment horizontal="left" vertical="center" wrapText="1"/>
    </xf>
    <xf numFmtId="0" fontId="81" fillId="0" borderId="0" xfId="0" applyFont="1" applyAlignment="1">
      <alignment horizontal="center" vertical="center" wrapText="1"/>
    </xf>
    <xf numFmtId="183" fontId="85" fillId="29" borderId="6" xfId="74" applyNumberFormat="1" applyFont="1" applyFill="1" applyBorder="1" applyAlignment="1">
      <alignment horizontal="center" vertical="center" wrapText="1"/>
    </xf>
    <xf numFmtId="183" fontId="85" fillId="29" borderId="4" xfId="74" applyNumberFormat="1" applyFont="1" applyFill="1" applyBorder="1" applyAlignment="1">
      <alignment horizontal="center" vertical="center" wrapText="1"/>
    </xf>
    <xf numFmtId="0" fontId="80" fillId="29" borderId="0" xfId="0" applyFont="1" applyFill="1" applyAlignment="1">
      <alignment horizontal="center" vertical="center" wrapText="1"/>
    </xf>
    <xf numFmtId="0" fontId="81" fillId="29" borderId="0" xfId="0" applyFont="1" applyFill="1" applyAlignment="1">
      <alignment horizontal="center" vertical="center" wrapText="1"/>
    </xf>
    <xf numFmtId="0" fontId="80" fillId="28" borderId="0" xfId="0" applyFont="1" applyFill="1" applyAlignment="1">
      <alignment vertical="center" wrapText="1"/>
    </xf>
    <xf numFmtId="3" fontId="80" fillId="0" borderId="4" xfId="74" applyNumberFormat="1" applyFont="1" applyFill="1" applyBorder="1" applyAlignment="1">
      <alignment horizontal="right" vertical="center" wrapText="1"/>
    </xf>
    <xf numFmtId="3" fontId="80" fillId="0" borderId="4" xfId="74" applyNumberFormat="1" applyFont="1" applyFill="1" applyBorder="1" applyAlignment="1">
      <alignment horizontal="right" vertical="center"/>
    </xf>
    <xf numFmtId="3" fontId="80" fillId="29" borderId="4" xfId="74" applyNumberFormat="1" applyFont="1" applyFill="1" applyBorder="1" applyAlignment="1">
      <alignment horizontal="right" vertical="center" wrapText="1"/>
    </xf>
    <xf numFmtId="3" fontId="80" fillId="29" borderId="4" xfId="74" applyNumberFormat="1" applyFont="1" applyFill="1" applyBorder="1" applyAlignment="1">
      <alignment horizontal="right" vertical="center"/>
    </xf>
    <xf numFmtId="3" fontId="80" fillId="0" borderId="4" xfId="74" applyNumberFormat="1" applyFont="1" applyBorder="1" applyAlignment="1">
      <alignment horizontal="right" vertical="center" wrapText="1"/>
    </xf>
    <xf numFmtId="3" fontId="81" fillId="0" borderId="4" xfId="74" applyNumberFormat="1" applyFont="1" applyBorder="1" applyAlignment="1">
      <alignment horizontal="right" vertical="center" wrapText="1"/>
    </xf>
    <xf numFmtId="3" fontId="84" fillId="0" borderId="4" xfId="74" applyNumberFormat="1" applyFont="1" applyBorder="1" applyAlignment="1">
      <alignment horizontal="right" vertical="center" wrapText="1"/>
    </xf>
    <xf numFmtId="3" fontId="82" fillId="0" borderId="4" xfId="74" applyNumberFormat="1" applyFont="1" applyBorder="1" applyAlignment="1">
      <alignment horizontal="right" vertical="center" wrapText="1"/>
    </xf>
    <xf numFmtId="0" fontId="81" fillId="0" borderId="4" xfId="0" applyFont="1" applyBorder="1" applyAlignment="1">
      <alignment horizontal="center" vertical="center" wrapText="1"/>
    </xf>
    <xf numFmtId="0" fontId="86" fillId="0" borderId="0" xfId="0" applyFont="1" applyAlignment="1">
      <alignment horizontal="center" vertical="center" wrapText="1"/>
    </xf>
    <xf numFmtId="0" fontId="80" fillId="29" borderId="4" xfId="0" applyFont="1" applyFill="1" applyBorder="1" applyAlignment="1">
      <alignment vertical="center" wrapText="1"/>
    </xf>
    <xf numFmtId="0" fontId="84" fillId="29" borderId="4" xfId="0" applyFont="1" applyFill="1" applyBorder="1" applyAlignment="1">
      <alignment vertical="center" wrapText="1"/>
    </xf>
    <xf numFmtId="0" fontId="82" fillId="29" borderId="4" xfId="0" applyFont="1" applyFill="1" applyBorder="1" applyAlignment="1">
      <alignment horizontal="center" vertical="center" wrapText="1"/>
    </xf>
    <xf numFmtId="0" fontId="82" fillId="29" borderId="4" xfId="0" applyFont="1" applyFill="1" applyBorder="1" applyAlignment="1">
      <alignment horizontal="left" vertical="center" wrapText="1"/>
    </xf>
    <xf numFmtId="0" fontId="80" fillId="29" borderId="0" xfId="0" applyFont="1" applyFill="1" applyAlignment="1">
      <alignment vertical="center" wrapText="1"/>
    </xf>
    <xf numFmtId="0" fontId="84" fillId="0" borderId="4" xfId="0" applyFont="1" applyBorder="1" applyAlignment="1">
      <alignment horizontal="center" vertical="center" wrapText="1"/>
    </xf>
    <xf numFmtId="3" fontId="22" fillId="29" borderId="4" xfId="74" applyNumberFormat="1" applyFont="1" applyFill="1" applyBorder="1" applyAlignment="1">
      <alignment horizontal="right" vertical="center" wrapText="1"/>
    </xf>
    <xf numFmtId="3" fontId="81" fillId="28" borderId="4" xfId="74" applyNumberFormat="1" applyFont="1" applyFill="1" applyBorder="1" applyAlignment="1">
      <alignment horizontal="right" vertical="center" wrapText="1"/>
    </xf>
    <xf numFmtId="0" fontId="81" fillId="7" borderId="4" xfId="0" applyFont="1" applyFill="1" applyBorder="1" applyAlignment="1">
      <alignment horizontal="center" vertical="center" wrapText="1"/>
    </xf>
    <xf numFmtId="3" fontId="81" fillId="7" borderId="4" xfId="74" applyNumberFormat="1" applyFont="1" applyFill="1" applyBorder="1" applyAlignment="1">
      <alignment horizontal="right" vertical="center" wrapText="1"/>
    </xf>
    <xf numFmtId="0" fontId="80" fillId="0" borderId="4" xfId="0" applyFont="1" applyFill="1" applyBorder="1" applyAlignment="1">
      <alignment horizontal="left" vertical="center" wrapText="1"/>
    </xf>
    <xf numFmtId="0" fontId="81" fillId="29" borderId="4" xfId="0" applyFont="1" applyFill="1" applyBorder="1" applyAlignment="1">
      <alignment horizontal="center" vertical="center" wrapText="1"/>
    </xf>
    <xf numFmtId="0" fontId="81" fillId="28" borderId="4" xfId="0" applyFont="1" applyFill="1" applyBorder="1" applyAlignment="1">
      <alignment horizontal="center" vertical="center" wrapText="1"/>
    </xf>
    <xf numFmtId="3" fontId="80" fillId="28" borderId="4" xfId="74" applyNumberFormat="1" applyFont="1" applyFill="1" applyBorder="1" applyAlignment="1">
      <alignment horizontal="right" vertical="center" wrapText="1"/>
    </xf>
    <xf numFmtId="0" fontId="86" fillId="28" borderId="0" xfId="0" applyFont="1" applyFill="1" applyAlignment="1">
      <alignment horizontal="center" vertical="center" wrapText="1"/>
    </xf>
    <xf numFmtId="3" fontId="84" fillId="28" borderId="4" xfId="74" applyNumberFormat="1" applyFont="1" applyFill="1" applyBorder="1" applyAlignment="1">
      <alignment horizontal="right" vertical="center" wrapText="1"/>
    </xf>
    <xf numFmtId="3" fontId="82" fillId="28" borderId="4" xfId="74" applyNumberFormat="1" applyFont="1" applyFill="1" applyBorder="1" applyAlignment="1">
      <alignment horizontal="right" vertical="center" wrapText="1"/>
    </xf>
    <xf numFmtId="0" fontId="80" fillId="28" borderId="4" xfId="0" applyFont="1" applyFill="1" applyBorder="1" applyAlignment="1">
      <alignment horizontal="center" vertical="center" wrapText="1"/>
    </xf>
    <xf numFmtId="0" fontId="80" fillId="0" borderId="0" xfId="0" applyFont="1" applyFill="1" applyAlignment="1">
      <alignment horizontal="center" vertical="center" wrapText="1"/>
    </xf>
    <xf numFmtId="183" fontId="85" fillId="0" borderId="6" xfId="74" applyNumberFormat="1" applyFont="1" applyFill="1" applyBorder="1" applyAlignment="1">
      <alignment horizontal="center" vertical="center" wrapText="1"/>
    </xf>
    <xf numFmtId="183" fontId="85" fillId="0" borderId="4" xfId="74" applyNumberFormat="1" applyFont="1" applyFill="1" applyBorder="1" applyAlignment="1">
      <alignment horizontal="center" vertical="center" wrapText="1"/>
    </xf>
    <xf numFmtId="0" fontId="81" fillId="0" borderId="4" xfId="0" applyFont="1" applyBorder="1" applyAlignment="1">
      <alignment horizontal="center" vertical="center" wrapText="1"/>
    </xf>
    <xf numFmtId="0" fontId="81" fillId="29" borderId="4" xfId="0" applyFont="1" applyFill="1" applyBorder="1" applyAlignment="1">
      <alignment horizontal="center" vertical="center" wrapText="1"/>
    </xf>
    <xf numFmtId="0" fontId="83" fillId="0" borderId="0" xfId="0" applyFont="1" applyAlignment="1">
      <alignment horizontal="right" vertical="center" wrapText="1"/>
    </xf>
    <xf numFmtId="0" fontId="81" fillId="28" borderId="4" xfId="0" applyFont="1" applyFill="1" applyBorder="1" applyAlignment="1">
      <alignment horizontal="center" vertical="center" wrapText="1"/>
    </xf>
    <xf numFmtId="0" fontId="81" fillId="30" borderId="4" xfId="0" applyFont="1" applyFill="1" applyBorder="1" applyAlignment="1">
      <alignment horizontal="center" vertical="center" wrapText="1"/>
    </xf>
    <xf numFmtId="0" fontId="81" fillId="30" borderId="4" xfId="0" applyFont="1" applyFill="1" applyBorder="1" applyAlignment="1">
      <alignment horizontal="left" vertical="center" wrapText="1"/>
    </xf>
    <xf numFmtId="3" fontId="81" fillId="30" borderId="4" xfId="74" applyNumberFormat="1" applyFont="1" applyFill="1" applyBorder="1" applyAlignment="1">
      <alignment horizontal="right" vertical="center" wrapText="1"/>
    </xf>
    <xf numFmtId="0" fontId="81" fillId="31" borderId="4" xfId="0" applyFont="1" applyFill="1" applyBorder="1" applyAlignment="1">
      <alignment horizontal="center" vertical="center" wrapText="1"/>
    </xf>
    <xf numFmtId="3" fontId="81" fillId="28" borderId="4" xfId="74" applyNumberFormat="1" applyFont="1" applyFill="1" applyBorder="1" applyAlignment="1">
      <alignment horizontal="right" vertical="center"/>
    </xf>
    <xf numFmtId="3" fontId="80" fillId="28" borderId="4" xfId="74" applyNumberFormat="1" applyFont="1" applyFill="1" applyBorder="1" applyAlignment="1">
      <alignment horizontal="right" vertical="center"/>
    </xf>
    <xf numFmtId="182" fontId="87" fillId="29" borderId="4" xfId="74" applyNumberFormat="1" applyFont="1" applyFill="1" applyBorder="1" applyAlignment="1">
      <alignment horizontal="center" vertical="center"/>
    </xf>
    <xf numFmtId="0" fontId="81" fillId="30" borderId="4" xfId="0" applyFont="1" applyFill="1" applyBorder="1" applyAlignment="1">
      <alignment horizontal="center" vertical="center"/>
    </xf>
    <xf numFmtId="3" fontId="80" fillId="0" borderId="0" xfId="0" applyNumberFormat="1" applyFont="1" applyAlignment="1">
      <alignment horizontal="center" vertical="center" wrapText="1"/>
    </xf>
    <xf numFmtId="0" fontId="81" fillId="27" borderId="4" xfId="0" applyFont="1" applyFill="1" applyBorder="1" applyAlignment="1">
      <alignment horizontal="left" vertical="center" wrapText="1"/>
    </xf>
    <xf numFmtId="3" fontId="81" fillId="27" borderId="4" xfId="74" applyNumberFormat="1" applyFont="1" applyFill="1" applyBorder="1" applyAlignment="1">
      <alignment horizontal="right" vertical="center"/>
    </xf>
    <xf numFmtId="0" fontId="81" fillId="8" borderId="4" xfId="0" applyFont="1" applyFill="1" applyBorder="1" applyAlignment="1">
      <alignment horizontal="center" vertical="center" wrapText="1"/>
    </xf>
    <xf numFmtId="3" fontId="81" fillId="8" borderId="4" xfId="74" applyNumberFormat="1" applyFont="1" applyFill="1" applyBorder="1" applyAlignment="1">
      <alignment horizontal="right" vertical="center"/>
    </xf>
    <xf numFmtId="3" fontId="21" fillId="0" borderId="4" xfId="74" applyNumberFormat="1" applyFont="1" applyBorder="1" applyAlignment="1">
      <alignment horizontal="center" vertical="center" wrapText="1"/>
    </xf>
    <xf numFmtId="3" fontId="81" fillId="0" borderId="4" xfId="0" applyNumberFormat="1" applyFont="1" applyBorder="1" applyAlignment="1">
      <alignment horizontal="center" vertical="center" wrapText="1"/>
    </xf>
    <xf numFmtId="3" fontId="81" fillId="28" borderId="4" xfId="0" applyNumberFormat="1" applyFont="1" applyFill="1" applyBorder="1" applyAlignment="1">
      <alignment horizontal="center" vertical="center" wrapText="1"/>
    </xf>
    <xf numFmtId="3" fontId="81" fillId="31" borderId="4" xfId="0" applyNumberFormat="1" applyFont="1" applyFill="1" applyBorder="1" applyAlignment="1">
      <alignment horizontal="center" vertical="center" wrapText="1"/>
    </xf>
    <xf numFmtId="0" fontId="82" fillId="0" borderId="4" xfId="0" applyFont="1" applyBorder="1" applyAlignment="1">
      <alignment horizontal="center" vertical="center" wrapText="1"/>
    </xf>
    <xf numFmtId="0" fontId="87" fillId="0" borderId="4" xfId="0" applyFont="1" applyBorder="1" applyAlignment="1">
      <alignment horizontal="center" vertical="center" wrapText="1"/>
    </xf>
    <xf numFmtId="0" fontId="87" fillId="29" borderId="4" xfId="0" applyFont="1" applyFill="1" applyBorder="1" applyAlignment="1">
      <alignment horizontal="left" vertical="center" wrapText="1"/>
    </xf>
    <xf numFmtId="0" fontId="87" fillId="29" borderId="4" xfId="0" applyFont="1" applyFill="1" applyBorder="1" applyAlignment="1">
      <alignment horizontal="center" vertical="center" wrapText="1"/>
    </xf>
    <xf numFmtId="0" fontId="82" fillId="28" borderId="4" xfId="0" applyFont="1" applyFill="1" applyBorder="1" applyAlignment="1">
      <alignment horizontal="center" vertical="center" wrapText="1"/>
    </xf>
    <xf numFmtId="0" fontId="80" fillId="28" borderId="4" xfId="0" applyFont="1" applyFill="1" applyBorder="1" applyAlignment="1">
      <alignment vertical="center" wrapText="1"/>
    </xf>
    <xf numFmtId="0" fontId="87" fillId="28"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0" fontId="87" fillId="28" borderId="4" xfId="0" applyFont="1" applyFill="1" applyBorder="1" applyAlignment="1">
      <alignment horizontal="center" vertical="center" wrapText="1"/>
    </xf>
    <xf numFmtId="0" fontId="88" fillId="28" borderId="4" xfId="0" applyFont="1" applyFill="1" applyBorder="1" applyAlignment="1">
      <alignment horizontal="center" vertical="center" wrapText="1"/>
    </xf>
    <xf numFmtId="0" fontId="84" fillId="28" borderId="4" xfId="0" applyFont="1" applyFill="1" applyBorder="1" applyAlignment="1">
      <alignment horizontal="center" vertical="center" wrapText="1"/>
    </xf>
    <xf numFmtId="3" fontId="80" fillId="0" borderId="0" xfId="0" applyNumberFormat="1" applyFont="1" applyAlignment="1">
      <alignment vertical="center" wrapText="1"/>
    </xf>
    <xf numFmtId="3" fontId="80" fillId="0" borderId="0" xfId="0" applyNumberFormat="1" applyFont="1" applyFill="1" applyAlignment="1">
      <alignment vertical="center" wrapText="1"/>
    </xf>
    <xf numFmtId="0" fontId="89" fillId="0" borderId="0" xfId="0" applyFont="1" applyAlignment="1">
      <alignment vertical="center"/>
    </xf>
    <xf numFmtId="0" fontId="90" fillId="0" borderId="0" xfId="0" applyFont="1" applyAlignment="1">
      <alignment vertical="center"/>
    </xf>
    <xf numFmtId="0" fontId="91" fillId="0" borderId="0" xfId="0" applyFont="1" applyAlignment="1">
      <alignment vertical="center"/>
    </xf>
    <xf numFmtId="0" fontId="0" fillId="28" borderId="0" xfId="0" applyFill="1" applyAlignment="1">
      <alignment vertical="center"/>
    </xf>
    <xf numFmtId="0" fontId="80" fillId="0" borderId="4" xfId="0" applyFont="1" applyBorder="1" applyAlignment="1">
      <alignment horizontal="left" vertical="center" wrapText="1"/>
    </xf>
    <xf numFmtId="3" fontId="80" fillId="0" borderId="4" xfId="0" applyNumberFormat="1" applyFont="1" applyBorder="1" applyAlignment="1">
      <alignment horizontal="center" vertical="center" wrapText="1"/>
    </xf>
    <xf numFmtId="3" fontId="22" fillId="0" borderId="4" xfId="74" applyNumberFormat="1" applyFont="1" applyBorder="1" applyAlignment="1">
      <alignment horizontal="center" vertical="center" wrapText="1"/>
    </xf>
    <xf numFmtId="3" fontId="81" fillId="0" borderId="4" xfId="74" applyNumberFormat="1" applyFont="1" applyFill="1" applyBorder="1" applyAlignment="1">
      <alignment horizontal="right" vertical="center"/>
    </xf>
    <xf numFmtId="0" fontId="86" fillId="0" borderId="0" xfId="0" applyFont="1" applyAlignment="1">
      <alignment horizontal="center" vertical="center" wrapText="1"/>
    </xf>
    <xf numFmtId="0" fontId="81" fillId="0" borderId="4" xfId="0" applyFont="1" applyBorder="1" applyAlignment="1">
      <alignment horizontal="center" vertical="center" wrapText="1"/>
    </xf>
    <xf numFmtId="0" fontId="81" fillId="29" borderId="4" xfId="0" applyFont="1" applyFill="1" applyBorder="1" applyAlignment="1">
      <alignment horizontal="center" vertical="center" wrapText="1"/>
    </xf>
    <xf numFmtId="0" fontId="81" fillId="28" borderId="4" xfId="0" applyFont="1" applyFill="1" applyBorder="1" applyAlignment="1">
      <alignment horizontal="center" vertical="center" wrapText="1"/>
    </xf>
    <xf numFmtId="0" fontId="84" fillId="28" borderId="4" xfId="0" applyFont="1" applyFill="1" applyBorder="1" applyAlignment="1">
      <alignment horizontal="center" vertical="center" wrapText="1"/>
    </xf>
    <xf numFmtId="3" fontId="0" fillId="0" borderId="0" xfId="0" applyNumberFormat="1" applyAlignment="1">
      <alignment vertical="center"/>
    </xf>
    <xf numFmtId="0" fontId="81" fillId="27" borderId="4" xfId="0" applyFont="1" applyFill="1" applyBorder="1" applyAlignment="1">
      <alignment horizontal="center" vertical="center" wrapText="1"/>
    </xf>
    <xf numFmtId="0" fontId="81" fillId="27" borderId="4" xfId="0" applyFont="1" applyFill="1" applyBorder="1" applyAlignment="1">
      <alignment horizontal="left" vertical="center" wrapText="1"/>
    </xf>
    <xf numFmtId="0" fontId="81" fillId="29" borderId="4" xfId="0" applyFont="1" applyFill="1" applyBorder="1" applyAlignment="1">
      <alignment horizontal="center" vertical="center" wrapText="1"/>
    </xf>
    <xf numFmtId="0" fontId="81" fillId="29" borderId="4" xfId="0" applyFont="1" applyFill="1" applyBorder="1" applyAlignment="1">
      <alignment horizontal="left" vertical="center" wrapText="1"/>
    </xf>
    <xf numFmtId="3" fontId="81" fillId="29" borderId="4" xfId="74" applyNumberFormat="1" applyFont="1" applyFill="1" applyBorder="1" applyAlignment="1">
      <alignment horizontal="right" vertical="center"/>
    </xf>
    <xf numFmtId="0" fontId="81" fillId="29" borderId="4" xfId="0" applyFont="1" applyFill="1" applyBorder="1" applyAlignment="1" quotePrefix="1">
      <alignment horizontal="center" vertical="center" wrapText="1"/>
    </xf>
    <xf numFmtId="180" fontId="25" fillId="0" borderId="4" xfId="0" applyNumberFormat="1" applyFont="1" applyFill="1" applyBorder="1" applyAlignment="1">
      <alignment horizontal="left" vertical="center" wrapText="1"/>
    </xf>
    <xf numFmtId="0" fontId="80" fillId="29" borderId="4" xfId="0" applyFont="1" applyFill="1" applyBorder="1" applyAlignment="1">
      <alignment horizontal="center" vertical="center" wrapText="1"/>
    </xf>
    <xf numFmtId="180" fontId="25" fillId="0" borderId="4" xfId="0" applyNumberFormat="1" applyFont="1" applyFill="1" applyBorder="1" applyAlignment="1">
      <alignment horizontal="center" vertical="center" wrapText="1"/>
    </xf>
    <xf numFmtId="179"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92" fillId="30" borderId="4" xfId="0" applyFont="1" applyFill="1" applyBorder="1" applyAlignment="1">
      <alignment vertical="center"/>
    </xf>
    <xf numFmtId="0" fontId="92" fillId="30" borderId="4" xfId="0" applyFont="1" applyFill="1" applyBorder="1" applyAlignment="1">
      <alignment horizontal="center" vertical="center"/>
    </xf>
    <xf numFmtId="0" fontId="92" fillId="28" borderId="4" xfId="0" applyFont="1" applyFill="1" applyBorder="1" applyAlignment="1">
      <alignment vertical="center"/>
    </xf>
    <xf numFmtId="0" fontId="83" fillId="29" borderId="5" xfId="0" applyFont="1" applyFill="1" applyBorder="1" applyAlignment="1">
      <alignment horizontal="center" vertical="center" wrapText="1"/>
    </xf>
    <xf numFmtId="0" fontId="84" fillId="29" borderId="4" xfId="0" applyFont="1" applyFill="1" applyBorder="1" applyAlignment="1" quotePrefix="1">
      <alignment horizontal="center" vertical="center" wrapText="1"/>
    </xf>
    <xf numFmtId="0" fontId="84" fillId="29" borderId="4" xfId="0" applyFont="1" applyFill="1" applyBorder="1" applyAlignment="1">
      <alignment horizontal="left" vertical="center" wrapText="1"/>
    </xf>
    <xf numFmtId="0" fontId="84" fillId="29" borderId="4" xfId="0" applyFont="1" applyFill="1" applyBorder="1" applyAlignment="1">
      <alignment horizontal="center" vertical="center" wrapText="1"/>
    </xf>
    <xf numFmtId="3" fontId="84" fillId="28" borderId="4" xfId="74" applyNumberFormat="1" applyFont="1" applyFill="1" applyBorder="1" applyAlignment="1">
      <alignment horizontal="right" vertical="center" wrapText="1"/>
    </xf>
    <xf numFmtId="0" fontId="84" fillId="0" borderId="0" xfId="0" applyFont="1" applyAlignment="1">
      <alignment horizontal="center" vertical="center" wrapText="1"/>
    </xf>
    <xf numFmtId="3" fontId="84" fillId="0" borderId="4" xfId="74" applyNumberFormat="1" applyFont="1" applyBorder="1" applyAlignment="1">
      <alignment horizontal="right" vertical="center" wrapText="1"/>
    </xf>
    <xf numFmtId="0" fontId="81" fillId="0" borderId="4" xfId="0" applyFont="1" applyBorder="1" applyAlignment="1">
      <alignment horizontal="center" vertical="center" wrapText="1"/>
    </xf>
    <xf numFmtId="0" fontId="81" fillId="29" borderId="4" xfId="0" applyFont="1" applyFill="1" applyBorder="1" applyAlignment="1">
      <alignment horizontal="center" vertical="center" wrapText="1"/>
    </xf>
    <xf numFmtId="0" fontId="81" fillId="28" borderId="4" xfId="0" applyFont="1" applyFill="1" applyBorder="1" applyAlignment="1">
      <alignment horizontal="center" vertical="center" wrapText="1"/>
    </xf>
    <xf numFmtId="180" fontId="27" fillId="0" borderId="4" xfId="0" applyNumberFormat="1" applyFont="1" applyFill="1" applyBorder="1" applyAlignment="1">
      <alignment horizontal="left" vertical="center" wrapText="1"/>
    </xf>
    <xf numFmtId="180" fontId="27" fillId="0" borderId="4" xfId="0" applyNumberFormat="1" applyFont="1" applyFill="1" applyBorder="1" applyAlignment="1">
      <alignment horizontal="center" vertical="center" wrapText="1"/>
    </xf>
    <xf numFmtId="179" fontId="27" fillId="0" borderId="4" xfId="0" applyNumberFormat="1" applyFont="1" applyFill="1" applyBorder="1" applyAlignment="1">
      <alignment horizontal="center" vertical="center" wrapText="1"/>
    </xf>
    <xf numFmtId="0" fontId="81" fillId="28" borderId="4" xfId="0" applyFont="1" applyFill="1" applyBorder="1" applyAlignment="1">
      <alignment horizontal="center" vertical="center" wrapText="1"/>
    </xf>
    <xf numFmtId="0" fontId="81" fillId="29" borderId="0" xfId="0" applyFont="1" applyFill="1" applyAlignment="1">
      <alignment horizontal="center" vertical="center" wrapText="1"/>
    </xf>
    <xf numFmtId="3" fontId="81" fillId="27" borderId="7" xfId="74" applyNumberFormat="1" applyFont="1" applyFill="1" applyBorder="1" applyAlignment="1">
      <alignment horizontal="right" vertical="center"/>
    </xf>
    <xf numFmtId="3" fontId="81" fillId="27" borderId="6" xfId="74" applyNumberFormat="1" applyFont="1" applyFill="1" applyBorder="1" applyAlignment="1">
      <alignment horizontal="right" vertical="center"/>
    </xf>
    <xf numFmtId="3" fontId="81" fillId="27" borderId="0" xfId="74" applyNumberFormat="1" applyFont="1" applyFill="1" applyBorder="1" applyAlignment="1">
      <alignment horizontal="right" vertical="center"/>
    </xf>
    <xf numFmtId="0" fontId="81" fillId="0" borderId="4" xfId="0" applyFont="1" applyFill="1" applyBorder="1" applyAlignment="1">
      <alignment horizontal="left" vertical="center" wrapText="1"/>
    </xf>
    <xf numFmtId="0" fontId="81" fillId="0" borderId="4" xfId="0" applyFont="1" applyFill="1" applyBorder="1" applyAlignment="1">
      <alignment horizontal="center" vertical="center" wrapText="1"/>
    </xf>
    <xf numFmtId="0" fontId="81" fillId="0" borderId="0" xfId="0" applyFont="1" applyFill="1" applyAlignment="1">
      <alignment horizontal="center" vertical="center" wrapText="1"/>
    </xf>
    <xf numFmtId="0" fontId="93" fillId="0" borderId="4" xfId="0" applyFont="1" applyBorder="1" applyAlignment="1">
      <alignment horizontal="center"/>
    </xf>
    <xf numFmtId="0" fontId="94" fillId="0" borderId="4" xfId="0" applyFont="1" applyBorder="1" applyAlignment="1">
      <alignment horizontal="center" vertical="center"/>
    </xf>
    <xf numFmtId="3" fontId="94" fillId="0" borderId="4" xfId="0" applyNumberFormat="1" applyFont="1" applyBorder="1" applyAlignment="1">
      <alignment horizontal="center" vertical="center"/>
    </xf>
    <xf numFmtId="0" fontId="94" fillId="0" borderId="4" xfId="0" applyFont="1" applyBorder="1" applyAlignment="1">
      <alignment horizontal="left" vertical="center"/>
    </xf>
    <xf numFmtId="0" fontId="94" fillId="0" borderId="4" xfId="0" applyFont="1" applyBorder="1" applyAlignment="1">
      <alignment horizontal="left" vertical="center" wrapText="1"/>
    </xf>
    <xf numFmtId="3" fontId="94" fillId="0" borderId="4" xfId="0" applyNumberFormat="1" applyFont="1" applyBorder="1" applyAlignment="1">
      <alignment horizontal="left" vertical="center"/>
    </xf>
    <xf numFmtId="3" fontId="94" fillId="0" borderId="4" xfId="0" applyNumberFormat="1" applyFont="1" applyBorder="1" applyAlignment="1">
      <alignment horizontal="right" vertical="center"/>
    </xf>
    <xf numFmtId="0" fontId="84" fillId="0" borderId="4" xfId="0" applyFont="1" applyBorder="1" applyAlignment="1">
      <alignment horizontal="left" vertical="center" wrapText="1"/>
    </xf>
    <xf numFmtId="3" fontId="84"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80"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81"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6" fillId="29" borderId="4" xfId="0" applyFont="1" applyFill="1" applyBorder="1" applyAlignment="1">
      <alignment horizontal="center" vertical="center" wrapText="1"/>
    </xf>
    <xf numFmtId="0" fontId="89"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8"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7" fillId="29" borderId="4" xfId="0" applyFont="1" applyFill="1" applyBorder="1" applyAlignment="1">
      <alignment horizontal="center" vertical="center" wrapText="1"/>
    </xf>
    <xf numFmtId="3" fontId="95" fillId="30" borderId="4" xfId="74" applyNumberFormat="1" applyFont="1" applyFill="1" applyBorder="1" applyAlignment="1">
      <alignment vertical="center"/>
    </xf>
    <xf numFmtId="3" fontId="81" fillId="27" borderId="4" xfId="74" applyNumberFormat="1" applyFont="1" applyFill="1" applyBorder="1" applyAlignment="1">
      <alignment horizontal="right" vertical="center" wrapText="1"/>
    </xf>
    <xf numFmtId="3" fontId="82" fillId="0" borderId="4" xfId="74" applyNumberFormat="1" applyFont="1" applyFill="1" applyBorder="1" applyAlignment="1">
      <alignment horizontal="right" vertical="center" wrapText="1"/>
    </xf>
    <xf numFmtId="3" fontId="82" fillId="29" borderId="4" xfId="74" applyNumberFormat="1" applyFont="1" applyFill="1" applyBorder="1" applyAlignment="1">
      <alignment horizontal="right" vertical="center" wrapText="1"/>
    </xf>
    <xf numFmtId="3" fontId="84" fillId="0" borderId="4" xfId="74" applyNumberFormat="1" applyFont="1" applyFill="1" applyBorder="1" applyAlignment="1">
      <alignment horizontal="right" vertical="center" wrapText="1"/>
    </xf>
    <xf numFmtId="3" fontId="84" fillId="29" borderId="4" xfId="74" applyNumberFormat="1" applyFont="1" applyFill="1" applyBorder="1" applyAlignment="1">
      <alignment horizontal="right" vertical="center" wrapText="1"/>
    </xf>
    <xf numFmtId="3" fontId="22" fillId="29" borderId="4" xfId="74" applyNumberFormat="1" applyFont="1" applyFill="1" applyBorder="1" applyAlignment="1">
      <alignment horizontal="right" vertical="center" wrapText="1"/>
    </xf>
    <xf numFmtId="3" fontId="81" fillId="31" borderId="4" xfId="74" applyNumberFormat="1" applyFont="1" applyFill="1" applyBorder="1" applyAlignment="1">
      <alignment horizontal="right" vertical="center" wrapText="1"/>
    </xf>
    <xf numFmtId="3" fontId="76" fillId="29" borderId="4" xfId="74" applyNumberFormat="1" applyFont="1" applyFill="1" applyBorder="1" applyAlignment="1">
      <alignment vertical="center" wrapText="1"/>
    </xf>
    <xf numFmtId="3" fontId="20" fillId="29" borderId="4" xfId="74" applyNumberFormat="1" applyFont="1" applyFill="1" applyBorder="1" applyAlignment="1">
      <alignment horizontal="right" vertical="center" wrapText="1"/>
    </xf>
    <xf numFmtId="3" fontId="87" fillId="0" borderId="4" xfId="74" applyNumberFormat="1" applyFont="1" applyFill="1" applyBorder="1" applyAlignment="1">
      <alignment horizontal="right" vertical="center" wrapText="1"/>
    </xf>
    <xf numFmtId="3" fontId="87" fillId="28" borderId="4" xfId="74" applyNumberFormat="1" applyFont="1" applyFill="1" applyBorder="1" applyAlignment="1">
      <alignment horizontal="right" vertical="center" wrapText="1"/>
    </xf>
    <xf numFmtId="3" fontId="87" fillId="29" borderId="4" xfId="74" applyNumberFormat="1" applyFont="1" applyFill="1" applyBorder="1" applyAlignment="1">
      <alignment horizontal="right" vertical="center" wrapText="1"/>
    </xf>
    <xf numFmtId="3" fontId="76" fillId="28" borderId="4" xfId="74" applyNumberFormat="1" applyFont="1" applyFill="1" applyBorder="1" applyAlignment="1">
      <alignment vertical="center" wrapText="1"/>
    </xf>
    <xf numFmtId="3" fontId="81" fillId="29" borderId="4" xfId="74" applyNumberFormat="1" applyFont="1" applyFill="1" applyBorder="1" applyAlignment="1">
      <alignment horizontal="right" vertical="center"/>
    </xf>
    <xf numFmtId="3" fontId="84" fillId="29" borderId="4" xfId="74" applyNumberFormat="1" applyFont="1" applyFill="1" applyBorder="1" applyAlignment="1">
      <alignment horizontal="right" vertical="center"/>
    </xf>
    <xf numFmtId="3" fontId="84" fillId="28" borderId="4" xfId="74" applyNumberFormat="1" applyFont="1" applyFill="1" applyBorder="1" applyAlignment="1">
      <alignment horizontal="right" vertical="center"/>
    </xf>
    <xf numFmtId="3" fontId="25" fillId="0" borderId="4" xfId="74" applyNumberFormat="1" applyFont="1" applyFill="1" applyBorder="1" applyAlignment="1">
      <alignment horizontal="right" vertical="center"/>
    </xf>
    <xf numFmtId="3" fontId="82" fillId="29" borderId="4" xfId="74" applyNumberFormat="1" applyFont="1" applyFill="1" applyBorder="1" applyAlignment="1">
      <alignment horizontal="right" vertical="center"/>
    </xf>
    <xf numFmtId="3" fontId="82" fillId="28" borderId="4" xfId="74" applyNumberFormat="1" applyFont="1" applyFill="1" applyBorder="1" applyAlignment="1">
      <alignment horizontal="right" vertical="center"/>
    </xf>
    <xf numFmtId="3" fontId="81" fillId="0" borderId="4" xfId="0" applyNumberFormat="1" applyFont="1" applyBorder="1" applyAlignment="1">
      <alignment horizontal="center" vertical="center" wrapText="1"/>
    </xf>
    <xf numFmtId="0" fontId="86" fillId="0" borderId="0" xfId="0" applyFont="1" applyAlignment="1">
      <alignment horizontal="center" vertical="center" wrapText="1"/>
    </xf>
    <xf numFmtId="0" fontId="80" fillId="28" borderId="0" xfId="0" applyFont="1" applyFill="1" applyAlignment="1">
      <alignment horizontal="center" vertical="center" wrapText="1"/>
    </xf>
    <xf numFmtId="3" fontId="96" fillId="29" borderId="4" xfId="74" applyNumberFormat="1" applyFont="1" applyFill="1" applyBorder="1" applyAlignment="1">
      <alignment horizontal="right" vertical="center"/>
    </xf>
    <xf numFmtId="3" fontId="96" fillId="28" borderId="4" xfId="74" applyNumberFormat="1" applyFont="1" applyFill="1" applyBorder="1" applyAlignment="1">
      <alignment horizontal="right" vertical="center"/>
    </xf>
    <xf numFmtId="3" fontId="29" fillId="29" borderId="4" xfId="74" applyNumberFormat="1" applyFont="1" applyFill="1" applyBorder="1" applyAlignment="1">
      <alignment horizontal="right" vertical="center" wrapText="1"/>
    </xf>
    <xf numFmtId="3" fontId="29" fillId="29" borderId="4" xfId="74" applyNumberFormat="1" applyFont="1" applyFill="1" applyBorder="1" applyAlignment="1">
      <alignment horizontal="center" vertical="center" wrapText="1"/>
    </xf>
    <xf numFmtId="182" fontId="97" fillId="29" borderId="4" xfId="74" applyNumberFormat="1" applyFont="1" applyFill="1" applyBorder="1" applyAlignment="1">
      <alignment horizontal="center" vertical="center" wrapText="1"/>
    </xf>
    <xf numFmtId="183" fontId="20" fillId="29" borderId="4" xfId="74" applyNumberFormat="1" applyFont="1" applyFill="1" applyBorder="1" applyAlignment="1">
      <alignment horizontal="center" vertical="center" wrapText="1"/>
    </xf>
    <xf numFmtId="3" fontId="20" fillId="29" borderId="4" xfId="74" applyNumberFormat="1" applyFont="1" applyFill="1" applyBorder="1" applyAlignment="1">
      <alignment horizontal="center" vertical="center" wrapText="1"/>
    </xf>
    <xf numFmtId="182" fontId="98" fillId="29" borderId="4" xfId="74" applyNumberFormat="1" applyFont="1" applyFill="1" applyBorder="1" applyAlignment="1">
      <alignment horizontal="center" vertical="center" wrapText="1"/>
    </xf>
    <xf numFmtId="4" fontId="94" fillId="0" borderId="0" xfId="74" applyNumberFormat="1" applyFont="1" applyAlignment="1">
      <alignment vertical="center" wrapText="1"/>
    </xf>
    <xf numFmtId="4" fontId="94" fillId="28" borderId="0" xfId="74" applyNumberFormat="1" applyFont="1" applyFill="1" applyAlignment="1">
      <alignment vertical="center" wrapText="1"/>
    </xf>
    <xf numFmtId="0" fontId="72" fillId="0" borderId="0" xfId="74" applyFont="1" applyAlignment="1">
      <alignment horizontal="center" vertical="center" wrapText="1"/>
    </xf>
    <xf numFmtId="0" fontId="72" fillId="0" borderId="0" xfId="74" applyFont="1" applyAlignment="1">
      <alignment vertical="center" wrapText="1"/>
    </xf>
    <xf numFmtId="0" fontId="98" fillId="29" borderId="0" xfId="74" applyFont="1" applyFill="1" applyAlignment="1">
      <alignment horizontal="center" vertical="center" wrapText="1"/>
    </xf>
    <xf numFmtId="0" fontId="98" fillId="29" borderId="0" xfId="74" applyFont="1" applyFill="1" applyAlignment="1">
      <alignment horizontal="left" vertical="center" wrapText="1"/>
    </xf>
    <xf numFmtId="0" fontId="98" fillId="29" borderId="0" xfId="74" applyFont="1" applyFill="1" applyAlignment="1">
      <alignment vertical="center" wrapText="1"/>
    </xf>
    <xf numFmtId="0" fontId="94" fillId="0" borderId="0" xfId="74" applyFont="1" applyAlignment="1">
      <alignment vertical="center" wrapText="1"/>
    </xf>
    <xf numFmtId="0" fontId="93" fillId="0" borderId="0" xfId="74" applyFont="1" applyAlignment="1">
      <alignment vertical="center" wrapText="1"/>
    </xf>
    <xf numFmtId="0" fontId="93" fillId="0" borderId="0" xfId="74" applyFont="1" applyAlignment="1">
      <alignment horizontal="center" vertical="center" wrapText="1"/>
    </xf>
    <xf numFmtId="0" fontId="29" fillId="29" borderId="4" xfId="74" applyFont="1" applyFill="1" applyBorder="1" applyAlignment="1">
      <alignment horizontal="left" vertical="center" wrapText="1"/>
    </xf>
    <xf numFmtId="0" fontId="93" fillId="0" borderId="0" xfId="74" applyFont="1" applyFill="1" applyAlignment="1">
      <alignment horizontal="center" vertical="center" wrapText="1"/>
    </xf>
    <xf numFmtId="0" fontId="99" fillId="29" borderId="0" xfId="74" applyFont="1" applyFill="1" applyAlignment="1">
      <alignment horizontal="center" vertical="center" wrapText="1"/>
    </xf>
    <xf numFmtId="0" fontId="93" fillId="29" borderId="0" xfId="74" applyFont="1" applyFill="1" applyAlignment="1">
      <alignment horizontal="center" vertical="center" wrapText="1"/>
    </xf>
    <xf numFmtId="49" fontId="20" fillId="29" borderId="4" xfId="74" applyNumberFormat="1" applyFont="1" applyFill="1" applyBorder="1" applyAlignment="1" quotePrefix="1">
      <alignment horizontal="center" vertical="center"/>
    </xf>
    <xf numFmtId="0" fontId="20" fillId="29" borderId="4" xfId="74" applyFont="1" applyFill="1" applyBorder="1" applyAlignment="1">
      <alignment horizontal="left" vertical="center" wrapText="1"/>
    </xf>
    <xf numFmtId="0" fontId="20" fillId="29" borderId="4" xfId="74" applyFont="1" applyFill="1" applyBorder="1" applyAlignment="1">
      <alignment horizontal="center" vertical="center" wrapText="1"/>
    </xf>
    <xf numFmtId="0" fontId="94" fillId="29" borderId="0" xfId="74" applyFont="1" applyFill="1" applyAlignment="1">
      <alignment vertical="center" wrapText="1"/>
    </xf>
    <xf numFmtId="0" fontId="20" fillId="29" borderId="4" xfId="74" applyFont="1" applyFill="1" applyBorder="1" applyAlignment="1" quotePrefix="1">
      <alignment horizontal="center" vertical="center" wrapText="1"/>
    </xf>
    <xf numFmtId="0" fontId="29" fillId="29" borderId="4" xfId="74" applyFont="1" applyFill="1" applyBorder="1" applyAlignment="1">
      <alignment vertical="center" wrapText="1"/>
    </xf>
    <xf numFmtId="0" fontId="99" fillId="29" borderId="0" xfId="74" applyFont="1" applyFill="1" applyAlignment="1">
      <alignment vertical="center" wrapText="1"/>
    </xf>
    <xf numFmtId="0" fontId="93" fillId="29" borderId="0" xfId="74" applyFont="1" applyFill="1" applyAlignment="1">
      <alignment vertical="center" wrapText="1"/>
    </xf>
    <xf numFmtId="0" fontId="100" fillId="0" borderId="0" xfId="74" applyFont="1" applyAlignment="1">
      <alignment vertical="center" wrapText="1"/>
    </xf>
    <xf numFmtId="0" fontId="94" fillId="0" borderId="0" xfId="74" applyFont="1" applyAlignment="1">
      <alignment horizontal="center" vertical="center" wrapText="1"/>
    </xf>
    <xf numFmtId="0" fontId="94" fillId="0" borderId="0" xfId="74" applyFont="1" applyAlignment="1">
      <alignment horizontal="left" vertical="center" wrapText="1"/>
    </xf>
    <xf numFmtId="0" fontId="94" fillId="28" borderId="0" xfId="74" applyFont="1" applyFill="1" applyAlignment="1">
      <alignment vertical="center" wrapText="1"/>
    </xf>
    <xf numFmtId="0" fontId="94" fillId="28" borderId="0" xfId="74" applyFont="1" applyFill="1" applyAlignment="1">
      <alignment horizontal="center" vertical="center" wrapText="1"/>
    </xf>
    <xf numFmtId="182" fontId="20" fillId="29" borderId="4" xfId="74" applyNumberFormat="1" applyFont="1" applyFill="1" applyBorder="1" applyAlignment="1">
      <alignment horizontal="right" vertical="center" wrapText="1"/>
    </xf>
    <xf numFmtId="182" fontId="29" fillId="29" borderId="4" xfId="74" applyNumberFormat="1" applyFont="1" applyFill="1" applyBorder="1" applyAlignment="1">
      <alignment horizontal="right" vertical="center" wrapText="1"/>
    </xf>
    <xf numFmtId="182" fontId="20" fillId="28" borderId="4" xfId="74" applyNumberFormat="1" applyFont="1" applyFill="1" applyBorder="1" applyAlignment="1">
      <alignment horizontal="right" vertical="center" wrapText="1"/>
    </xf>
    <xf numFmtId="182" fontId="29" fillId="28" borderId="4" xfId="74" applyNumberFormat="1" applyFont="1" applyFill="1" applyBorder="1" applyAlignment="1">
      <alignment horizontal="right" vertical="center" wrapText="1"/>
    </xf>
    <xf numFmtId="3" fontId="29" fillId="29" borderId="4" xfId="74" applyNumberFormat="1" applyFont="1" applyFill="1" applyBorder="1" applyAlignment="1">
      <alignment vertical="center" wrapText="1"/>
    </xf>
    <xf numFmtId="4" fontId="21" fillId="28" borderId="4" xfId="74" applyNumberFormat="1" applyFont="1" applyFill="1" applyBorder="1" applyAlignment="1">
      <alignment horizontal="center" vertical="center" wrapText="1"/>
    </xf>
    <xf numFmtId="3" fontId="21" fillId="28" borderId="4" xfId="74" applyNumberFormat="1" applyFont="1" applyFill="1" applyBorder="1" applyAlignment="1">
      <alignment horizontal="right" vertical="center"/>
    </xf>
    <xf numFmtId="3" fontId="22" fillId="28" borderId="4" xfId="74" applyNumberFormat="1" applyFont="1" applyFill="1" applyBorder="1" applyAlignment="1">
      <alignment horizontal="right" vertical="center"/>
    </xf>
    <xf numFmtId="3" fontId="22" fillId="28" borderId="4" xfId="74" applyNumberFormat="1" applyFont="1" applyFill="1" applyBorder="1" applyAlignment="1">
      <alignment horizontal="right" vertical="center"/>
    </xf>
    <xf numFmtId="4" fontId="63" fillId="28" borderId="0" xfId="74" applyNumberFormat="1" applyFont="1" applyFill="1" applyAlignment="1">
      <alignment vertical="center"/>
    </xf>
    <xf numFmtId="4" fontId="22" fillId="28" borderId="0" xfId="74" applyNumberFormat="1" applyFont="1" applyFill="1" applyBorder="1" applyAlignment="1">
      <alignment horizontal="right" vertical="center"/>
    </xf>
    <xf numFmtId="0" fontId="64"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wrapText="1"/>
    </xf>
    <xf numFmtId="0" fontId="63" fillId="0" borderId="0" xfId="0" applyFont="1" applyAlignment="1">
      <alignment vertical="center"/>
    </xf>
    <xf numFmtId="4" fontId="21" fillId="29" borderId="4" xfId="74" applyNumberFormat="1" applyFont="1" applyFill="1" applyBorder="1" applyAlignment="1">
      <alignment horizontal="center" vertical="center" wrapText="1"/>
    </xf>
    <xf numFmtId="0" fontId="21" fillId="29" borderId="4" xfId="0" applyFont="1" applyFill="1" applyBorder="1" applyAlignment="1">
      <alignment horizontal="center" vertical="center"/>
    </xf>
    <xf numFmtId="0" fontId="21" fillId="29" borderId="4" xfId="0" applyFont="1" applyFill="1" applyBorder="1" applyAlignment="1">
      <alignment horizontal="center" vertical="center" wrapText="1"/>
    </xf>
    <xf numFmtId="3" fontId="21" fillId="29" borderId="4" xfId="74" applyNumberFormat="1" applyFont="1" applyFill="1" applyBorder="1" applyAlignment="1">
      <alignment horizontal="right" vertical="center"/>
    </xf>
    <xf numFmtId="0" fontId="35" fillId="29" borderId="4" xfId="0" applyFont="1" applyFill="1" applyBorder="1" applyAlignment="1">
      <alignment horizontal="center" vertical="center" wrapText="1"/>
    </xf>
    <xf numFmtId="0" fontId="65" fillId="0" borderId="0" xfId="0" applyFont="1" applyAlignment="1">
      <alignment vertical="center"/>
    </xf>
    <xf numFmtId="0" fontId="21" fillId="29" borderId="4" xfId="0" applyFont="1" applyFill="1" applyBorder="1" applyAlignment="1">
      <alignment horizontal="left" vertical="center" wrapText="1"/>
    </xf>
    <xf numFmtId="0" fontId="65" fillId="0" borderId="0" xfId="0" applyFont="1" applyFill="1" applyAlignment="1">
      <alignment horizontal="center" vertical="center"/>
    </xf>
    <xf numFmtId="182" fontId="65" fillId="0" borderId="0" xfId="0" applyNumberFormat="1" applyFont="1" applyFill="1" applyAlignment="1">
      <alignment horizontal="center" vertical="center"/>
    </xf>
    <xf numFmtId="0" fontId="22" fillId="29" borderId="4" xfId="0" applyFont="1" applyFill="1" applyBorder="1" applyAlignment="1">
      <alignment horizontal="center" vertical="center"/>
    </xf>
    <xf numFmtId="0" fontId="22" fillId="29" borderId="4" xfId="0" applyFont="1" applyFill="1" applyBorder="1" applyAlignment="1">
      <alignment vertical="center" wrapText="1"/>
    </xf>
    <xf numFmtId="3" fontId="22" fillId="29" borderId="4" xfId="74" applyNumberFormat="1" applyFont="1" applyFill="1" applyBorder="1" applyAlignment="1">
      <alignment horizontal="right" vertical="center"/>
    </xf>
    <xf numFmtId="3" fontId="22" fillId="29" borderId="4" xfId="74" applyNumberFormat="1" applyFont="1" applyFill="1" applyBorder="1" applyAlignment="1">
      <alignment horizontal="right" vertical="center"/>
    </xf>
    <xf numFmtId="0" fontId="63" fillId="0" borderId="0" xfId="0" applyFont="1" applyFill="1" applyAlignment="1">
      <alignment vertical="center"/>
    </xf>
    <xf numFmtId="0" fontId="22" fillId="29" borderId="4" xfId="0" applyFont="1" applyFill="1" applyBorder="1" applyAlignment="1" quotePrefix="1">
      <alignment horizontal="center" vertical="center"/>
    </xf>
    <xf numFmtId="0" fontId="22" fillId="29" borderId="4" xfId="0" applyFont="1" applyFill="1" applyBorder="1" applyAlignment="1">
      <alignment horizontal="left" vertical="center" wrapText="1"/>
    </xf>
    <xf numFmtId="0" fontId="63" fillId="0" borderId="0" xfId="0" applyFont="1" applyFill="1" applyAlignment="1">
      <alignment horizontal="center" vertical="center"/>
    </xf>
    <xf numFmtId="0" fontId="65" fillId="0" borderId="0" xfId="0" applyFont="1" applyAlignment="1">
      <alignment horizontal="center" vertical="center"/>
    </xf>
    <xf numFmtId="0" fontId="63" fillId="0" borderId="0" xfId="0" applyFont="1" applyAlignment="1">
      <alignment horizontal="center" vertical="center"/>
    </xf>
    <xf numFmtId="0" fontId="63" fillId="0" borderId="0" xfId="0" applyFont="1" applyAlignment="1">
      <alignment vertical="center" wrapText="1"/>
    </xf>
    <xf numFmtId="4" fontId="63" fillId="0" borderId="0" xfId="74" applyNumberFormat="1" applyFont="1" applyAlignment="1">
      <alignment vertical="center"/>
    </xf>
    <xf numFmtId="4" fontId="22" fillId="0" borderId="0" xfId="74" applyNumberFormat="1" applyFont="1" applyFill="1" applyBorder="1" applyAlignment="1">
      <alignment horizontal="right" vertical="center"/>
    </xf>
    <xf numFmtId="4" fontId="63" fillId="29" borderId="0" xfId="74" applyNumberFormat="1" applyFont="1" applyFill="1" applyAlignment="1">
      <alignment vertical="center"/>
    </xf>
    <xf numFmtId="4" fontId="22" fillId="29" borderId="0" xfId="74" applyNumberFormat="1" applyFont="1" applyFill="1" applyBorder="1" applyAlignment="1">
      <alignment horizontal="right" vertical="center"/>
    </xf>
    <xf numFmtId="0" fontId="21" fillId="29" borderId="4" xfId="0" applyFont="1" applyFill="1" applyBorder="1" applyAlignment="1">
      <alignment horizontal="center" vertical="center" wrapText="1"/>
    </xf>
    <xf numFmtId="4" fontId="21" fillId="29" borderId="4" xfId="74" applyNumberFormat="1" applyFont="1" applyFill="1" applyBorder="1" applyAlignment="1">
      <alignment horizontal="center" vertical="center" wrapText="1"/>
    </xf>
    <xf numFmtId="4" fontId="21" fillId="28" borderId="4" xfId="74" applyNumberFormat="1" applyFont="1" applyFill="1" applyBorder="1" applyAlignment="1">
      <alignment horizontal="center" vertical="center" wrapText="1"/>
    </xf>
    <xf numFmtId="182" fontId="29" fillId="29" borderId="4" xfId="74" applyNumberFormat="1" applyFont="1" applyFill="1" applyBorder="1" applyAlignment="1">
      <alignment horizontal="center" vertical="center" wrapText="1"/>
    </xf>
    <xf numFmtId="182" fontId="20" fillId="29" borderId="4" xfId="74" applyNumberFormat="1" applyFont="1" applyFill="1" applyBorder="1" applyAlignment="1">
      <alignment horizontal="center" vertical="center" wrapText="1"/>
    </xf>
    <xf numFmtId="182" fontId="20" fillId="28" borderId="4" xfId="74" applyNumberFormat="1" applyFont="1" applyFill="1" applyBorder="1" applyAlignment="1">
      <alignment horizontal="center" vertical="center" wrapText="1"/>
    </xf>
    <xf numFmtId="0" fontId="94" fillId="32" borderId="0" xfId="74" applyFont="1" applyFill="1" applyAlignment="1">
      <alignment vertical="center" wrapText="1"/>
    </xf>
    <xf numFmtId="0" fontId="93" fillId="32" borderId="0" xfId="74" applyFont="1" applyFill="1" applyAlignment="1">
      <alignment horizontal="center" vertical="center" wrapText="1"/>
    </xf>
    <xf numFmtId="182" fontId="29" fillId="28" borderId="4" xfId="74" applyNumberFormat="1" applyFont="1" applyFill="1" applyBorder="1" applyAlignment="1">
      <alignment horizontal="center" vertical="center" wrapText="1"/>
    </xf>
    <xf numFmtId="0" fontId="94" fillId="32" borderId="0" xfId="74" applyFont="1" applyFill="1" applyAlignment="1">
      <alignment horizontal="center" vertical="center" wrapText="1"/>
    </xf>
    <xf numFmtId="4" fontId="21" fillId="29" borderId="4" xfId="74" applyNumberFormat="1" applyFont="1" applyFill="1" applyBorder="1" applyAlignment="1">
      <alignment horizontal="center" vertical="center" wrapText="1"/>
    </xf>
    <xf numFmtId="4" fontId="21" fillId="28" borderId="4" xfId="74" applyNumberFormat="1" applyFont="1" applyFill="1" applyBorder="1" applyAlignment="1">
      <alignment horizontal="center" vertical="center" wrapText="1"/>
    </xf>
    <xf numFmtId="0" fontId="29" fillId="29" borderId="4" xfId="74" applyFont="1" applyFill="1" applyBorder="1" applyAlignment="1">
      <alignment horizontal="center" vertical="center" wrapText="1"/>
    </xf>
    <xf numFmtId="0" fontId="101" fillId="29" borderId="0" xfId="74" applyFont="1" applyFill="1" applyAlignment="1">
      <alignment horizontal="center" vertical="center" wrapText="1"/>
    </xf>
    <xf numFmtId="0" fontId="102" fillId="29" borderId="0" xfId="74" applyFont="1" applyFill="1" applyAlignment="1">
      <alignment horizontal="center" vertical="center" wrapText="1"/>
    </xf>
    <xf numFmtId="0" fontId="103" fillId="29" borderId="0" xfId="74" applyFont="1" applyFill="1" applyAlignment="1">
      <alignment horizontal="right" vertical="center" wrapText="1"/>
    </xf>
    <xf numFmtId="0" fontId="88" fillId="29" borderId="0" xfId="74" applyFont="1" applyFill="1" applyAlignment="1">
      <alignment vertical="center" wrapText="1"/>
    </xf>
    <xf numFmtId="182" fontId="20" fillId="28" borderId="4" xfId="74" applyNumberFormat="1" applyFont="1" applyFill="1" applyBorder="1" applyAlignment="1">
      <alignment horizontal="center" vertical="center"/>
    </xf>
    <xf numFmtId="4" fontId="104" fillId="29" borderId="0" xfId="74" applyNumberFormat="1" applyFont="1" applyFill="1" applyAlignment="1">
      <alignment horizontal="center" vertical="center" wrapText="1"/>
    </xf>
    <xf numFmtId="0" fontId="104" fillId="29" borderId="0" xfId="74" applyFont="1" applyFill="1" applyAlignment="1">
      <alignment horizontal="center" vertical="center" wrapText="1"/>
    </xf>
    <xf numFmtId="0" fontId="104" fillId="29" borderId="0" xfId="74" applyFont="1" applyFill="1" applyAlignment="1">
      <alignment vertical="center" wrapText="1"/>
    </xf>
    <xf numFmtId="0" fontId="97" fillId="29" borderId="0" xfId="74" applyFont="1" applyFill="1" applyAlignment="1">
      <alignment horizontal="right" vertical="center" wrapText="1"/>
    </xf>
    <xf numFmtId="3" fontId="99" fillId="29" borderId="0" xfId="74" applyNumberFormat="1" applyFont="1" applyFill="1" applyAlignment="1">
      <alignment horizontal="center" vertical="center" wrapText="1"/>
    </xf>
    <xf numFmtId="182" fontId="99" fillId="29" borderId="0" xfId="74" applyNumberFormat="1" applyFont="1" applyFill="1" applyAlignment="1">
      <alignment horizontal="center" vertical="center" wrapText="1"/>
    </xf>
    <xf numFmtId="180" fontId="20" fillId="29" borderId="4" xfId="74" applyNumberFormat="1" applyFont="1" applyFill="1" applyBorder="1" applyAlignment="1">
      <alignment horizontal="right" vertical="center" wrapText="1"/>
    </xf>
    <xf numFmtId="1" fontId="20" fillId="29" borderId="4" xfId="74" applyNumberFormat="1" applyFont="1" applyFill="1" applyBorder="1" applyAlignment="1">
      <alignment horizontal="right" vertical="center" wrapText="1"/>
    </xf>
    <xf numFmtId="0" fontId="88" fillId="29" borderId="0" xfId="74" applyFont="1" applyFill="1" applyAlignment="1">
      <alignment horizontal="center" vertical="center" wrapText="1"/>
    </xf>
    <xf numFmtId="182" fontId="20" fillId="29" borderId="4" xfId="74" applyNumberFormat="1" applyFont="1" applyFill="1" applyBorder="1" applyAlignment="1">
      <alignment horizontal="center" vertical="center"/>
    </xf>
    <xf numFmtId="0" fontId="100" fillId="29" borderId="0" xfId="74" applyFont="1" applyFill="1" applyAlignment="1">
      <alignment vertical="center" wrapText="1"/>
    </xf>
    <xf numFmtId="3" fontId="20" fillId="29" borderId="4" xfId="74" applyNumberFormat="1" applyFont="1" applyFill="1" applyBorder="1" applyAlignment="1">
      <alignment vertical="center" wrapText="1"/>
    </xf>
    <xf numFmtId="182" fontId="76" fillId="29" borderId="4" xfId="74" applyNumberFormat="1" applyFont="1" applyFill="1" applyBorder="1" applyAlignment="1">
      <alignment horizontal="center" vertical="center" wrapText="1"/>
    </xf>
    <xf numFmtId="4" fontId="98" fillId="29" borderId="4" xfId="74" applyNumberFormat="1" applyFont="1" applyFill="1" applyBorder="1" applyAlignment="1">
      <alignment horizontal="right" vertical="center" wrapText="1"/>
    </xf>
    <xf numFmtId="4" fontId="21" fillId="28" borderId="8" xfId="74" applyNumberFormat="1" applyFont="1" applyFill="1" applyBorder="1" applyAlignment="1">
      <alignment horizontal="center" vertical="center" wrapText="1"/>
    </xf>
    <xf numFmtId="4" fontId="21" fillId="28" borderId="5" xfId="74" applyNumberFormat="1" applyFont="1" applyFill="1" applyBorder="1" applyAlignment="1">
      <alignment horizontal="center" vertical="center" wrapText="1"/>
    </xf>
    <xf numFmtId="4" fontId="21" fillId="28" borderId="9" xfId="74" applyNumberFormat="1" applyFont="1" applyFill="1" applyBorder="1" applyAlignment="1">
      <alignment horizontal="center" vertical="center" wrapText="1"/>
    </xf>
    <xf numFmtId="0" fontId="21" fillId="29" borderId="8" xfId="0" applyFont="1" applyFill="1" applyBorder="1" applyAlignment="1">
      <alignment horizontal="center" vertical="center" wrapText="1"/>
    </xf>
    <xf numFmtId="0" fontId="21" fillId="29" borderId="5" xfId="0" applyFont="1" applyFill="1" applyBorder="1" applyAlignment="1">
      <alignment horizontal="center" vertical="center" wrapText="1"/>
    </xf>
    <xf numFmtId="0" fontId="21" fillId="29" borderId="9" xfId="0" applyFont="1" applyFill="1" applyBorder="1" applyAlignment="1">
      <alignment horizontal="center" vertical="center" wrapText="1"/>
    </xf>
    <xf numFmtId="4" fontId="21" fillId="28" borderId="4" xfId="74" applyNumberFormat="1" applyFont="1" applyFill="1" applyBorder="1" applyAlignment="1">
      <alignment horizontal="center" vertical="center" wrapText="1"/>
    </xf>
    <xf numFmtId="4" fontId="21" fillId="28" borderId="7" xfId="74" applyNumberFormat="1" applyFont="1" applyFill="1" applyBorder="1" applyAlignment="1">
      <alignment horizontal="center" vertical="center" wrapText="1"/>
    </xf>
    <xf numFmtId="4" fontId="21" fillId="28" borderId="6" xfId="74" applyNumberFormat="1" applyFont="1" applyFill="1" applyBorder="1" applyAlignment="1">
      <alignment horizontal="center" vertical="center" wrapText="1"/>
    </xf>
    <xf numFmtId="0" fontId="36" fillId="0" borderId="0" xfId="0" applyFont="1" applyAlignment="1">
      <alignment horizontal="left" vertical="center" wrapText="1"/>
    </xf>
    <xf numFmtId="0" fontId="36" fillId="0" borderId="0" xfId="0" applyFont="1" applyAlignment="1">
      <alignment horizontal="left" vertical="center"/>
    </xf>
    <xf numFmtId="0" fontId="33" fillId="0" borderId="0" xfId="0" applyFont="1" applyAlignment="1">
      <alignment horizontal="center" vertical="center"/>
    </xf>
    <xf numFmtId="0" fontId="35" fillId="0" borderId="0" xfId="0" applyFont="1" applyAlignment="1">
      <alignment horizontal="right" vertical="center"/>
    </xf>
    <xf numFmtId="0" fontId="21" fillId="29" borderId="4" xfId="0" applyFont="1" applyFill="1" applyBorder="1" applyAlignment="1">
      <alignment horizontal="center" vertical="center" wrapText="1"/>
    </xf>
    <xf numFmtId="4" fontId="21" fillId="29" borderId="4" xfId="74" applyNumberFormat="1" applyFont="1" applyFill="1" applyBorder="1" applyAlignment="1">
      <alignment horizontal="center" vertical="center" wrapText="1"/>
    </xf>
    <xf numFmtId="0" fontId="34" fillId="0" borderId="0" xfId="0" applyFont="1" applyAlignment="1">
      <alignment horizontal="center" vertical="center"/>
    </xf>
    <xf numFmtId="0" fontId="22" fillId="29" borderId="8" xfId="0" applyFont="1" applyFill="1" applyBorder="1" applyAlignment="1">
      <alignment horizontal="center" vertical="center"/>
    </xf>
    <xf numFmtId="0" fontId="22" fillId="29" borderId="5" xfId="0" applyFont="1" applyFill="1" applyBorder="1" applyAlignment="1">
      <alignment horizontal="center" vertical="center"/>
    </xf>
    <xf numFmtId="0" fontId="22" fillId="29" borderId="9" xfId="0" applyFont="1" applyFill="1" applyBorder="1" applyAlignment="1">
      <alignment horizontal="center" vertical="center"/>
    </xf>
    <xf numFmtId="4" fontId="21" fillId="28" borderId="10" xfId="74" applyNumberFormat="1" applyFont="1" applyFill="1" applyBorder="1" applyAlignment="1">
      <alignment horizontal="center" vertical="center" wrapText="1"/>
    </xf>
    <xf numFmtId="4" fontId="21" fillId="29" borderId="7" xfId="74" applyNumberFormat="1" applyFont="1" applyFill="1" applyBorder="1" applyAlignment="1">
      <alignment horizontal="center" vertical="center" wrapText="1"/>
    </xf>
    <xf numFmtId="4" fontId="21" fillId="29" borderId="10" xfId="74" applyNumberFormat="1" applyFont="1" applyFill="1" applyBorder="1" applyAlignment="1">
      <alignment horizontal="center" vertical="center" wrapText="1"/>
    </xf>
    <xf numFmtId="4" fontId="21" fillId="29" borderId="6" xfId="74" applyNumberFormat="1" applyFont="1" applyFill="1" applyBorder="1" applyAlignment="1">
      <alignment horizontal="center" vertical="center" wrapText="1"/>
    </xf>
    <xf numFmtId="4" fontId="21" fillId="29" borderId="8" xfId="74" applyNumberFormat="1" applyFont="1" applyFill="1" applyBorder="1" applyAlignment="1">
      <alignment horizontal="center" vertical="center" wrapText="1"/>
    </xf>
    <xf numFmtId="4" fontId="21" fillId="29" borderId="9" xfId="74" applyNumberFormat="1" applyFont="1" applyFill="1" applyBorder="1" applyAlignment="1">
      <alignment horizontal="center" vertical="center" wrapText="1"/>
    </xf>
    <xf numFmtId="0" fontId="29" fillId="28" borderId="4" xfId="74" applyFont="1" applyFill="1" applyBorder="1" applyAlignment="1">
      <alignment horizontal="center" vertical="center" wrapText="1"/>
    </xf>
    <xf numFmtId="4" fontId="29" fillId="28" borderId="4" xfId="74" applyNumberFormat="1" applyFont="1" applyFill="1" applyBorder="1" applyAlignment="1">
      <alignment horizontal="center" vertical="center" wrapText="1"/>
    </xf>
    <xf numFmtId="0" fontId="29" fillId="29" borderId="4" xfId="74" applyFont="1" applyFill="1" applyBorder="1" applyAlignment="1">
      <alignment horizontal="center" vertical="center" wrapText="1"/>
    </xf>
    <xf numFmtId="4" fontId="29" fillId="29" borderId="4" xfId="74" applyNumberFormat="1" applyFont="1" applyFill="1" applyBorder="1" applyAlignment="1">
      <alignment horizontal="center" vertical="center" wrapText="1"/>
    </xf>
    <xf numFmtId="0" fontId="97" fillId="28" borderId="4" xfId="74" applyFont="1" applyFill="1" applyBorder="1" applyAlignment="1">
      <alignment horizontal="center" vertical="center" wrapText="1"/>
    </xf>
    <xf numFmtId="0" fontId="97" fillId="29" borderId="4" xfId="74" applyFont="1" applyFill="1" applyBorder="1" applyAlignment="1">
      <alignment horizontal="center" vertical="center" wrapText="1"/>
    </xf>
    <xf numFmtId="0" fontId="88" fillId="29" borderId="0" xfId="74" applyFont="1" applyFill="1" applyAlignment="1" quotePrefix="1">
      <alignment vertical="center" wrapText="1"/>
    </xf>
    <xf numFmtId="0" fontId="88" fillId="29" borderId="0" xfId="74" applyFont="1" applyFill="1" applyAlignment="1">
      <alignment vertical="center" wrapText="1"/>
    </xf>
    <xf numFmtId="0" fontId="105" fillId="0" borderId="0" xfId="74" applyFont="1" applyAlignment="1">
      <alignment vertical="center" wrapText="1"/>
    </xf>
    <xf numFmtId="0" fontId="101" fillId="29" borderId="0" xfId="74" applyFont="1" applyFill="1" applyAlignment="1">
      <alignment horizontal="center" vertical="center" wrapText="1"/>
    </xf>
    <xf numFmtId="0" fontId="102" fillId="29" borderId="0" xfId="74" applyFont="1" applyFill="1" applyAlignment="1">
      <alignment horizontal="center" vertical="center" wrapText="1"/>
    </xf>
    <xf numFmtId="0" fontId="103" fillId="29" borderId="0" xfId="74" applyFont="1" applyFill="1" applyAlignment="1">
      <alignment horizontal="right" vertical="center" wrapText="1"/>
    </xf>
    <xf numFmtId="0" fontId="29" fillId="29" borderId="6" xfId="74" applyFont="1" applyFill="1" applyBorder="1" applyAlignment="1">
      <alignment horizontal="center" vertical="center" wrapText="1"/>
    </xf>
    <xf numFmtId="0" fontId="99" fillId="29" borderId="11" xfId="74" applyFont="1" applyFill="1" applyBorder="1" applyAlignment="1">
      <alignment horizontal="center" vertical="center" wrapText="1"/>
    </xf>
    <xf numFmtId="0" fontId="97" fillId="29" borderId="6" xfId="74" applyFont="1" applyFill="1" applyBorder="1" applyAlignment="1">
      <alignment horizontal="center" vertical="center" wrapText="1"/>
    </xf>
    <xf numFmtId="0" fontId="83" fillId="0" borderId="0" xfId="0" applyFont="1" applyAlignment="1">
      <alignment horizontal="right" vertical="center" wrapText="1"/>
    </xf>
    <xf numFmtId="0" fontId="86" fillId="0" borderId="0" xfId="0" applyFont="1" applyAlignment="1">
      <alignment horizontal="center" vertical="center" wrapText="1"/>
    </xf>
    <xf numFmtId="0" fontId="106" fillId="0" borderId="0" xfId="0" applyFont="1" applyAlignment="1">
      <alignment horizontal="center" vertical="center" wrapText="1"/>
    </xf>
    <xf numFmtId="0" fontId="83" fillId="0" borderId="0" xfId="0" applyFont="1" applyAlignment="1">
      <alignment horizontal="center" vertical="center" wrapText="1"/>
    </xf>
    <xf numFmtId="0" fontId="81" fillId="0" borderId="4" xfId="0" applyFont="1" applyBorder="1" applyAlignment="1">
      <alignment horizontal="center" vertical="center" wrapText="1"/>
    </xf>
    <xf numFmtId="3" fontId="81" fillId="28" borderId="4" xfId="0" applyNumberFormat="1" applyFont="1" applyFill="1" applyBorder="1" applyAlignment="1">
      <alignment horizontal="center" vertical="center" wrapText="1"/>
    </xf>
    <xf numFmtId="0" fontId="81" fillId="28" borderId="8" xfId="0" applyFont="1" applyFill="1" applyBorder="1" applyAlignment="1">
      <alignment horizontal="center" vertical="center" wrapText="1"/>
    </xf>
    <xf numFmtId="0" fontId="81" fillId="28" borderId="9" xfId="0" applyFont="1" applyFill="1" applyBorder="1" applyAlignment="1">
      <alignment horizontal="center" vertical="center" wrapText="1"/>
    </xf>
    <xf numFmtId="3" fontId="81" fillId="0" borderId="4" xfId="0" applyNumberFormat="1" applyFont="1" applyBorder="1" applyAlignment="1">
      <alignment horizontal="center" vertical="center" wrapText="1"/>
    </xf>
    <xf numFmtId="3" fontId="21" fillId="0" borderId="4" xfId="74" applyNumberFormat="1" applyFont="1" applyBorder="1" applyAlignment="1">
      <alignment horizontal="center" vertical="center" wrapText="1"/>
    </xf>
    <xf numFmtId="3" fontId="81" fillId="28" borderId="12" xfId="0" applyNumberFormat="1" applyFont="1" applyFill="1" applyBorder="1" applyAlignment="1">
      <alignment horizontal="center" vertical="center" wrapText="1"/>
    </xf>
    <xf numFmtId="3" fontId="81" fillId="28" borderId="13" xfId="0" applyNumberFormat="1" applyFont="1" applyFill="1" applyBorder="1" applyAlignment="1">
      <alignment horizontal="center" vertical="center" wrapText="1"/>
    </xf>
    <xf numFmtId="3" fontId="81" fillId="28" borderId="14" xfId="0" applyNumberFormat="1" applyFont="1" applyFill="1" applyBorder="1" applyAlignment="1">
      <alignment horizontal="center" vertical="center" wrapText="1"/>
    </xf>
    <xf numFmtId="3" fontId="81" fillId="28" borderId="15" xfId="0" applyNumberFormat="1" applyFont="1" applyFill="1" applyBorder="1" applyAlignment="1">
      <alignment horizontal="center" vertical="center" wrapText="1"/>
    </xf>
    <xf numFmtId="3" fontId="81" fillId="28" borderId="16" xfId="0" applyNumberFormat="1" applyFont="1" applyFill="1" applyBorder="1" applyAlignment="1">
      <alignment horizontal="center" vertical="center" wrapText="1"/>
    </xf>
    <xf numFmtId="3" fontId="81" fillId="28" borderId="17" xfId="0" applyNumberFormat="1" applyFont="1" applyFill="1" applyBorder="1" applyAlignment="1">
      <alignment horizontal="center" vertical="center" wrapText="1"/>
    </xf>
    <xf numFmtId="0" fontId="81" fillId="0" borderId="12" xfId="0" applyFont="1" applyBorder="1" applyAlignment="1">
      <alignment horizontal="center" vertical="center" wrapText="1"/>
    </xf>
    <xf numFmtId="0" fontId="81" fillId="0" borderId="13"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15"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17" xfId="0" applyFont="1" applyBorder="1" applyAlignment="1">
      <alignment horizontal="center" vertical="center" wrapText="1"/>
    </xf>
    <xf numFmtId="3" fontId="0" fillId="28" borderId="11" xfId="0" applyNumberFormat="1" applyFill="1" applyBorder="1" applyAlignment="1">
      <alignment horizontal="center" vertical="center"/>
    </xf>
    <xf numFmtId="3" fontId="0" fillId="28" borderId="0" xfId="0" applyNumberFormat="1" applyFill="1" applyAlignment="1">
      <alignment horizontal="center" vertical="center"/>
    </xf>
    <xf numFmtId="0" fontId="105" fillId="0" borderId="13" xfId="0" applyFont="1" applyBorder="1" applyAlignment="1">
      <alignment horizontal="left" vertical="center"/>
    </xf>
    <xf numFmtId="0" fontId="105" fillId="0" borderId="0" xfId="0" applyFont="1" applyAlignment="1">
      <alignment horizontal="left" vertical="center"/>
    </xf>
    <xf numFmtId="0" fontId="83" fillId="0" borderId="16" xfId="0" applyFont="1" applyBorder="1" applyAlignment="1">
      <alignment horizontal="center" vertical="center" wrapText="1"/>
    </xf>
    <xf numFmtId="3" fontId="81" fillId="0" borderId="8" xfId="0" applyNumberFormat="1" applyFont="1" applyBorder="1" applyAlignment="1">
      <alignment horizontal="center" vertical="center" wrapText="1"/>
    </xf>
    <xf numFmtId="3" fontId="81" fillId="0" borderId="9" xfId="0" applyNumberFormat="1" applyFont="1" applyBorder="1" applyAlignment="1">
      <alignment horizontal="center" vertical="center" wrapText="1"/>
    </xf>
    <xf numFmtId="3" fontId="81" fillId="0" borderId="7" xfId="0" applyNumberFormat="1" applyFont="1" applyBorder="1" applyAlignment="1">
      <alignment horizontal="center" vertical="center" wrapText="1"/>
    </xf>
    <xf numFmtId="3" fontId="81" fillId="0" borderId="6" xfId="0" applyNumberFormat="1" applyFont="1" applyBorder="1" applyAlignment="1">
      <alignment horizontal="center" vertical="center" wrapText="1"/>
    </xf>
    <xf numFmtId="0" fontId="81" fillId="28" borderId="4" xfId="0" applyFont="1" applyFill="1" applyBorder="1" applyAlignment="1">
      <alignment horizontal="center" vertical="center" wrapText="1"/>
    </xf>
    <xf numFmtId="0" fontId="80" fillId="28" borderId="11" xfId="0" applyFont="1" applyFill="1" applyBorder="1" applyAlignment="1">
      <alignment horizontal="center" vertical="center" wrapText="1"/>
    </xf>
    <xf numFmtId="0" fontId="80" fillId="0" borderId="0" xfId="0" applyFont="1" applyAlignment="1">
      <alignment horizontal="left" vertical="center" wrapText="1"/>
    </xf>
    <xf numFmtId="0" fontId="81" fillId="0" borderId="6" xfId="0" applyFont="1" applyBorder="1" applyAlignment="1">
      <alignment horizontal="center" vertical="center" wrapText="1"/>
    </xf>
    <xf numFmtId="0" fontId="80" fillId="0" borderId="0" xfId="0" applyFont="1" applyBorder="1" applyAlignment="1">
      <alignment vertical="center" wrapText="1"/>
    </xf>
    <xf numFmtId="0" fontId="81" fillId="29" borderId="4" xfId="0" applyFont="1" applyFill="1" applyBorder="1" applyAlignment="1">
      <alignment horizontal="center" vertical="center" wrapText="1"/>
    </xf>
    <xf numFmtId="182" fontId="88" fillId="28" borderId="4" xfId="74" applyNumberFormat="1" applyFont="1" applyFill="1" applyBorder="1" applyAlignment="1">
      <alignment horizontal="right" vertical="center" wrapText="1"/>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omma" xfId="74"/>
    <cellStyle name="Comma [0]" xfId="75"/>
    <cellStyle name="Comma 2" xfId="76"/>
    <cellStyle name="Currency" xfId="77"/>
    <cellStyle name="Currency [0]" xfId="78"/>
    <cellStyle name="Check Cell"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AD33"/>
  <sheetViews>
    <sheetView showZeros="0" zoomScale="70" zoomScaleNormal="70" zoomScalePageLayoutView="0" workbookViewId="0" topLeftCell="A1">
      <selection activeCell="X12" sqref="X12"/>
    </sheetView>
  </sheetViews>
  <sheetFormatPr defaultColWidth="9.140625" defaultRowHeight="15"/>
  <cols>
    <col min="1" max="1" width="7.00390625" style="264" customWidth="1"/>
    <col min="2" max="2" width="67.7109375" style="265" customWidth="1"/>
    <col min="3" max="3" width="29.00390625" style="266" hidden="1" customWidth="1"/>
    <col min="4" max="4" width="22.140625" style="266" hidden="1" customWidth="1"/>
    <col min="5" max="5" width="24.28125" style="266" hidden="1" customWidth="1"/>
    <col min="6" max="6" width="23.00390625" style="240" hidden="1" customWidth="1"/>
    <col min="7" max="7" width="17.421875" style="240" hidden="1" customWidth="1"/>
    <col min="8" max="8" width="19.8515625" style="240" hidden="1" customWidth="1"/>
    <col min="9" max="9" width="19.140625" style="240" hidden="1" customWidth="1"/>
    <col min="10" max="10" width="23.00390625" style="240" hidden="1" customWidth="1"/>
    <col min="11" max="11" width="17.421875" style="240" hidden="1" customWidth="1"/>
    <col min="12" max="12" width="19.8515625" style="240" hidden="1" customWidth="1"/>
    <col min="13" max="13" width="19.140625" style="240" hidden="1" customWidth="1"/>
    <col min="14" max="14" width="23.00390625" style="240" hidden="1" customWidth="1"/>
    <col min="15" max="15" width="17.421875" style="240" hidden="1" customWidth="1"/>
    <col min="16" max="16" width="19.8515625" style="240" hidden="1" customWidth="1"/>
    <col min="17" max="17" width="19.140625" style="240" hidden="1" customWidth="1"/>
    <col min="18" max="18" width="23.00390625" style="240" hidden="1" customWidth="1"/>
    <col min="19" max="19" width="18.7109375" style="240" hidden="1" customWidth="1"/>
    <col min="20" max="20" width="17.421875" style="240" hidden="1" customWidth="1"/>
    <col min="21" max="21" width="19.8515625" style="240" hidden="1" customWidth="1"/>
    <col min="22" max="22" width="19.140625" style="240" hidden="1" customWidth="1"/>
    <col min="23" max="23" width="23.00390625" style="268" customWidth="1"/>
    <col min="24" max="24" width="18.7109375" style="268" customWidth="1"/>
    <col min="25" max="25" width="17.421875" style="268" customWidth="1"/>
    <col min="26" max="26" width="19.8515625" style="268" customWidth="1"/>
    <col min="27" max="27" width="19.140625" style="268" customWidth="1"/>
    <col min="28" max="28" width="23.140625" style="264" customWidth="1"/>
    <col min="29" max="29" width="9.140625" style="245" customWidth="1"/>
    <col min="30" max="30" width="9.421875" style="245" bestFit="1" customWidth="1"/>
    <col min="31" max="16384" width="9.140625" style="245" customWidth="1"/>
  </cols>
  <sheetData>
    <row r="1" spans="1:28" s="242" customFormat="1" ht="18.75">
      <c r="A1" s="313" t="s">
        <v>276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row>
    <row r="2" spans="1:28" s="242" customFormat="1" ht="22.5" customHeight="1" hidden="1">
      <c r="A2" s="317" t="s">
        <v>230</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row>
    <row r="3" spans="1:28" s="242" customFormat="1" ht="22.5" customHeight="1" hidden="1">
      <c r="A3" s="317" t="s">
        <v>277</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row>
    <row r="4" spans="1:28" s="242" customFormat="1" ht="22.5" customHeight="1">
      <c r="A4" s="317" t="s">
        <v>300</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row>
    <row r="5" spans="1:28" s="242" customFormat="1" ht="22.5" customHeight="1" hidden="1">
      <c r="A5" s="317" t="s">
        <v>242</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row>
    <row r="6" spans="1:28" ht="24" customHeight="1">
      <c r="A6" s="243"/>
      <c r="B6" s="244"/>
      <c r="C6" s="314" t="s">
        <v>241</v>
      </c>
      <c r="D6" s="314"/>
      <c r="E6" s="314"/>
      <c r="F6" s="314"/>
      <c r="G6" s="314"/>
      <c r="H6" s="314"/>
      <c r="I6" s="314"/>
      <c r="J6" s="314"/>
      <c r="K6" s="314"/>
      <c r="L6" s="314"/>
      <c r="M6" s="314"/>
      <c r="N6" s="314"/>
      <c r="O6" s="314"/>
      <c r="P6" s="314"/>
      <c r="Q6" s="314"/>
      <c r="R6" s="314"/>
      <c r="S6" s="314"/>
      <c r="T6" s="314"/>
      <c r="U6" s="314"/>
      <c r="V6" s="314"/>
      <c r="W6" s="314"/>
      <c r="X6" s="314"/>
      <c r="Y6" s="314"/>
      <c r="Z6" s="314"/>
      <c r="AA6" s="314"/>
      <c r="AB6" s="314"/>
    </row>
    <row r="7" spans="1:28" ht="50.25" customHeight="1">
      <c r="A7" s="315" t="s">
        <v>1</v>
      </c>
      <c r="B7" s="315" t="s">
        <v>232</v>
      </c>
      <c r="C7" s="316" t="s">
        <v>233</v>
      </c>
      <c r="D7" s="316"/>
      <c r="E7" s="316"/>
      <c r="F7" s="309" t="s">
        <v>268</v>
      </c>
      <c r="G7" s="321"/>
      <c r="H7" s="321"/>
      <c r="I7" s="310"/>
      <c r="J7" s="309" t="s">
        <v>286</v>
      </c>
      <c r="K7" s="321"/>
      <c r="L7" s="321"/>
      <c r="M7" s="310"/>
      <c r="N7" s="309" t="s">
        <v>287</v>
      </c>
      <c r="O7" s="321"/>
      <c r="P7" s="321"/>
      <c r="Q7" s="310"/>
      <c r="R7" s="309" t="s">
        <v>299</v>
      </c>
      <c r="S7" s="321"/>
      <c r="T7" s="321"/>
      <c r="U7" s="321"/>
      <c r="V7" s="310"/>
      <c r="W7" s="322" t="s">
        <v>269</v>
      </c>
      <c r="X7" s="323"/>
      <c r="Y7" s="323"/>
      <c r="Z7" s="323"/>
      <c r="AA7" s="324"/>
      <c r="AB7" s="305" t="s">
        <v>3</v>
      </c>
    </row>
    <row r="8" spans="1:28" ht="25.5" customHeight="1">
      <c r="A8" s="315"/>
      <c r="B8" s="315"/>
      <c r="C8" s="316" t="s">
        <v>30</v>
      </c>
      <c r="D8" s="316"/>
      <c r="E8" s="316"/>
      <c r="F8" s="308" t="s">
        <v>30</v>
      </c>
      <c r="G8" s="308"/>
      <c r="H8" s="308"/>
      <c r="I8" s="308"/>
      <c r="J8" s="308" t="s">
        <v>30</v>
      </c>
      <c r="K8" s="308"/>
      <c r="L8" s="308"/>
      <c r="M8" s="308"/>
      <c r="N8" s="308" t="s">
        <v>30</v>
      </c>
      <c r="O8" s="308"/>
      <c r="P8" s="308"/>
      <c r="Q8" s="308"/>
      <c r="R8" s="308" t="s">
        <v>30</v>
      </c>
      <c r="S8" s="308"/>
      <c r="T8" s="308"/>
      <c r="U8" s="308"/>
      <c r="V8" s="308"/>
      <c r="W8" s="316" t="s">
        <v>30</v>
      </c>
      <c r="X8" s="316"/>
      <c r="Y8" s="316"/>
      <c r="Z8" s="316"/>
      <c r="AA8" s="316"/>
      <c r="AB8" s="306"/>
    </row>
    <row r="9" spans="1:28" ht="25.5" customHeight="1">
      <c r="A9" s="315"/>
      <c r="B9" s="315"/>
      <c r="C9" s="316" t="s">
        <v>14</v>
      </c>
      <c r="D9" s="316" t="s">
        <v>17</v>
      </c>
      <c r="E9" s="316"/>
      <c r="F9" s="308" t="s">
        <v>14</v>
      </c>
      <c r="G9" s="308" t="s">
        <v>17</v>
      </c>
      <c r="H9" s="308"/>
      <c r="I9" s="308"/>
      <c r="J9" s="308" t="s">
        <v>14</v>
      </c>
      <c r="K9" s="308" t="s">
        <v>17</v>
      </c>
      <c r="L9" s="308"/>
      <c r="M9" s="308"/>
      <c r="N9" s="302" t="s">
        <v>14</v>
      </c>
      <c r="O9" s="308" t="s">
        <v>17</v>
      </c>
      <c r="P9" s="308"/>
      <c r="Q9" s="308"/>
      <c r="R9" s="308" t="s">
        <v>14</v>
      </c>
      <c r="S9" s="308" t="s">
        <v>17</v>
      </c>
      <c r="T9" s="308"/>
      <c r="U9" s="308"/>
      <c r="V9" s="308"/>
      <c r="W9" s="316" t="s">
        <v>14</v>
      </c>
      <c r="X9" s="316" t="s">
        <v>17</v>
      </c>
      <c r="Y9" s="316"/>
      <c r="Z9" s="316"/>
      <c r="AA9" s="316"/>
      <c r="AB9" s="306"/>
    </row>
    <row r="10" spans="1:28" ht="27" customHeight="1">
      <c r="A10" s="315"/>
      <c r="B10" s="315"/>
      <c r="C10" s="316"/>
      <c r="D10" s="246" t="s">
        <v>25</v>
      </c>
      <c r="E10" s="246" t="s">
        <v>150</v>
      </c>
      <c r="F10" s="308"/>
      <c r="G10" s="236" t="s">
        <v>25</v>
      </c>
      <c r="H10" s="236" t="s">
        <v>263</v>
      </c>
      <c r="I10" s="236" t="s">
        <v>150</v>
      </c>
      <c r="J10" s="308"/>
      <c r="K10" s="236" t="s">
        <v>25</v>
      </c>
      <c r="L10" s="236" t="s">
        <v>263</v>
      </c>
      <c r="M10" s="236" t="s">
        <v>150</v>
      </c>
      <c r="N10" s="303"/>
      <c r="O10" s="302" t="s">
        <v>25</v>
      </c>
      <c r="P10" s="302" t="s">
        <v>263</v>
      </c>
      <c r="Q10" s="302" t="s">
        <v>150</v>
      </c>
      <c r="R10" s="308"/>
      <c r="S10" s="309" t="s">
        <v>25</v>
      </c>
      <c r="T10" s="310"/>
      <c r="U10" s="308" t="s">
        <v>263</v>
      </c>
      <c r="V10" s="302" t="s">
        <v>150</v>
      </c>
      <c r="W10" s="316"/>
      <c r="X10" s="322" t="s">
        <v>25</v>
      </c>
      <c r="Y10" s="324"/>
      <c r="Z10" s="316" t="s">
        <v>263</v>
      </c>
      <c r="AA10" s="325" t="s">
        <v>150</v>
      </c>
      <c r="AB10" s="306"/>
    </row>
    <row r="11" spans="1:28" ht="50.25" customHeight="1">
      <c r="A11" s="270"/>
      <c r="B11" s="270"/>
      <c r="C11" s="271"/>
      <c r="D11" s="271"/>
      <c r="E11" s="271"/>
      <c r="F11" s="272"/>
      <c r="G11" s="272"/>
      <c r="H11" s="272"/>
      <c r="I11" s="272"/>
      <c r="J11" s="272"/>
      <c r="K11" s="272"/>
      <c r="L11" s="272"/>
      <c r="M11" s="272"/>
      <c r="N11" s="304"/>
      <c r="O11" s="304"/>
      <c r="P11" s="304"/>
      <c r="Q11" s="304"/>
      <c r="R11" s="281"/>
      <c r="S11" s="281" t="s">
        <v>294</v>
      </c>
      <c r="T11" s="281" t="s">
        <v>295</v>
      </c>
      <c r="U11" s="308"/>
      <c r="V11" s="304"/>
      <c r="W11" s="280"/>
      <c r="X11" s="280" t="s">
        <v>294</v>
      </c>
      <c r="Y11" s="280" t="s">
        <v>295</v>
      </c>
      <c r="Z11" s="316"/>
      <c r="AA11" s="326"/>
      <c r="AB11" s="307"/>
    </row>
    <row r="12" spans="1:28" s="251" customFormat="1" ht="37.5" customHeight="1">
      <c r="A12" s="247"/>
      <c r="B12" s="248" t="s">
        <v>239</v>
      </c>
      <c r="C12" s="249" t="e">
        <f aca="true" t="shared" si="0" ref="C12:I12">C13+C26</f>
        <v>#REF!</v>
      </c>
      <c r="D12" s="249" t="e">
        <f t="shared" si="0"/>
        <v>#REF!</v>
      </c>
      <c r="E12" s="249" t="e">
        <f t="shared" si="0"/>
        <v>#REF!</v>
      </c>
      <c r="F12" s="237">
        <f t="shared" si="0"/>
        <v>76075</v>
      </c>
      <c r="G12" s="237">
        <f t="shared" si="0"/>
        <v>71776</v>
      </c>
      <c r="H12" s="237">
        <f t="shared" si="0"/>
        <v>0</v>
      </c>
      <c r="I12" s="237">
        <f t="shared" si="0"/>
        <v>4299</v>
      </c>
      <c r="J12" s="237">
        <f>J13+J26</f>
        <v>82620</v>
      </c>
      <c r="K12" s="237">
        <f aca="true" t="shared" si="1" ref="K12:Q12">K13+K26</f>
        <v>78321</v>
      </c>
      <c r="L12" s="237">
        <f t="shared" si="1"/>
        <v>0</v>
      </c>
      <c r="M12" s="237">
        <f t="shared" si="1"/>
        <v>4299</v>
      </c>
      <c r="N12" s="237">
        <f t="shared" si="1"/>
        <v>91118</v>
      </c>
      <c r="O12" s="237">
        <f t="shared" si="1"/>
        <v>86819</v>
      </c>
      <c r="P12" s="237">
        <f t="shared" si="1"/>
        <v>0</v>
      </c>
      <c r="Q12" s="237">
        <f t="shared" si="1"/>
        <v>4299</v>
      </c>
      <c r="R12" s="237">
        <f aca="true" t="shared" si="2" ref="R12:AA12">R13+R26</f>
        <v>88586.838429</v>
      </c>
      <c r="S12" s="237">
        <f t="shared" si="2"/>
        <v>73528.838429</v>
      </c>
      <c r="T12" s="237">
        <f t="shared" si="2"/>
        <v>10759</v>
      </c>
      <c r="U12" s="237">
        <f t="shared" si="2"/>
        <v>0</v>
      </c>
      <c r="V12" s="237">
        <f t="shared" si="2"/>
        <v>4299</v>
      </c>
      <c r="W12" s="249">
        <f t="shared" si="2"/>
        <v>97235.336667</v>
      </c>
      <c r="X12" s="249">
        <f t="shared" si="2"/>
        <v>82177.336667</v>
      </c>
      <c r="Y12" s="249">
        <f t="shared" si="2"/>
        <v>10759</v>
      </c>
      <c r="Z12" s="249">
        <f t="shared" si="2"/>
        <v>0</v>
      </c>
      <c r="AA12" s="249">
        <f t="shared" si="2"/>
        <v>4299</v>
      </c>
      <c r="AB12" s="250"/>
    </row>
    <row r="13" spans="1:28" s="251" customFormat="1" ht="45" customHeight="1">
      <c r="A13" s="247" t="s">
        <v>4</v>
      </c>
      <c r="B13" s="252" t="s">
        <v>29</v>
      </c>
      <c r="C13" s="249" t="e">
        <f>C14+#REF!</f>
        <v>#REF!</v>
      </c>
      <c r="D13" s="249" t="e">
        <f>D14+#REF!</f>
        <v>#REF!</v>
      </c>
      <c r="E13" s="249" t="e">
        <f>E14+#REF!</f>
        <v>#REF!</v>
      </c>
      <c r="F13" s="237">
        <f aca="true" t="shared" si="3" ref="F13:AA13">F14</f>
        <v>37672</v>
      </c>
      <c r="G13" s="237">
        <f t="shared" si="3"/>
        <v>37672</v>
      </c>
      <c r="H13" s="237">
        <f t="shared" si="3"/>
        <v>0</v>
      </c>
      <c r="I13" s="237">
        <f t="shared" si="3"/>
        <v>0</v>
      </c>
      <c r="J13" s="237">
        <f t="shared" si="3"/>
        <v>44217</v>
      </c>
      <c r="K13" s="237">
        <f t="shared" si="3"/>
        <v>44217</v>
      </c>
      <c r="L13" s="237">
        <f t="shared" si="3"/>
        <v>0</v>
      </c>
      <c r="M13" s="237">
        <f t="shared" si="3"/>
        <v>0</v>
      </c>
      <c r="N13" s="237">
        <f t="shared" si="3"/>
        <v>52715</v>
      </c>
      <c r="O13" s="237">
        <f t="shared" si="3"/>
        <v>52715</v>
      </c>
      <c r="P13" s="237">
        <f t="shared" si="3"/>
        <v>0</v>
      </c>
      <c r="Q13" s="237">
        <f t="shared" si="3"/>
        <v>0</v>
      </c>
      <c r="R13" s="237">
        <f t="shared" si="3"/>
        <v>50183.838428999996</v>
      </c>
      <c r="S13" s="237">
        <f t="shared" si="3"/>
        <v>50183.838428999996</v>
      </c>
      <c r="T13" s="237">
        <f t="shared" si="3"/>
        <v>0</v>
      </c>
      <c r="U13" s="237">
        <f t="shared" si="3"/>
        <v>0</v>
      </c>
      <c r="V13" s="237">
        <f t="shared" si="3"/>
        <v>0</v>
      </c>
      <c r="W13" s="249">
        <f t="shared" si="3"/>
        <v>58832.336667</v>
      </c>
      <c r="X13" s="249">
        <f t="shared" si="3"/>
        <v>58832.336667</v>
      </c>
      <c r="Y13" s="249">
        <f t="shared" si="3"/>
        <v>0</v>
      </c>
      <c r="Z13" s="249">
        <f t="shared" si="3"/>
        <v>0</v>
      </c>
      <c r="AA13" s="249">
        <f t="shared" si="3"/>
        <v>0</v>
      </c>
      <c r="AB13" s="247"/>
    </row>
    <row r="14" spans="1:30" s="253" customFormat="1" ht="38.25" customHeight="1">
      <c r="A14" s="247">
        <v>1</v>
      </c>
      <c r="B14" s="252" t="s">
        <v>54</v>
      </c>
      <c r="C14" s="249" t="e">
        <f>C15+C19+#REF!+#REF!+#REF!+#REF!+#REF!</f>
        <v>#REF!</v>
      </c>
      <c r="D14" s="249" t="e">
        <f>D15+D19+#REF!+#REF!+#REF!+#REF!+#REF!</f>
        <v>#REF!</v>
      </c>
      <c r="E14" s="249" t="e">
        <f>E15+E19+#REF!+#REF!+#REF!+#REF!+#REF!</f>
        <v>#REF!</v>
      </c>
      <c r="F14" s="237">
        <f aca="true" t="shared" si="4" ref="F14:Q14">F15+F19</f>
        <v>37672</v>
      </c>
      <c r="G14" s="237">
        <f t="shared" si="4"/>
        <v>37672</v>
      </c>
      <c r="H14" s="237">
        <f t="shared" si="4"/>
        <v>0</v>
      </c>
      <c r="I14" s="237">
        <f t="shared" si="4"/>
        <v>0</v>
      </c>
      <c r="J14" s="237">
        <f t="shared" si="4"/>
        <v>44217</v>
      </c>
      <c r="K14" s="237">
        <f t="shared" si="4"/>
        <v>44217</v>
      </c>
      <c r="L14" s="237">
        <f t="shared" si="4"/>
        <v>0</v>
      </c>
      <c r="M14" s="237">
        <f t="shared" si="4"/>
        <v>0</v>
      </c>
      <c r="N14" s="237">
        <f>N15+N19</f>
        <v>52715</v>
      </c>
      <c r="O14" s="237">
        <f t="shared" si="4"/>
        <v>52715</v>
      </c>
      <c r="P14" s="237">
        <f t="shared" si="4"/>
        <v>0</v>
      </c>
      <c r="Q14" s="237">
        <f t="shared" si="4"/>
        <v>0</v>
      </c>
      <c r="R14" s="237">
        <f aca="true" t="shared" si="5" ref="R14:AA14">R15+R19</f>
        <v>50183.838428999996</v>
      </c>
      <c r="S14" s="237">
        <f t="shared" si="5"/>
        <v>50183.838428999996</v>
      </c>
      <c r="T14" s="237">
        <f t="shared" si="5"/>
        <v>0</v>
      </c>
      <c r="U14" s="237">
        <f t="shared" si="5"/>
        <v>0</v>
      </c>
      <c r="V14" s="237">
        <f t="shared" si="5"/>
        <v>0</v>
      </c>
      <c r="W14" s="249">
        <f t="shared" si="5"/>
        <v>58832.336667</v>
      </c>
      <c r="X14" s="249">
        <f t="shared" si="5"/>
        <v>58832.336667</v>
      </c>
      <c r="Y14" s="249">
        <f t="shared" si="5"/>
        <v>0</v>
      </c>
      <c r="Z14" s="249">
        <f t="shared" si="5"/>
        <v>0</v>
      </c>
      <c r="AA14" s="249">
        <f t="shared" si="5"/>
        <v>0</v>
      </c>
      <c r="AB14" s="318" t="s">
        <v>82</v>
      </c>
      <c r="AD14" s="254"/>
    </row>
    <row r="15" spans="1:28" s="253" customFormat="1" ht="45" customHeight="1">
      <c r="A15" s="247" t="s">
        <v>31</v>
      </c>
      <c r="B15" s="252" t="s">
        <v>24</v>
      </c>
      <c r="C15" s="249" t="e">
        <f>C16+C17+#REF!+#REF!+C18</f>
        <v>#REF!</v>
      </c>
      <c r="D15" s="249" t="e">
        <f>D16+D17+#REF!+#REF!+D18</f>
        <v>#REF!</v>
      </c>
      <c r="E15" s="249" t="e">
        <f>E16+E17+#REF!+#REF!+E18</f>
        <v>#REF!</v>
      </c>
      <c r="F15" s="237">
        <f>F16+F17+F18</f>
        <v>13926</v>
      </c>
      <c r="G15" s="237">
        <f>G16+G17+G18</f>
        <v>13926</v>
      </c>
      <c r="H15" s="237"/>
      <c r="I15" s="237">
        <f>I16+I17+I18</f>
        <v>0</v>
      </c>
      <c r="J15" s="237">
        <f>J16+J17+J18</f>
        <v>13926</v>
      </c>
      <c r="K15" s="237">
        <f aca="true" t="shared" si="6" ref="K15:Q15">K16+K17+K18</f>
        <v>13926</v>
      </c>
      <c r="L15" s="237">
        <f t="shared" si="6"/>
        <v>0</v>
      </c>
      <c r="M15" s="237">
        <f t="shared" si="6"/>
        <v>0</v>
      </c>
      <c r="N15" s="237">
        <f t="shared" si="6"/>
        <v>13926</v>
      </c>
      <c r="O15" s="237">
        <f t="shared" si="6"/>
        <v>13926</v>
      </c>
      <c r="P15" s="237">
        <f t="shared" si="6"/>
        <v>0</v>
      </c>
      <c r="Q15" s="237">
        <f t="shared" si="6"/>
        <v>0</v>
      </c>
      <c r="R15" s="237">
        <f aca="true" t="shared" si="7" ref="R15:AA15">R16+R17+R18</f>
        <v>23926</v>
      </c>
      <c r="S15" s="237">
        <f t="shared" si="7"/>
        <v>23926</v>
      </c>
      <c r="T15" s="237">
        <f t="shared" si="7"/>
        <v>0</v>
      </c>
      <c r="U15" s="237">
        <f t="shared" si="7"/>
        <v>0</v>
      </c>
      <c r="V15" s="237">
        <f t="shared" si="7"/>
        <v>0</v>
      </c>
      <c r="W15" s="249">
        <f t="shared" si="7"/>
        <v>23926</v>
      </c>
      <c r="X15" s="249">
        <f t="shared" si="7"/>
        <v>23926</v>
      </c>
      <c r="Y15" s="249">
        <f t="shared" si="7"/>
        <v>0</v>
      </c>
      <c r="Z15" s="249">
        <f t="shared" si="7"/>
        <v>0</v>
      </c>
      <c r="AA15" s="249">
        <f t="shared" si="7"/>
        <v>0</v>
      </c>
      <c r="AB15" s="319"/>
    </row>
    <row r="16" spans="1:28" s="259" customFormat="1" ht="45" customHeight="1">
      <c r="A16" s="255" t="s">
        <v>5</v>
      </c>
      <c r="B16" s="256" t="s">
        <v>19</v>
      </c>
      <c r="C16" s="257">
        <v>5720</v>
      </c>
      <c r="D16" s="258">
        <v>5720</v>
      </c>
      <c r="E16" s="258"/>
      <c r="F16" s="238">
        <f>G16</f>
        <v>5926</v>
      </c>
      <c r="G16" s="239">
        <f>'B.02.PhanCap'!AP13</f>
        <v>5926</v>
      </c>
      <c r="H16" s="239"/>
      <c r="I16" s="239"/>
      <c r="J16" s="238">
        <f>K16</f>
        <v>5926</v>
      </c>
      <c r="K16" s="239">
        <f>'B.02.PhanCap'!BB13</f>
        <v>5926</v>
      </c>
      <c r="L16" s="239"/>
      <c r="M16" s="239"/>
      <c r="N16" s="238">
        <v>5926</v>
      </c>
      <c r="O16" s="239">
        <v>5926</v>
      </c>
      <c r="P16" s="239"/>
      <c r="Q16" s="239"/>
      <c r="R16" s="238">
        <v>5926</v>
      </c>
      <c r="S16" s="238">
        <v>5926</v>
      </c>
      <c r="T16" s="239"/>
      <c r="U16" s="239"/>
      <c r="V16" s="239"/>
      <c r="W16" s="257">
        <v>5926</v>
      </c>
      <c r="X16" s="257">
        <v>5926</v>
      </c>
      <c r="Y16" s="258"/>
      <c r="Z16" s="258"/>
      <c r="AA16" s="258"/>
      <c r="AB16" s="319"/>
    </row>
    <row r="17" spans="1:28" s="259" customFormat="1" ht="28.5" customHeight="1">
      <c r="A17" s="255" t="s">
        <v>5</v>
      </c>
      <c r="B17" s="256" t="s">
        <v>23</v>
      </c>
      <c r="C17" s="257">
        <v>3000</v>
      </c>
      <c r="D17" s="258">
        <v>3000</v>
      </c>
      <c r="E17" s="258"/>
      <c r="F17" s="238">
        <f>G17</f>
        <v>3000</v>
      </c>
      <c r="G17" s="239">
        <f>'B.02.PhanCap'!AO25</f>
        <v>3000</v>
      </c>
      <c r="H17" s="239"/>
      <c r="I17" s="239"/>
      <c r="J17" s="238">
        <f>K17</f>
        <v>3000</v>
      </c>
      <c r="K17" s="239">
        <f>'B.02.PhanCap'!BB25</f>
        <v>3000</v>
      </c>
      <c r="L17" s="239"/>
      <c r="M17" s="239"/>
      <c r="N17" s="238">
        <v>3000</v>
      </c>
      <c r="O17" s="239">
        <v>3000</v>
      </c>
      <c r="P17" s="239"/>
      <c r="Q17" s="239"/>
      <c r="R17" s="238">
        <v>3000</v>
      </c>
      <c r="S17" s="238">
        <v>3000</v>
      </c>
      <c r="T17" s="239"/>
      <c r="U17" s="239"/>
      <c r="V17" s="239"/>
      <c r="W17" s="257">
        <v>3000</v>
      </c>
      <c r="X17" s="257">
        <v>3000</v>
      </c>
      <c r="Y17" s="258"/>
      <c r="Z17" s="258"/>
      <c r="AA17" s="258"/>
      <c r="AB17" s="319"/>
    </row>
    <row r="18" spans="1:28" s="259" customFormat="1" ht="36" customHeight="1">
      <c r="A18" s="260" t="s">
        <v>5</v>
      </c>
      <c r="B18" s="256" t="s">
        <v>225</v>
      </c>
      <c r="C18" s="257">
        <v>10000</v>
      </c>
      <c r="D18" s="258">
        <v>10000</v>
      </c>
      <c r="E18" s="258"/>
      <c r="F18" s="238">
        <f>G18</f>
        <v>5000</v>
      </c>
      <c r="G18" s="239">
        <f>'B.02.PhanCap'!AO32</f>
        <v>5000</v>
      </c>
      <c r="H18" s="239"/>
      <c r="I18" s="239"/>
      <c r="J18" s="238">
        <f>K18</f>
        <v>5000</v>
      </c>
      <c r="K18" s="239">
        <f>'B.02.PhanCap'!BB32</f>
        <v>5000</v>
      </c>
      <c r="L18" s="239"/>
      <c r="M18" s="239"/>
      <c r="N18" s="238">
        <v>5000</v>
      </c>
      <c r="O18" s="239">
        <v>5000</v>
      </c>
      <c r="P18" s="239"/>
      <c r="Q18" s="239"/>
      <c r="R18" s="238">
        <f>S18</f>
        <v>15000</v>
      </c>
      <c r="S18" s="238">
        <v>15000</v>
      </c>
      <c r="T18" s="239"/>
      <c r="U18" s="239"/>
      <c r="V18" s="239"/>
      <c r="W18" s="257">
        <f>X18</f>
        <v>15000</v>
      </c>
      <c r="X18" s="257">
        <v>15000</v>
      </c>
      <c r="Y18" s="258"/>
      <c r="Z18" s="258"/>
      <c r="AA18" s="258"/>
      <c r="AB18" s="319"/>
    </row>
    <row r="19" spans="1:28" s="253" customFormat="1" ht="42" customHeight="1">
      <c r="A19" s="247" t="s">
        <v>32</v>
      </c>
      <c r="B19" s="252" t="s">
        <v>152</v>
      </c>
      <c r="C19" s="249">
        <f>C20+C21+C24+C25</f>
        <v>22100</v>
      </c>
      <c r="D19" s="249">
        <f>D20+D21+D24+D25</f>
        <v>22100</v>
      </c>
      <c r="E19" s="249">
        <f>E20+E21+E24+E25</f>
        <v>0</v>
      </c>
      <c r="F19" s="237">
        <f>F20+F21</f>
        <v>23746</v>
      </c>
      <c r="G19" s="237">
        <f>G20+G21</f>
        <v>23746</v>
      </c>
      <c r="H19" s="237"/>
      <c r="I19" s="237">
        <f>I20+I21</f>
        <v>0</v>
      </c>
      <c r="J19" s="237">
        <f>J20+J21</f>
        <v>30291</v>
      </c>
      <c r="K19" s="237">
        <f aca="true" t="shared" si="8" ref="K19:Q19">K20+K21</f>
        <v>30291</v>
      </c>
      <c r="L19" s="237">
        <f t="shared" si="8"/>
        <v>0</v>
      </c>
      <c r="M19" s="237">
        <f t="shared" si="8"/>
        <v>0</v>
      </c>
      <c r="N19" s="237">
        <f t="shared" si="8"/>
        <v>38789</v>
      </c>
      <c r="O19" s="237">
        <f t="shared" si="8"/>
        <v>38789</v>
      </c>
      <c r="P19" s="237">
        <f t="shared" si="8"/>
        <v>0</v>
      </c>
      <c r="Q19" s="237">
        <f t="shared" si="8"/>
        <v>0</v>
      </c>
      <c r="R19" s="237">
        <f aca="true" t="shared" si="9" ref="R19:AA19">R20+R21</f>
        <v>26257.838429</v>
      </c>
      <c r="S19" s="237">
        <f t="shared" si="9"/>
        <v>26257.838429</v>
      </c>
      <c r="T19" s="237">
        <f t="shared" si="9"/>
        <v>0</v>
      </c>
      <c r="U19" s="237">
        <f t="shared" si="9"/>
        <v>0</v>
      </c>
      <c r="V19" s="237">
        <f t="shared" si="9"/>
        <v>0</v>
      </c>
      <c r="W19" s="249">
        <f t="shared" si="9"/>
        <v>34906.336667</v>
      </c>
      <c r="X19" s="249">
        <f t="shared" si="9"/>
        <v>34906.336667</v>
      </c>
      <c r="Y19" s="249">
        <f t="shared" si="9"/>
        <v>0</v>
      </c>
      <c r="Z19" s="249">
        <f t="shared" si="9"/>
        <v>0</v>
      </c>
      <c r="AA19" s="249">
        <f t="shared" si="9"/>
        <v>0</v>
      </c>
      <c r="AB19" s="319"/>
    </row>
    <row r="20" spans="1:28" s="262" customFormat="1" ht="43.5" customHeight="1">
      <c r="A20" s="260" t="s">
        <v>5</v>
      </c>
      <c r="B20" s="261" t="s">
        <v>213</v>
      </c>
      <c r="C20" s="257">
        <v>100</v>
      </c>
      <c r="D20" s="258">
        <v>100</v>
      </c>
      <c r="E20" s="258"/>
      <c r="F20" s="238">
        <f>G20</f>
        <v>291</v>
      </c>
      <c r="G20" s="239">
        <f>'B.02.PhanCap'!AP38</f>
        <v>291</v>
      </c>
      <c r="H20" s="239"/>
      <c r="I20" s="239"/>
      <c r="J20" s="238">
        <f>K20</f>
        <v>291</v>
      </c>
      <c r="K20" s="238">
        <f>'B.02.PhanCap'!BB38</f>
        <v>291</v>
      </c>
      <c r="L20" s="238"/>
      <c r="M20" s="238"/>
      <c r="N20" s="238">
        <v>291</v>
      </c>
      <c r="O20" s="238">
        <v>291</v>
      </c>
      <c r="P20" s="239"/>
      <c r="Q20" s="239"/>
      <c r="R20" s="238">
        <v>291</v>
      </c>
      <c r="S20" s="238">
        <v>291</v>
      </c>
      <c r="T20" s="238"/>
      <c r="U20" s="239"/>
      <c r="V20" s="239"/>
      <c r="W20" s="257">
        <v>291</v>
      </c>
      <c r="X20" s="257">
        <v>291</v>
      </c>
      <c r="Y20" s="257"/>
      <c r="Z20" s="258"/>
      <c r="AA20" s="258"/>
      <c r="AB20" s="319"/>
    </row>
    <row r="21" spans="1:28" s="259" customFormat="1" ht="46.5" customHeight="1">
      <c r="A21" s="260" t="s">
        <v>5</v>
      </c>
      <c r="B21" s="256" t="s">
        <v>181</v>
      </c>
      <c r="C21" s="257">
        <v>19500</v>
      </c>
      <c r="D21" s="258">
        <v>19500</v>
      </c>
      <c r="E21" s="258"/>
      <c r="F21" s="238">
        <f>F22+F23+F24+F25</f>
        <v>23455</v>
      </c>
      <c r="G21" s="238">
        <f>G22+G23+G24+G25</f>
        <v>23455</v>
      </c>
      <c r="H21" s="239"/>
      <c r="I21" s="239"/>
      <c r="J21" s="238">
        <f>K21</f>
        <v>30000</v>
      </c>
      <c r="K21" s="238">
        <f>'B.02.PhanCap'!BB39</f>
        <v>30000</v>
      </c>
      <c r="L21" s="238"/>
      <c r="M21" s="238"/>
      <c r="N21" s="238">
        <f>O21</f>
        <v>38498</v>
      </c>
      <c r="O21" s="238">
        <f>'B.02.PhanCap'!BP39</f>
        <v>38498</v>
      </c>
      <c r="P21" s="239"/>
      <c r="Q21" s="239"/>
      <c r="R21" s="238">
        <f>S21</f>
        <v>25966.838429</v>
      </c>
      <c r="S21" s="238">
        <f>'B.02.PhanCap'!CB39</f>
        <v>25966.838429</v>
      </c>
      <c r="T21" s="238">
        <f>'B.02.PhanCap'!CT39</f>
        <v>0</v>
      </c>
      <c r="U21" s="239"/>
      <c r="V21" s="239"/>
      <c r="W21" s="257">
        <v>34615.336667</v>
      </c>
      <c r="X21" s="257">
        <v>34615.336667</v>
      </c>
      <c r="Y21" s="257">
        <f>'B.02.PhanCap'!CY39</f>
        <v>0</v>
      </c>
      <c r="Z21" s="258"/>
      <c r="AA21" s="258"/>
      <c r="AB21" s="319"/>
    </row>
    <row r="22" spans="1:28" s="259" customFormat="1" ht="46.5" customHeight="1" hidden="1">
      <c r="A22" s="260" t="s">
        <v>180</v>
      </c>
      <c r="B22" s="256" t="s">
        <v>298</v>
      </c>
      <c r="C22" s="257"/>
      <c r="D22" s="258"/>
      <c r="E22" s="258"/>
      <c r="F22" s="238">
        <v>1365</v>
      </c>
      <c r="G22" s="238">
        <v>1365</v>
      </c>
      <c r="H22" s="239"/>
      <c r="I22" s="239"/>
      <c r="J22" s="197"/>
      <c r="K22" s="197"/>
      <c r="L22" s="197"/>
      <c r="M22" s="197"/>
      <c r="N22" s="197"/>
      <c r="O22" s="197"/>
      <c r="P22" s="239"/>
      <c r="Q22" s="239"/>
      <c r="R22" s="238"/>
      <c r="S22" s="238"/>
      <c r="T22" s="197"/>
      <c r="U22" s="239"/>
      <c r="V22" s="239"/>
      <c r="W22" s="257"/>
      <c r="X22" s="257"/>
      <c r="Y22" s="196"/>
      <c r="Z22" s="258"/>
      <c r="AA22" s="258"/>
      <c r="AB22" s="319"/>
    </row>
    <row r="23" spans="1:28" s="262" customFormat="1" ht="35.25" customHeight="1" hidden="1">
      <c r="A23" s="260" t="s">
        <v>180</v>
      </c>
      <c r="B23" s="261" t="s">
        <v>182</v>
      </c>
      <c r="C23" s="257">
        <v>18764</v>
      </c>
      <c r="D23" s="257">
        <v>18764</v>
      </c>
      <c r="E23" s="258"/>
      <c r="F23" s="238">
        <f>G23</f>
        <v>13150</v>
      </c>
      <c r="G23" s="238">
        <f>'B.02.PhanCap'!AP41</f>
        <v>13150</v>
      </c>
      <c r="H23" s="238"/>
      <c r="I23" s="239"/>
      <c r="J23" s="197"/>
      <c r="K23" s="197"/>
      <c r="L23" s="197"/>
      <c r="M23" s="197"/>
      <c r="N23" s="197"/>
      <c r="O23" s="197"/>
      <c r="P23" s="238"/>
      <c r="Q23" s="239"/>
      <c r="R23" s="238"/>
      <c r="S23" s="238"/>
      <c r="T23" s="197"/>
      <c r="U23" s="238"/>
      <c r="V23" s="239"/>
      <c r="W23" s="257"/>
      <c r="X23" s="257"/>
      <c r="Y23" s="196"/>
      <c r="Z23" s="257"/>
      <c r="AA23" s="258"/>
      <c r="AB23" s="319"/>
    </row>
    <row r="24" spans="1:28" s="259" customFormat="1" ht="52.5" customHeight="1" hidden="1">
      <c r="A24" s="260" t="s">
        <v>180</v>
      </c>
      <c r="B24" s="256" t="s">
        <v>156</v>
      </c>
      <c r="C24" s="257">
        <v>2500</v>
      </c>
      <c r="D24" s="258">
        <v>2500</v>
      </c>
      <c r="E24" s="258"/>
      <c r="F24" s="238">
        <f>G24</f>
        <v>2700</v>
      </c>
      <c r="G24" s="238">
        <f>'B.02.PhanCap'!AP54</f>
        <v>2700</v>
      </c>
      <c r="H24" s="239"/>
      <c r="I24" s="239"/>
      <c r="J24" s="238"/>
      <c r="K24" s="238"/>
      <c r="L24" s="239"/>
      <c r="M24" s="239"/>
      <c r="N24" s="238"/>
      <c r="O24" s="238"/>
      <c r="P24" s="239"/>
      <c r="Q24" s="239"/>
      <c r="R24" s="238"/>
      <c r="S24" s="238"/>
      <c r="T24" s="238"/>
      <c r="U24" s="239"/>
      <c r="V24" s="239"/>
      <c r="W24" s="257"/>
      <c r="X24" s="257"/>
      <c r="Y24" s="257"/>
      <c r="Z24" s="258"/>
      <c r="AA24" s="258"/>
      <c r="AB24" s="319"/>
    </row>
    <row r="25" spans="1:28" s="259" customFormat="1" ht="52.5" customHeight="1" hidden="1">
      <c r="A25" s="260" t="s">
        <v>180</v>
      </c>
      <c r="B25" s="256" t="s">
        <v>234</v>
      </c>
      <c r="C25" s="257"/>
      <c r="D25" s="258"/>
      <c r="E25" s="258"/>
      <c r="F25" s="238">
        <f>G25</f>
        <v>6240</v>
      </c>
      <c r="G25" s="238">
        <f>'B.02.PhanCap'!AP51</f>
        <v>6240</v>
      </c>
      <c r="H25" s="239"/>
      <c r="I25" s="239"/>
      <c r="J25" s="238">
        <f>K25</f>
        <v>193540.671</v>
      </c>
      <c r="K25" s="238">
        <f>'B.02.PhanCap'!AT51</f>
        <v>193540.671</v>
      </c>
      <c r="L25" s="239"/>
      <c r="M25" s="239"/>
      <c r="N25" s="238"/>
      <c r="O25" s="238"/>
      <c r="P25" s="239"/>
      <c r="Q25" s="239"/>
      <c r="R25" s="238"/>
      <c r="S25" s="238"/>
      <c r="T25" s="238"/>
      <c r="U25" s="239"/>
      <c r="V25" s="239"/>
      <c r="W25" s="257"/>
      <c r="X25" s="257"/>
      <c r="Y25" s="257"/>
      <c r="Z25" s="258"/>
      <c r="AA25" s="258"/>
      <c r="AB25" s="320"/>
    </row>
    <row r="26" spans="1:28" s="263" customFormat="1" ht="45" customHeight="1">
      <c r="A26" s="247" t="s">
        <v>6</v>
      </c>
      <c r="B26" s="252" t="s">
        <v>151</v>
      </c>
      <c r="C26" s="249" t="e">
        <f>C27+#REF!</f>
        <v>#REF!</v>
      </c>
      <c r="D26" s="249" t="e">
        <f>D27+#REF!</f>
        <v>#REF!</v>
      </c>
      <c r="E26" s="249" t="e">
        <f>E27+#REF!</f>
        <v>#REF!</v>
      </c>
      <c r="F26" s="237">
        <f aca="true" t="shared" si="10" ref="F26:M26">F27</f>
        <v>38403</v>
      </c>
      <c r="G26" s="237">
        <f t="shared" si="10"/>
        <v>34104</v>
      </c>
      <c r="H26" s="237">
        <f t="shared" si="10"/>
        <v>0</v>
      </c>
      <c r="I26" s="237">
        <f t="shared" si="10"/>
        <v>4299</v>
      </c>
      <c r="J26" s="237">
        <f t="shared" si="10"/>
        <v>38403</v>
      </c>
      <c r="K26" s="237">
        <f t="shared" si="10"/>
        <v>34104</v>
      </c>
      <c r="L26" s="237">
        <f t="shared" si="10"/>
        <v>0</v>
      </c>
      <c r="M26" s="237">
        <f t="shared" si="10"/>
        <v>4299</v>
      </c>
      <c r="N26" s="237">
        <v>38403</v>
      </c>
      <c r="O26" s="237">
        <v>34104</v>
      </c>
      <c r="P26" s="237">
        <v>0</v>
      </c>
      <c r="Q26" s="237">
        <v>4299</v>
      </c>
      <c r="R26" s="237">
        <f aca="true" t="shared" si="11" ref="R26:AA26">R27</f>
        <v>38403</v>
      </c>
      <c r="S26" s="237">
        <f t="shared" si="11"/>
        <v>23345</v>
      </c>
      <c r="T26" s="237">
        <f t="shared" si="11"/>
        <v>10759</v>
      </c>
      <c r="U26" s="237">
        <f t="shared" si="11"/>
        <v>0</v>
      </c>
      <c r="V26" s="237">
        <f t="shared" si="11"/>
        <v>4299</v>
      </c>
      <c r="W26" s="249">
        <f t="shared" si="11"/>
        <v>38403</v>
      </c>
      <c r="X26" s="249">
        <f t="shared" si="11"/>
        <v>23345</v>
      </c>
      <c r="Y26" s="249">
        <f t="shared" si="11"/>
        <v>10759</v>
      </c>
      <c r="Z26" s="249">
        <f t="shared" si="11"/>
        <v>0</v>
      </c>
      <c r="AA26" s="249">
        <f t="shared" si="11"/>
        <v>4299</v>
      </c>
      <c r="AB26" s="247"/>
    </row>
    <row r="27" spans="1:28" s="259" customFormat="1" ht="45" customHeight="1">
      <c r="A27" s="247">
        <v>1</v>
      </c>
      <c r="B27" s="252" t="s">
        <v>7</v>
      </c>
      <c r="C27" s="249">
        <f>SUM(C28:C29)</f>
        <v>26549</v>
      </c>
      <c r="D27" s="249">
        <f>SUM(D28:D29)</f>
        <v>23581</v>
      </c>
      <c r="E27" s="249">
        <f>SUM(E28:E29)</f>
        <v>2968</v>
      </c>
      <c r="F27" s="237">
        <f aca="true" t="shared" si="12" ref="F27:M27">F28+F29</f>
        <v>38403</v>
      </c>
      <c r="G27" s="237">
        <f t="shared" si="12"/>
        <v>34104</v>
      </c>
      <c r="H27" s="237">
        <f t="shared" si="12"/>
        <v>0</v>
      </c>
      <c r="I27" s="237">
        <f t="shared" si="12"/>
        <v>4299</v>
      </c>
      <c r="J27" s="237">
        <f t="shared" si="12"/>
        <v>38403</v>
      </c>
      <c r="K27" s="237">
        <f t="shared" si="12"/>
        <v>34104</v>
      </c>
      <c r="L27" s="237">
        <f t="shared" si="12"/>
        <v>0</v>
      </c>
      <c r="M27" s="237">
        <f t="shared" si="12"/>
        <v>4299</v>
      </c>
      <c r="N27" s="237">
        <v>38403</v>
      </c>
      <c r="O27" s="237">
        <v>34104</v>
      </c>
      <c r="P27" s="237">
        <v>0</v>
      </c>
      <c r="Q27" s="237">
        <v>4299</v>
      </c>
      <c r="R27" s="237">
        <f aca="true" t="shared" si="13" ref="R27:AA27">R28+R29</f>
        <v>38403</v>
      </c>
      <c r="S27" s="237">
        <f t="shared" si="13"/>
        <v>23345</v>
      </c>
      <c r="T27" s="237">
        <f t="shared" si="13"/>
        <v>10759</v>
      </c>
      <c r="U27" s="237">
        <f t="shared" si="13"/>
        <v>0</v>
      </c>
      <c r="V27" s="237">
        <f t="shared" si="13"/>
        <v>4299</v>
      </c>
      <c r="W27" s="249">
        <f t="shared" si="13"/>
        <v>38403</v>
      </c>
      <c r="X27" s="249">
        <f t="shared" si="13"/>
        <v>23345</v>
      </c>
      <c r="Y27" s="249">
        <f t="shared" si="13"/>
        <v>10759</v>
      </c>
      <c r="Z27" s="249">
        <f t="shared" si="13"/>
        <v>0</v>
      </c>
      <c r="AA27" s="249">
        <f t="shared" si="13"/>
        <v>4299</v>
      </c>
      <c r="AB27" s="247"/>
    </row>
    <row r="28" spans="1:28" s="259" customFormat="1" ht="51" customHeight="1">
      <c r="A28" s="255" t="s">
        <v>31</v>
      </c>
      <c r="B28" s="256" t="s">
        <v>8</v>
      </c>
      <c r="C28" s="258">
        <f>D28+E28</f>
        <v>16809</v>
      </c>
      <c r="D28" s="258">
        <f>8910+5340</f>
        <v>14250</v>
      </c>
      <c r="E28" s="258">
        <f>1160+1399</f>
        <v>2559</v>
      </c>
      <c r="F28" s="239">
        <v>35175</v>
      </c>
      <c r="G28" s="239">
        <v>31105</v>
      </c>
      <c r="H28" s="239">
        <v>0</v>
      </c>
      <c r="I28" s="239">
        <f>400+3670</f>
        <v>4070</v>
      </c>
      <c r="J28" s="239">
        <v>35175</v>
      </c>
      <c r="K28" s="239">
        <v>31105</v>
      </c>
      <c r="L28" s="239">
        <v>0</v>
      </c>
      <c r="M28" s="239">
        <f>400+3670</f>
        <v>4070</v>
      </c>
      <c r="N28" s="239">
        <v>35175</v>
      </c>
      <c r="O28" s="239">
        <v>31105</v>
      </c>
      <c r="P28" s="239">
        <v>0</v>
      </c>
      <c r="Q28" s="239">
        <v>4070</v>
      </c>
      <c r="R28" s="239">
        <f>S28+T28+U28+V28</f>
        <v>35175</v>
      </c>
      <c r="S28" s="239">
        <v>23345</v>
      </c>
      <c r="T28" s="239">
        <v>7760</v>
      </c>
      <c r="U28" s="239">
        <v>0</v>
      </c>
      <c r="V28" s="239">
        <v>4070</v>
      </c>
      <c r="W28" s="258">
        <f>X28+Y28+Z28+AA28</f>
        <v>35175</v>
      </c>
      <c r="X28" s="258">
        <v>23345</v>
      </c>
      <c r="Y28" s="258">
        <v>7760</v>
      </c>
      <c r="Z28" s="258">
        <v>0</v>
      </c>
      <c r="AA28" s="258">
        <v>4070</v>
      </c>
      <c r="AB28" s="255" t="s">
        <v>143</v>
      </c>
    </row>
    <row r="29" spans="1:28" s="259" customFormat="1" ht="51.75" customHeight="1">
      <c r="A29" s="255" t="s">
        <v>32</v>
      </c>
      <c r="B29" s="256" t="s">
        <v>262</v>
      </c>
      <c r="C29" s="258">
        <f>D29+E29</f>
        <v>9740</v>
      </c>
      <c r="D29" s="258">
        <v>9331</v>
      </c>
      <c r="E29" s="258">
        <v>409</v>
      </c>
      <c r="F29" s="239">
        <f>G29+H29+I29</f>
        <v>3228</v>
      </c>
      <c r="G29" s="239">
        <v>2999</v>
      </c>
      <c r="H29" s="239">
        <v>0</v>
      </c>
      <c r="I29" s="239">
        <v>229</v>
      </c>
      <c r="J29" s="239">
        <f>K29+L29+M29</f>
        <v>3228</v>
      </c>
      <c r="K29" s="239">
        <v>2999</v>
      </c>
      <c r="L29" s="239">
        <v>0</v>
      </c>
      <c r="M29" s="239">
        <v>229</v>
      </c>
      <c r="N29" s="239">
        <v>3228</v>
      </c>
      <c r="O29" s="239">
        <v>2999</v>
      </c>
      <c r="P29" s="239">
        <v>0</v>
      </c>
      <c r="Q29" s="239">
        <v>229</v>
      </c>
      <c r="R29" s="239">
        <f>S29+T29+U29+V29</f>
        <v>3228</v>
      </c>
      <c r="S29" s="239">
        <v>0</v>
      </c>
      <c r="T29" s="239">
        <v>2999</v>
      </c>
      <c r="U29" s="239">
        <v>0</v>
      </c>
      <c r="V29" s="239">
        <v>229</v>
      </c>
      <c r="W29" s="258">
        <f>X29+Y29+Z29+AA29</f>
        <v>3228</v>
      </c>
      <c r="X29" s="258">
        <v>0</v>
      </c>
      <c r="Y29" s="258">
        <v>2999</v>
      </c>
      <c r="Z29" s="258">
        <v>0</v>
      </c>
      <c r="AA29" s="258">
        <v>229</v>
      </c>
      <c r="AB29" s="255" t="s">
        <v>144</v>
      </c>
    </row>
    <row r="30" spans="5:27" ht="16.5">
      <c r="E30" s="267"/>
      <c r="I30" s="241"/>
      <c r="M30" s="241"/>
      <c r="Q30" s="241"/>
      <c r="V30" s="241"/>
      <c r="AA30" s="269"/>
    </row>
    <row r="31" spans="1:28" ht="31.5" customHeight="1">
      <c r="A31" s="311"/>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row>
    <row r="32" spans="5:27" ht="16.5">
      <c r="E32" s="267"/>
      <c r="I32" s="241"/>
      <c r="M32" s="241"/>
      <c r="Q32" s="241"/>
      <c r="V32" s="241"/>
      <c r="AA32" s="269"/>
    </row>
    <row r="33" spans="5:27" ht="16.5">
      <c r="E33" s="267"/>
      <c r="I33" s="241"/>
      <c r="M33" s="241"/>
      <c r="Q33" s="241"/>
      <c r="V33" s="241"/>
      <c r="AA33" s="269"/>
    </row>
  </sheetData>
  <sheetProtection/>
  <mergeCells count="44">
    <mergeCell ref="W7:AA7"/>
    <mergeCell ref="W8:AA8"/>
    <mergeCell ref="W9:W10"/>
    <mergeCell ref="X9:AA9"/>
    <mergeCell ref="X10:Y10"/>
    <mergeCell ref="Z10:Z11"/>
    <mergeCell ref="AA10:AA11"/>
    <mergeCell ref="N7:Q7"/>
    <mergeCell ref="Q10:Q11"/>
    <mergeCell ref="R8:V8"/>
    <mergeCell ref="O9:Q9"/>
    <mergeCell ref="R7:V7"/>
    <mergeCell ref="A2:AB2"/>
    <mergeCell ref="C7:E7"/>
    <mergeCell ref="C8:E8"/>
    <mergeCell ref="A4:AB4"/>
    <mergeCell ref="A5:AB5"/>
    <mergeCell ref="J7:M7"/>
    <mergeCell ref="F9:F10"/>
    <mergeCell ref="G9:I9"/>
    <mergeCell ref="F7:I7"/>
    <mergeCell ref="J8:M8"/>
    <mergeCell ref="J9:J10"/>
    <mergeCell ref="K9:M9"/>
    <mergeCell ref="A31:AB31"/>
    <mergeCell ref="A1:AB1"/>
    <mergeCell ref="C6:AB6"/>
    <mergeCell ref="A7:A10"/>
    <mergeCell ref="B7:B10"/>
    <mergeCell ref="C9:C10"/>
    <mergeCell ref="D9:E9"/>
    <mergeCell ref="A3:AB3"/>
    <mergeCell ref="F8:I8"/>
    <mergeCell ref="AB14:AB25"/>
    <mergeCell ref="N9:N11"/>
    <mergeCell ref="AB7:AB11"/>
    <mergeCell ref="R9:R10"/>
    <mergeCell ref="S9:V9"/>
    <mergeCell ref="U10:U11"/>
    <mergeCell ref="V10:V11"/>
    <mergeCell ref="S10:T10"/>
    <mergeCell ref="N8:Q8"/>
    <mergeCell ref="O10:O11"/>
    <mergeCell ref="P10:P11"/>
  </mergeCells>
  <printOptions/>
  <pageMargins left="0.2362204724409449" right="0.15748031496062992" top="1.0236220472440944" bottom="0.5511811023622047" header="0.7874015748031497" footer="0.1968503937007874"/>
  <pageSetup fitToHeight="0" horizontalDpi="600" verticalDpi="600" orientation="landscape" paperSize="9" scale="70"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DB58"/>
  <sheetViews>
    <sheetView showZeros="0" tabSelected="1" zoomScale="60" zoomScaleNormal="60" zoomScaleSheetLayoutView="85" zoomScalePageLayoutView="0" workbookViewId="0" topLeftCell="A1">
      <selection activeCell="CN48" sqref="CN48"/>
    </sheetView>
  </sheetViews>
  <sheetFormatPr defaultColWidth="9.140625" defaultRowHeight="15"/>
  <cols>
    <col min="1" max="1" width="5.8515625" style="227" customWidth="1"/>
    <col min="2" max="2" width="50.57421875" style="228" customWidth="1"/>
    <col min="3" max="3" width="14.28125" style="227" customWidth="1"/>
    <col min="4" max="4" width="18.28125" style="227" hidden="1" customWidth="1"/>
    <col min="5" max="5" width="11.7109375" style="211" hidden="1" customWidth="1"/>
    <col min="6" max="6" width="11.57421875" style="211" hidden="1" customWidth="1"/>
    <col min="7" max="7" width="11.7109375" style="221" hidden="1" customWidth="1"/>
    <col min="8" max="8" width="11.421875" style="221" hidden="1" customWidth="1"/>
    <col min="9" max="12" width="14.140625" style="229" hidden="1" customWidth="1"/>
    <col min="13" max="13" width="11.57421875" style="211" hidden="1" customWidth="1"/>
    <col min="14" max="14" width="10.421875" style="211" hidden="1" customWidth="1"/>
    <col min="15" max="15" width="12.140625" style="204" hidden="1" customWidth="1"/>
    <col min="16" max="16" width="13.28125" style="204" hidden="1" customWidth="1"/>
    <col min="17" max="17" width="18.57421875" style="230" hidden="1" customWidth="1"/>
    <col min="18" max="18" width="14.140625" style="229" hidden="1" customWidth="1"/>
    <col min="19" max="19" width="10.7109375" style="229" hidden="1" customWidth="1"/>
    <col min="20" max="20" width="10.57421875" style="229" hidden="1" customWidth="1"/>
    <col min="21" max="21" width="11.7109375" style="229" hidden="1" customWidth="1"/>
    <col min="22" max="25" width="14.140625" style="229" hidden="1" customWidth="1"/>
    <col min="26" max="26" width="11.28125" style="229" hidden="1" customWidth="1"/>
    <col min="27" max="27" width="9.28125" style="229" hidden="1" customWidth="1"/>
    <col min="28" max="28" width="10.57421875" style="205" hidden="1" customWidth="1"/>
    <col min="29" max="29" width="11.57421875" style="205" hidden="1" customWidth="1"/>
    <col min="30" max="30" width="22.421875" style="230" hidden="1" customWidth="1"/>
    <col min="31" max="31" width="12.140625" style="229" hidden="1" customWidth="1"/>
    <col min="32" max="32" width="10.57421875" style="229" hidden="1" customWidth="1"/>
    <col min="33" max="33" width="10.421875" style="229" hidden="1" customWidth="1"/>
    <col min="34" max="34" width="11.00390625" style="229" hidden="1" customWidth="1"/>
    <col min="35" max="38" width="14.140625" style="229" hidden="1" customWidth="1"/>
    <col min="39" max="39" width="10.57421875" style="229" hidden="1" customWidth="1"/>
    <col min="40" max="40" width="11.00390625" style="229" hidden="1" customWidth="1"/>
    <col min="41" max="41" width="10.7109375" style="205" hidden="1" customWidth="1"/>
    <col min="42" max="42" width="12.8515625" style="205" hidden="1" customWidth="1"/>
    <col min="43" max="43" width="22.421875" style="230" hidden="1" customWidth="1"/>
    <col min="44" max="44" width="12.140625" style="229" hidden="1" customWidth="1"/>
    <col min="45" max="45" width="10.57421875" style="229" hidden="1" customWidth="1"/>
    <col min="46" max="46" width="10.421875" style="229" hidden="1" customWidth="1"/>
    <col min="47" max="47" width="11.00390625" style="229" hidden="1" customWidth="1"/>
    <col min="48" max="51" width="14.140625" style="229" hidden="1" customWidth="1"/>
    <col min="52" max="52" width="10.57421875" style="229" hidden="1" customWidth="1"/>
    <col min="53" max="53" width="11.00390625" style="229" hidden="1" customWidth="1"/>
    <col min="54" max="54" width="10.7109375" style="205" hidden="1" customWidth="1"/>
    <col min="55" max="55" width="12.8515625" style="205" hidden="1" customWidth="1"/>
    <col min="56" max="56" width="22.421875" style="230" hidden="1" customWidth="1"/>
    <col min="57" max="66" width="13.57421875" style="229" hidden="1" customWidth="1"/>
    <col min="67" max="68" width="13.57421875" style="205" hidden="1" customWidth="1"/>
    <col min="69" max="69" width="22.421875" style="230" hidden="1" customWidth="1"/>
    <col min="70" max="79" width="13.57421875" style="229" hidden="1" customWidth="1"/>
    <col min="80" max="81" width="13.57421875" style="205" hidden="1" customWidth="1"/>
    <col min="82" max="82" width="22.421875" style="227" customWidth="1"/>
    <col min="83" max="84" width="13.57421875" style="211" customWidth="1"/>
    <col min="85" max="86" width="13.57421875" style="221" customWidth="1"/>
    <col min="87" max="90" width="13.57421875" style="229" hidden="1" customWidth="1"/>
    <col min="91" max="92" width="13.57421875" style="211" customWidth="1"/>
    <col min="93" max="94" width="13.57421875" style="204" customWidth="1"/>
    <col min="95" max="95" width="22.57421875" style="211" customWidth="1"/>
    <col min="96" max="97" width="17.8515625" style="211" hidden="1" customWidth="1"/>
    <col min="98" max="98" width="18.28125" style="226" hidden="1" customWidth="1"/>
    <col min="99" max="102" width="0" style="226" hidden="1" customWidth="1"/>
    <col min="103" max="103" width="18.57421875" style="226" hidden="1" customWidth="1"/>
    <col min="104" max="106" width="0" style="226" hidden="1" customWidth="1"/>
    <col min="107" max="16384" width="9.140625" style="211" customWidth="1"/>
  </cols>
  <sheetData>
    <row r="1" spans="1:106" s="206" customFormat="1" ht="26.25" customHeight="1">
      <c r="A1" s="337" t="s">
        <v>275</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284"/>
      <c r="CS1" s="284"/>
      <c r="CT1" s="288"/>
      <c r="CU1" s="289"/>
      <c r="CV1" s="289"/>
      <c r="CW1" s="289"/>
      <c r="CX1" s="289"/>
      <c r="CY1" s="289"/>
      <c r="CZ1" s="289"/>
      <c r="DA1" s="289"/>
      <c r="DB1" s="289"/>
    </row>
    <row r="2" spans="1:106" s="207" customFormat="1" ht="25.5" customHeight="1" hidden="1">
      <c r="A2" s="336" t="s">
        <v>230</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F2" s="336"/>
      <c r="BG2" s="336"/>
      <c r="BH2" s="336"/>
      <c r="BI2" s="336"/>
      <c r="BJ2" s="336"/>
      <c r="BK2" s="336"/>
      <c r="BL2" s="336"/>
      <c r="BM2" s="336"/>
      <c r="BN2" s="336"/>
      <c r="BO2" s="336"/>
      <c r="BP2" s="336"/>
      <c r="BQ2" s="336"/>
      <c r="BR2" s="336"/>
      <c r="BS2" s="336"/>
      <c r="BT2" s="336"/>
      <c r="BU2" s="336"/>
      <c r="BV2" s="336"/>
      <c r="BW2" s="336"/>
      <c r="BX2" s="336"/>
      <c r="BY2" s="336"/>
      <c r="BZ2" s="336"/>
      <c r="CA2" s="336"/>
      <c r="CB2" s="336"/>
      <c r="CC2" s="336"/>
      <c r="CD2" s="336"/>
      <c r="CE2" s="336"/>
      <c r="CF2" s="336"/>
      <c r="CG2" s="336"/>
      <c r="CH2" s="336"/>
      <c r="CI2" s="336"/>
      <c r="CJ2" s="336"/>
      <c r="CK2" s="336"/>
      <c r="CL2" s="336"/>
      <c r="CM2" s="336"/>
      <c r="CN2" s="336"/>
      <c r="CO2" s="336"/>
      <c r="CP2" s="336"/>
      <c r="CQ2" s="336"/>
      <c r="CR2" s="283"/>
      <c r="CS2" s="283"/>
      <c r="CT2" s="290"/>
      <c r="CU2" s="290"/>
      <c r="CV2" s="290"/>
      <c r="CW2" s="290"/>
      <c r="CX2" s="290"/>
      <c r="CY2" s="290"/>
      <c r="CZ2" s="290"/>
      <c r="DA2" s="290"/>
      <c r="DB2" s="290"/>
    </row>
    <row r="3" spans="1:106" s="207" customFormat="1" ht="25.5" customHeight="1" hidden="1">
      <c r="A3" s="336" t="s">
        <v>274</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c r="BK3" s="336"/>
      <c r="BL3" s="336"/>
      <c r="BM3" s="336"/>
      <c r="BN3" s="336"/>
      <c r="BO3" s="336"/>
      <c r="BP3" s="336"/>
      <c r="BQ3" s="336"/>
      <c r="BR3" s="336"/>
      <c r="BS3" s="336"/>
      <c r="BT3" s="336"/>
      <c r="BU3" s="336"/>
      <c r="BV3" s="336"/>
      <c r="BW3" s="336"/>
      <c r="BX3" s="336"/>
      <c r="BY3" s="336"/>
      <c r="BZ3" s="336"/>
      <c r="CA3" s="336"/>
      <c r="CB3" s="336"/>
      <c r="CC3" s="336"/>
      <c r="CD3" s="336"/>
      <c r="CE3" s="336"/>
      <c r="CF3" s="336"/>
      <c r="CG3" s="336"/>
      <c r="CH3" s="336"/>
      <c r="CI3" s="336"/>
      <c r="CJ3" s="336"/>
      <c r="CK3" s="336"/>
      <c r="CL3" s="336"/>
      <c r="CM3" s="336"/>
      <c r="CN3" s="336"/>
      <c r="CO3" s="336"/>
      <c r="CP3" s="336"/>
      <c r="CQ3" s="336"/>
      <c r="CR3" s="283"/>
      <c r="CS3" s="283"/>
      <c r="CT3" s="290"/>
      <c r="CU3" s="290"/>
      <c r="CV3" s="290"/>
      <c r="CW3" s="290"/>
      <c r="CX3" s="290"/>
      <c r="CY3" s="290"/>
      <c r="CZ3" s="290"/>
      <c r="DA3" s="290"/>
      <c r="DB3" s="290"/>
    </row>
    <row r="4" spans="1:106" s="207" customFormat="1" ht="25.5" customHeight="1">
      <c r="A4" s="336" t="s">
        <v>300</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6"/>
      <c r="CA4" s="336"/>
      <c r="CB4" s="336"/>
      <c r="CC4" s="336"/>
      <c r="CD4" s="336"/>
      <c r="CE4" s="336"/>
      <c r="CF4" s="336"/>
      <c r="CG4" s="336"/>
      <c r="CH4" s="336"/>
      <c r="CI4" s="336"/>
      <c r="CJ4" s="336"/>
      <c r="CK4" s="336"/>
      <c r="CL4" s="336"/>
      <c r="CM4" s="336"/>
      <c r="CN4" s="336"/>
      <c r="CO4" s="336"/>
      <c r="CP4" s="336"/>
      <c r="CQ4" s="336"/>
      <c r="CR4" s="283"/>
      <c r="CS4" s="283"/>
      <c r="CT4" s="290"/>
      <c r="CU4" s="290"/>
      <c r="CV4" s="290"/>
      <c r="CW4" s="290"/>
      <c r="CX4" s="290"/>
      <c r="CY4" s="290"/>
      <c r="CZ4" s="290"/>
      <c r="DA4" s="290"/>
      <c r="DB4" s="290"/>
    </row>
    <row r="5" spans="1:106" s="207" customFormat="1" ht="25.5" customHeight="1" hidden="1">
      <c r="A5" s="336" t="str">
        <f>'B.01_TH'!A5</f>
        <v>(Kèm theo Quyết định số          /QĐ-UBND ngày      /       /2019 của Ủy ban nhân dân huyện Ia H'D'rai)</v>
      </c>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336"/>
      <c r="BJ5" s="336"/>
      <c r="BK5" s="336"/>
      <c r="BL5" s="336"/>
      <c r="BM5" s="336"/>
      <c r="BN5" s="336"/>
      <c r="BO5" s="336"/>
      <c r="BP5" s="336"/>
      <c r="BQ5" s="336"/>
      <c r="BR5" s="336"/>
      <c r="BS5" s="336"/>
      <c r="BT5" s="336"/>
      <c r="BU5" s="336"/>
      <c r="BV5" s="336"/>
      <c r="BW5" s="336"/>
      <c r="BX5" s="336"/>
      <c r="BY5" s="336"/>
      <c r="BZ5" s="336"/>
      <c r="CA5" s="336"/>
      <c r="CB5" s="336"/>
      <c r="CC5" s="336"/>
      <c r="CD5" s="336"/>
      <c r="CE5" s="336"/>
      <c r="CF5" s="336"/>
      <c r="CG5" s="336"/>
      <c r="CH5" s="336"/>
      <c r="CI5" s="336"/>
      <c r="CJ5" s="336"/>
      <c r="CK5" s="336"/>
      <c r="CL5" s="336"/>
      <c r="CM5" s="336"/>
      <c r="CN5" s="336"/>
      <c r="CO5" s="336"/>
      <c r="CP5" s="336"/>
      <c r="CQ5" s="336"/>
      <c r="CR5" s="283"/>
      <c r="CS5" s="283"/>
      <c r="CT5" s="290"/>
      <c r="CU5" s="290"/>
      <c r="CV5" s="290"/>
      <c r="CW5" s="290"/>
      <c r="CX5" s="290"/>
      <c r="CY5" s="290"/>
      <c r="CZ5" s="290"/>
      <c r="DA5" s="290"/>
      <c r="DB5" s="290"/>
    </row>
    <row r="6" spans="1:106" ht="16.5">
      <c r="A6" s="208"/>
      <c r="B6" s="209"/>
      <c r="C6" s="208"/>
      <c r="D6" s="208"/>
      <c r="E6" s="210"/>
      <c r="F6" s="210"/>
      <c r="G6" s="338" t="s">
        <v>33</v>
      </c>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8"/>
      <c r="BQ6" s="338"/>
      <c r="BR6" s="338"/>
      <c r="BS6" s="338"/>
      <c r="BT6" s="338"/>
      <c r="BU6" s="338"/>
      <c r="BV6" s="338"/>
      <c r="BW6" s="338"/>
      <c r="BX6" s="338"/>
      <c r="BY6" s="338"/>
      <c r="BZ6" s="338"/>
      <c r="CA6" s="338"/>
      <c r="CB6" s="338"/>
      <c r="CC6" s="338"/>
      <c r="CD6" s="338"/>
      <c r="CE6" s="338"/>
      <c r="CF6" s="338"/>
      <c r="CG6" s="338"/>
      <c r="CH6" s="338"/>
      <c r="CI6" s="338"/>
      <c r="CJ6" s="338"/>
      <c r="CK6" s="338"/>
      <c r="CL6" s="338"/>
      <c r="CM6" s="338"/>
      <c r="CN6" s="338"/>
      <c r="CO6" s="338"/>
      <c r="CP6" s="338"/>
      <c r="CQ6" s="338"/>
      <c r="CR6" s="285"/>
      <c r="CS6" s="285"/>
      <c r="CT6" s="286"/>
      <c r="CU6" s="286"/>
      <c r="CV6" s="286"/>
      <c r="CW6" s="286"/>
      <c r="CX6" s="286"/>
      <c r="CY6" s="286"/>
      <c r="CZ6" s="286"/>
      <c r="DA6" s="286"/>
      <c r="DB6" s="286"/>
    </row>
    <row r="7" spans="1:106" s="212" customFormat="1" ht="41.25" customHeight="1">
      <c r="A7" s="329" t="s">
        <v>1</v>
      </c>
      <c r="B7" s="329" t="s">
        <v>34</v>
      </c>
      <c r="C7" s="329" t="s">
        <v>265</v>
      </c>
      <c r="D7" s="332" t="s">
        <v>278</v>
      </c>
      <c r="E7" s="332"/>
      <c r="F7" s="332"/>
      <c r="G7" s="332"/>
      <c r="H7" s="332"/>
      <c r="I7" s="332"/>
      <c r="J7" s="332"/>
      <c r="K7" s="332"/>
      <c r="L7" s="332"/>
      <c r="M7" s="332"/>
      <c r="N7" s="332"/>
      <c r="O7" s="332"/>
      <c r="P7" s="332"/>
      <c r="Q7" s="332" t="s">
        <v>233</v>
      </c>
      <c r="R7" s="332"/>
      <c r="S7" s="332"/>
      <c r="T7" s="332"/>
      <c r="U7" s="332"/>
      <c r="V7" s="332"/>
      <c r="W7" s="332"/>
      <c r="X7" s="332"/>
      <c r="Y7" s="332"/>
      <c r="Z7" s="332"/>
      <c r="AA7" s="332"/>
      <c r="AB7" s="332"/>
      <c r="AC7" s="332"/>
      <c r="AD7" s="332" t="s">
        <v>279</v>
      </c>
      <c r="AE7" s="332"/>
      <c r="AF7" s="332"/>
      <c r="AG7" s="332"/>
      <c r="AH7" s="332"/>
      <c r="AI7" s="332"/>
      <c r="AJ7" s="332"/>
      <c r="AK7" s="332"/>
      <c r="AL7" s="332"/>
      <c r="AM7" s="332"/>
      <c r="AN7" s="332"/>
      <c r="AO7" s="332"/>
      <c r="AP7" s="332"/>
      <c r="AQ7" s="332" t="s">
        <v>280</v>
      </c>
      <c r="AR7" s="332"/>
      <c r="AS7" s="332"/>
      <c r="AT7" s="332"/>
      <c r="AU7" s="332"/>
      <c r="AV7" s="332"/>
      <c r="AW7" s="332"/>
      <c r="AX7" s="332"/>
      <c r="AY7" s="332"/>
      <c r="AZ7" s="332"/>
      <c r="BA7" s="332"/>
      <c r="BB7" s="332"/>
      <c r="BC7" s="332"/>
      <c r="BD7" s="332" t="s">
        <v>288</v>
      </c>
      <c r="BE7" s="332"/>
      <c r="BF7" s="332"/>
      <c r="BG7" s="332"/>
      <c r="BH7" s="332"/>
      <c r="BI7" s="332"/>
      <c r="BJ7" s="332"/>
      <c r="BK7" s="332"/>
      <c r="BL7" s="332"/>
      <c r="BM7" s="332"/>
      <c r="BN7" s="332"/>
      <c r="BO7" s="332"/>
      <c r="BP7" s="332"/>
      <c r="BQ7" s="331" t="s">
        <v>299</v>
      </c>
      <c r="BR7" s="331"/>
      <c r="BS7" s="331"/>
      <c r="BT7" s="331"/>
      <c r="BU7" s="331"/>
      <c r="BV7" s="331"/>
      <c r="BW7" s="331"/>
      <c r="BX7" s="331"/>
      <c r="BY7" s="331"/>
      <c r="BZ7" s="331"/>
      <c r="CA7" s="331"/>
      <c r="CB7" s="331"/>
      <c r="CC7" s="331"/>
      <c r="CD7" s="332" t="s">
        <v>269</v>
      </c>
      <c r="CE7" s="332"/>
      <c r="CF7" s="332"/>
      <c r="CG7" s="332"/>
      <c r="CH7" s="332"/>
      <c r="CI7" s="332"/>
      <c r="CJ7" s="332"/>
      <c r="CK7" s="332"/>
      <c r="CL7" s="332"/>
      <c r="CM7" s="332"/>
      <c r="CN7" s="332"/>
      <c r="CO7" s="332"/>
      <c r="CP7" s="332"/>
      <c r="CQ7" s="329" t="s">
        <v>3</v>
      </c>
      <c r="CR7" s="291"/>
      <c r="CS7" s="291"/>
      <c r="CT7" s="224"/>
      <c r="CU7" s="224"/>
      <c r="CV7" s="224"/>
      <c r="CW7" s="224"/>
      <c r="CX7" s="224"/>
      <c r="CY7" s="224"/>
      <c r="CZ7" s="224"/>
      <c r="DA7" s="224"/>
      <c r="DB7" s="224"/>
    </row>
    <row r="8" spans="1:106" s="213" customFormat="1" ht="95.25" customHeight="1">
      <c r="A8" s="329"/>
      <c r="B8" s="329"/>
      <c r="C8" s="329"/>
      <c r="D8" s="339" t="s">
        <v>11</v>
      </c>
      <c r="E8" s="329"/>
      <c r="F8" s="329"/>
      <c r="G8" s="329" t="s">
        <v>36</v>
      </c>
      <c r="H8" s="329"/>
      <c r="I8" s="329" t="s">
        <v>37</v>
      </c>
      <c r="J8" s="329"/>
      <c r="K8" s="329" t="s">
        <v>38</v>
      </c>
      <c r="L8" s="329"/>
      <c r="M8" s="329" t="s">
        <v>88</v>
      </c>
      <c r="N8" s="329"/>
      <c r="O8" s="330" t="s">
        <v>231</v>
      </c>
      <c r="P8" s="330"/>
      <c r="Q8" s="329" t="s">
        <v>11</v>
      </c>
      <c r="R8" s="329"/>
      <c r="S8" s="329"/>
      <c r="T8" s="329" t="s">
        <v>36</v>
      </c>
      <c r="U8" s="329"/>
      <c r="V8" s="329" t="s">
        <v>37</v>
      </c>
      <c r="W8" s="329"/>
      <c r="X8" s="329" t="s">
        <v>38</v>
      </c>
      <c r="Y8" s="329"/>
      <c r="Z8" s="329" t="s">
        <v>88</v>
      </c>
      <c r="AA8" s="329"/>
      <c r="AB8" s="330" t="s">
        <v>231</v>
      </c>
      <c r="AC8" s="330"/>
      <c r="AD8" s="329" t="s">
        <v>11</v>
      </c>
      <c r="AE8" s="329"/>
      <c r="AF8" s="329"/>
      <c r="AG8" s="329" t="s">
        <v>36</v>
      </c>
      <c r="AH8" s="329"/>
      <c r="AI8" s="329" t="s">
        <v>37</v>
      </c>
      <c r="AJ8" s="329"/>
      <c r="AK8" s="329" t="s">
        <v>38</v>
      </c>
      <c r="AL8" s="329"/>
      <c r="AM8" s="329" t="s">
        <v>247</v>
      </c>
      <c r="AN8" s="329"/>
      <c r="AO8" s="330" t="s">
        <v>248</v>
      </c>
      <c r="AP8" s="330"/>
      <c r="AQ8" s="329" t="s">
        <v>11</v>
      </c>
      <c r="AR8" s="329"/>
      <c r="AS8" s="329"/>
      <c r="AT8" s="329" t="s">
        <v>36</v>
      </c>
      <c r="AU8" s="329"/>
      <c r="AV8" s="329" t="s">
        <v>37</v>
      </c>
      <c r="AW8" s="329"/>
      <c r="AX8" s="329" t="s">
        <v>38</v>
      </c>
      <c r="AY8" s="329"/>
      <c r="AZ8" s="329" t="s">
        <v>247</v>
      </c>
      <c r="BA8" s="329"/>
      <c r="BB8" s="330" t="s">
        <v>248</v>
      </c>
      <c r="BC8" s="330"/>
      <c r="BD8" s="329" t="s">
        <v>11</v>
      </c>
      <c r="BE8" s="329"/>
      <c r="BF8" s="329"/>
      <c r="BG8" s="329" t="s">
        <v>36</v>
      </c>
      <c r="BH8" s="329"/>
      <c r="BI8" s="329" t="s">
        <v>37</v>
      </c>
      <c r="BJ8" s="329"/>
      <c r="BK8" s="329" t="s">
        <v>38</v>
      </c>
      <c r="BL8" s="329"/>
      <c r="BM8" s="329" t="s">
        <v>247</v>
      </c>
      <c r="BN8" s="329"/>
      <c r="BO8" s="330" t="s">
        <v>248</v>
      </c>
      <c r="BP8" s="330"/>
      <c r="BQ8" s="327" t="s">
        <v>11</v>
      </c>
      <c r="BR8" s="327"/>
      <c r="BS8" s="327"/>
      <c r="BT8" s="327" t="s">
        <v>36</v>
      </c>
      <c r="BU8" s="327"/>
      <c r="BV8" s="327" t="s">
        <v>37</v>
      </c>
      <c r="BW8" s="327"/>
      <c r="BX8" s="327" t="s">
        <v>38</v>
      </c>
      <c r="BY8" s="327"/>
      <c r="BZ8" s="327" t="s">
        <v>247</v>
      </c>
      <c r="CA8" s="327"/>
      <c r="CB8" s="328" t="s">
        <v>248</v>
      </c>
      <c r="CC8" s="328"/>
      <c r="CD8" s="329" t="s">
        <v>11</v>
      </c>
      <c r="CE8" s="329"/>
      <c r="CF8" s="329"/>
      <c r="CG8" s="329" t="s">
        <v>36</v>
      </c>
      <c r="CH8" s="329"/>
      <c r="CI8" s="329" t="s">
        <v>37</v>
      </c>
      <c r="CJ8" s="329"/>
      <c r="CK8" s="329" t="s">
        <v>38</v>
      </c>
      <c r="CL8" s="329"/>
      <c r="CM8" s="329" t="s">
        <v>247</v>
      </c>
      <c r="CN8" s="329"/>
      <c r="CO8" s="330" t="s">
        <v>248</v>
      </c>
      <c r="CP8" s="330"/>
      <c r="CQ8" s="329"/>
      <c r="CR8" s="341" t="s">
        <v>3</v>
      </c>
      <c r="CS8" s="332" t="s">
        <v>3</v>
      </c>
      <c r="CT8" s="340"/>
      <c r="CU8" s="216"/>
      <c r="CV8" s="216"/>
      <c r="CW8" s="216"/>
      <c r="CX8" s="216"/>
      <c r="CY8" s="292" t="e">
        <f>#REF!+AC17+AC18+#REF!+#REF!+AC29+#REF!+#REF!+#REF!+#REF!</f>
        <v>#REF!</v>
      </c>
      <c r="CZ8" s="216"/>
      <c r="DA8" s="216"/>
      <c r="DB8" s="216"/>
    </row>
    <row r="9" spans="1:106" s="213" customFormat="1" ht="41.25" customHeight="1">
      <c r="A9" s="329"/>
      <c r="B9" s="329"/>
      <c r="C9" s="329"/>
      <c r="D9" s="339" t="s">
        <v>142</v>
      </c>
      <c r="E9" s="329" t="s">
        <v>12</v>
      </c>
      <c r="F9" s="329" t="s">
        <v>81</v>
      </c>
      <c r="G9" s="329" t="s">
        <v>281</v>
      </c>
      <c r="H9" s="329" t="s">
        <v>81</v>
      </c>
      <c r="I9" s="329" t="s">
        <v>281</v>
      </c>
      <c r="J9" s="329" t="s">
        <v>81</v>
      </c>
      <c r="K9" s="329" t="s">
        <v>281</v>
      </c>
      <c r="L9" s="329" t="s">
        <v>81</v>
      </c>
      <c r="M9" s="329" t="s">
        <v>281</v>
      </c>
      <c r="N9" s="329" t="s">
        <v>81</v>
      </c>
      <c r="O9" s="330" t="s">
        <v>281</v>
      </c>
      <c r="P9" s="330" t="s">
        <v>81</v>
      </c>
      <c r="Q9" s="329" t="s">
        <v>142</v>
      </c>
      <c r="R9" s="329" t="s">
        <v>12</v>
      </c>
      <c r="S9" s="329" t="s">
        <v>81</v>
      </c>
      <c r="T9" s="329" t="s">
        <v>281</v>
      </c>
      <c r="U9" s="329" t="s">
        <v>81</v>
      </c>
      <c r="V9" s="329" t="s">
        <v>281</v>
      </c>
      <c r="W9" s="329" t="s">
        <v>81</v>
      </c>
      <c r="X9" s="329" t="s">
        <v>281</v>
      </c>
      <c r="Y9" s="329" t="s">
        <v>81</v>
      </c>
      <c r="Z9" s="329" t="s">
        <v>281</v>
      </c>
      <c r="AA9" s="329" t="s">
        <v>81</v>
      </c>
      <c r="AB9" s="330" t="s">
        <v>281</v>
      </c>
      <c r="AC9" s="330" t="s">
        <v>81</v>
      </c>
      <c r="AD9" s="329" t="s">
        <v>142</v>
      </c>
      <c r="AE9" s="329" t="s">
        <v>12</v>
      </c>
      <c r="AF9" s="329" t="s">
        <v>81</v>
      </c>
      <c r="AG9" s="329" t="s">
        <v>281</v>
      </c>
      <c r="AH9" s="329" t="s">
        <v>81</v>
      </c>
      <c r="AI9" s="329" t="s">
        <v>281</v>
      </c>
      <c r="AJ9" s="329" t="s">
        <v>81</v>
      </c>
      <c r="AK9" s="329" t="s">
        <v>281</v>
      </c>
      <c r="AL9" s="329" t="s">
        <v>81</v>
      </c>
      <c r="AM9" s="329" t="s">
        <v>281</v>
      </c>
      <c r="AN9" s="329" t="s">
        <v>81</v>
      </c>
      <c r="AO9" s="330" t="s">
        <v>281</v>
      </c>
      <c r="AP9" s="330" t="s">
        <v>81</v>
      </c>
      <c r="AQ9" s="329" t="s">
        <v>142</v>
      </c>
      <c r="AR9" s="329" t="s">
        <v>12</v>
      </c>
      <c r="AS9" s="329" t="s">
        <v>81</v>
      </c>
      <c r="AT9" s="329" t="s">
        <v>281</v>
      </c>
      <c r="AU9" s="329" t="s">
        <v>81</v>
      </c>
      <c r="AV9" s="329" t="s">
        <v>281</v>
      </c>
      <c r="AW9" s="329" t="s">
        <v>81</v>
      </c>
      <c r="AX9" s="329" t="s">
        <v>281</v>
      </c>
      <c r="AY9" s="329" t="s">
        <v>81</v>
      </c>
      <c r="AZ9" s="329" t="s">
        <v>281</v>
      </c>
      <c r="BA9" s="329" t="s">
        <v>81</v>
      </c>
      <c r="BB9" s="330" t="s">
        <v>281</v>
      </c>
      <c r="BC9" s="330" t="s">
        <v>81</v>
      </c>
      <c r="BD9" s="329" t="s">
        <v>142</v>
      </c>
      <c r="BE9" s="329" t="s">
        <v>12</v>
      </c>
      <c r="BF9" s="329" t="s">
        <v>81</v>
      </c>
      <c r="BG9" s="329" t="s">
        <v>281</v>
      </c>
      <c r="BH9" s="329" t="s">
        <v>81</v>
      </c>
      <c r="BI9" s="329" t="s">
        <v>281</v>
      </c>
      <c r="BJ9" s="329" t="s">
        <v>81</v>
      </c>
      <c r="BK9" s="329" t="s">
        <v>281</v>
      </c>
      <c r="BL9" s="329" t="s">
        <v>81</v>
      </c>
      <c r="BM9" s="329" t="s">
        <v>281</v>
      </c>
      <c r="BN9" s="329" t="s">
        <v>81</v>
      </c>
      <c r="BO9" s="330" t="s">
        <v>281</v>
      </c>
      <c r="BP9" s="330" t="s">
        <v>81</v>
      </c>
      <c r="BQ9" s="327" t="s">
        <v>142</v>
      </c>
      <c r="BR9" s="327" t="s">
        <v>12</v>
      </c>
      <c r="BS9" s="327" t="s">
        <v>81</v>
      </c>
      <c r="BT9" s="327" t="s">
        <v>281</v>
      </c>
      <c r="BU9" s="327" t="s">
        <v>81</v>
      </c>
      <c r="BV9" s="327" t="s">
        <v>281</v>
      </c>
      <c r="BW9" s="327" t="s">
        <v>81</v>
      </c>
      <c r="BX9" s="327" t="s">
        <v>281</v>
      </c>
      <c r="BY9" s="327" t="s">
        <v>81</v>
      </c>
      <c r="BZ9" s="327" t="s">
        <v>281</v>
      </c>
      <c r="CA9" s="327" t="s">
        <v>81</v>
      </c>
      <c r="CB9" s="328" t="s">
        <v>281</v>
      </c>
      <c r="CC9" s="328" t="s">
        <v>81</v>
      </c>
      <c r="CD9" s="329" t="s">
        <v>142</v>
      </c>
      <c r="CE9" s="329" t="s">
        <v>12</v>
      </c>
      <c r="CF9" s="329" t="s">
        <v>81</v>
      </c>
      <c r="CG9" s="329" t="s">
        <v>281</v>
      </c>
      <c r="CH9" s="329" t="s">
        <v>81</v>
      </c>
      <c r="CI9" s="329" t="s">
        <v>281</v>
      </c>
      <c r="CJ9" s="329" t="s">
        <v>81</v>
      </c>
      <c r="CK9" s="329" t="s">
        <v>281</v>
      </c>
      <c r="CL9" s="329" t="s">
        <v>81</v>
      </c>
      <c r="CM9" s="329" t="s">
        <v>281</v>
      </c>
      <c r="CN9" s="329" t="s">
        <v>81</v>
      </c>
      <c r="CO9" s="330" t="s">
        <v>281</v>
      </c>
      <c r="CP9" s="330" t="s">
        <v>81</v>
      </c>
      <c r="CQ9" s="329"/>
      <c r="CR9" s="341"/>
      <c r="CS9" s="332"/>
      <c r="CT9" s="340"/>
      <c r="CU9" s="216"/>
      <c r="CV9" s="293"/>
      <c r="CW9" s="216"/>
      <c r="CX9" s="216"/>
      <c r="CY9" s="292" t="e">
        <f>#REF!+AC19+#REF!+#REF!</f>
        <v>#REF!</v>
      </c>
      <c r="CZ9" s="216"/>
      <c r="DA9" s="216"/>
      <c r="DB9" s="216"/>
    </row>
    <row r="10" spans="1:106" s="213" customFormat="1" ht="61.5" customHeight="1">
      <c r="A10" s="329"/>
      <c r="B10" s="329"/>
      <c r="C10" s="329"/>
      <c r="D10" s="339"/>
      <c r="E10" s="329"/>
      <c r="F10" s="329"/>
      <c r="G10" s="329"/>
      <c r="H10" s="329"/>
      <c r="I10" s="329"/>
      <c r="J10" s="329"/>
      <c r="K10" s="329"/>
      <c r="L10" s="329"/>
      <c r="M10" s="329"/>
      <c r="N10" s="329"/>
      <c r="O10" s="330"/>
      <c r="P10" s="330"/>
      <c r="Q10" s="329"/>
      <c r="R10" s="329"/>
      <c r="S10" s="329"/>
      <c r="T10" s="329"/>
      <c r="U10" s="329"/>
      <c r="V10" s="329"/>
      <c r="W10" s="329"/>
      <c r="X10" s="329"/>
      <c r="Y10" s="329"/>
      <c r="Z10" s="329"/>
      <c r="AA10" s="329"/>
      <c r="AB10" s="330"/>
      <c r="AC10" s="330"/>
      <c r="AD10" s="329"/>
      <c r="AE10" s="329"/>
      <c r="AF10" s="329"/>
      <c r="AG10" s="329"/>
      <c r="AH10" s="329"/>
      <c r="AI10" s="329"/>
      <c r="AJ10" s="329"/>
      <c r="AK10" s="329"/>
      <c r="AL10" s="329"/>
      <c r="AM10" s="329"/>
      <c r="AN10" s="329"/>
      <c r="AO10" s="330"/>
      <c r="AP10" s="330"/>
      <c r="AQ10" s="329"/>
      <c r="AR10" s="329"/>
      <c r="AS10" s="329"/>
      <c r="AT10" s="329"/>
      <c r="AU10" s="329"/>
      <c r="AV10" s="329"/>
      <c r="AW10" s="329"/>
      <c r="AX10" s="329"/>
      <c r="AY10" s="329"/>
      <c r="AZ10" s="329"/>
      <c r="BA10" s="329"/>
      <c r="BB10" s="330"/>
      <c r="BC10" s="330"/>
      <c r="BD10" s="329"/>
      <c r="BE10" s="329"/>
      <c r="BF10" s="329"/>
      <c r="BG10" s="329"/>
      <c r="BH10" s="329"/>
      <c r="BI10" s="329"/>
      <c r="BJ10" s="329"/>
      <c r="BK10" s="329"/>
      <c r="BL10" s="329"/>
      <c r="BM10" s="329"/>
      <c r="BN10" s="329"/>
      <c r="BO10" s="330"/>
      <c r="BP10" s="330"/>
      <c r="BQ10" s="327"/>
      <c r="BR10" s="327"/>
      <c r="BS10" s="327"/>
      <c r="BT10" s="327"/>
      <c r="BU10" s="327"/>
      <c r="BV10" s="327"/>
      <c r="BW10" s="327"/>
      <c r="BX10" s="327"/>
      <c r="BY10" s="327"/>
      <c r="BZ10" s="327"/>
      <c r="CA10" s="327"/>
      <c r="CB10" s="328"/>
      <c r="CC10" s="328"/>
      <c r="CD10" s="329"/>
      <c r="CE10" s="329"/>
      <c r="CF10" s="329"/>
      <c r="CG10" s="329"/>
      <c r="CH10" s="329"/>
      <c r="CI10" s="329"/>
      <c r="CJ10" s="329"/>
      <c r="CK10" s="329"/>
      <c r="CL10" s="329"/>
      <c r="CM10" s="329"/>
      <c r="CN10" s="329"/>
      <c r="CO10" s="330"/>
      <c r="CP10" s="330"/>
      <c r="CQ10" s="329"/>
      <c r="CR10" s="341"/>
      <c r="CS10" s="332"/>
      <c r="CT10" s="340"/>
      <c r="CU10" s="216"/>
      <c r="CV10" s="216"/>
      <c r="CW10" s="216"/>
      <c r="CX10" s="216"/>
      <c r="CY10" s="216"/>
      <c r="CZ10" s="216"/>
      <c r="DA10" s="216"/>
      <c r="DB10" s="216"/>
    </row>
    <row r="11" spans="1:106" s="212" customFormat="1" ht="33" customHeight="1">
      <c r="A11" s="282"/>
      <c r="B11" s="282" t="s">
        <v>238</v>
      </c>
      <c r="C11" s="282"/>
      <c r="D11" s="282"/>
      <c r="E11" s="198" t="e">
        <f aca="true" t="shared" si="0" ref="E11:P11">E12+E37</f>
        <v>#REF!</v>
      </c>
      <c r="F11" s="198" t="e">
        <f t="shared" si="0"/>
        <v>#REF!</v>
      </c>
      <c r="G11" s="198" t="e">
        <f t="shared" si="0"/>
        <v>#REF!</v>
      </c>
      <c r="H11" s="198" t="e">
        <f t="shared" si="0"/>
        <v>#REF!</v>
      </c>
      <c r="I11" s="198" t="e">
        <f t="shared" si="0"/>
        <v>#REF!</v>
      </c>
      <c r="J11" s="198" t="e">
        <f t="shared" si="0"/>
        <v>#REF!</v>
      </c>
      <c r="K11" s="198" t="e">
        <f t="shared" si="0"/>
        <v>#REF!</v>
      </c>
      <c r="L11" s="198" t="e">
        <f t="shared" si="0"/>
        <v>#REF!</v>
      </c>
      <c r="M11" s="198" t="e">
        <f t="shared" si="0"/>
        <v>#REF!</v>
      </c>
      <c r="N11" s="198" t="e">
        <f t="shared" si="0"/>
        <v>#REF!</v>
      </c>
      <c r="O11" s="198" t="e">
        <f t="shared" si="0"/>
        <v>#REF!</v>
      </c>
      <c r="P11" s="198" t="e">
        <f t="shared" si="0"/>
        <v>#REF!</v>
      </c>
      <c r="Q11" s="282"/>
      <c r="R11" s="198" t="e">
        <f>R12+R37+#REF!+#REF!+#REF!+#REF!+#REF!</f>
        <v>#REF!</v>
      </c>
      <c r="S11" s="198" t="e">
        <f>S12+S37+#REF!+#REF!+#REF!+#REF!+#REF!</f>
        <v>#REF!</v>
      </c>
      <c r="T11" s="198" t="e">
        <f>T12+T37+#REF!+#REF!+#REF!+#REF!+#REF!</f>
        <v>#REF!</v>
      </c>
      <c r="U11" s="198" t="e">
        <f>U12+U37+#REF!+#REF!+#REF!+#REF!+#REF!</f>
        <v>#REF!</v>
      </c>
      <c r="V11" s="198" t="e">
        <f>V12+V37+#REF!+#REF!+#REF!+#REF!+#REF!</f>
        <v>#REF!</v>
      </c>
      <c r="W11" s="198" t="e">
        <f>W12+W37+#REF!+#REF!+#REF!+#REF!+#REF!</f>
        <v>#REF!</v>
      </c>
      <c r="X11" s="198" t="e">
        <f>X12+X37+#REF!+#REF!+#REF!+#REF!+#REF!</f>
        <v>#REF!</v>
      </c>
      <c r="Y11" s="198" t="e">
        <f>Y12+Y37+#REF!+#REF!+#REF!+#REF!+#REF!</f>
        <v>#REF!</v>
      </c>
      <c r="Z11" s="198" t="e">
        <f>Z12+Z37+#REF!+#REF!+#REF!+#REF!+#REF!</f>
        <v>#REF!</v>
      </c>
      <c r="AA11" s="198" t="e">
        <f>AA12+AA37+#REF!+#REF!+#REF!+#REF!+#REF!</f>
        <v>#REF!</v>
      </c>
      <c r="AB11" s="198" t="e">
        <f>AB12+AB37+#REF!+#REF!+#REF!+#REF!+#REF!</f>
        <v>#REF!</v>
      </c>
      <c r="AC11" s="198" t="e">
        <f>AC12+AC37+#REF!+#REF!+#REF!+#REF!+#REF!</f>
        <v>#REF!</v>
      </c>
      <c r="AD11" s="198"/>
      <c r="AE11" s="198">
        <f aca="true" t="shared" si="1" ref="AE11:AP11">AE12+AE37</f>
        <v>315804.758358</v>
      </c>
      <c r="AF11" s="198">
        <f t="shared" si="1"/>
        <v>315804.758358</v>
      </c>
      <c r="AG11" s="198">
        <f t="shared" si="1"/>
        <v>245865.29</v>
      </c>
      <c r="AH11" s="198">
        <f t="shared" si="1"/>
        <v>245865.29</v>
      </c>
      <c r="AI11" s="198">
        <f t="shared" si="1"/>
        <v>0</v>
      </c>
      <c r="AJ11" s="198">
        <f t="shared" si="1"/>
        <v>0</v>
      </c>
      <c r="AK11" s="198">
        <f t="shared" si="1"/>
        <v>1950</v>
      </c>
      <c r="AL11" s="198">
        <f t="shared" si="1"/>
        <v>1950</v>
      </c>
      <c r="AM11" s="198">
        <f t="shared" si="1"/>
        <v>12485</v>
      </c>
      <c r="AN11" s="198">
        <f t="shared" si="1"/>
        <v>12485</v>
      </c>
      <c r="AO11" s="198">
        <f t="shared" si="1"/>
        <v>37672</v>
      </c>
      <c r="AP11" s="198">
        <f t="shared" si="1"/>
        <v>37672</v>
      </c>
      <c r="AQ11" s="198"/>
      <c r="AR11" s="232">
        <f aca="true" t="shared" si="2" ref="AR11:BC11">AR12+AR37</f>
        <v>329908.691169</v>
      </c>
      <c r="AS11" s="232">
        <f t="shared" si="2"/>
        <v>329908.691169</v>
      </c>
      <c r="AT11" s="232">
        <f t="shared" si="2"/>
        <v>252410.29</v>
      </c>
      <c r="AU11" s="232">
        <f t="shared" si="2"/>
        <v>252410.29</v>
      </c>
      <c r="AV11" s="232">
        <f t="shared" si="2"/>
        <v>0</v>
      </c>
      <c r="AW11" s="232">
        <f t="shared" si="2"/>
        <v>0</v>
      </c>
      <c r="AX11" s="232">
        <f t="shared" si="2"/>
        <v>1950</v>
      </c>
      <c r="AY11" s="232">
        <f t="shared" si="2"/>
        <v>1950</v>
      </c>
      <c r="AZ11" s="232">
        <f t="shared" si="2"/>
        <v>12485</v>
      </c>
      <c r="BA11" s="232">
        <f t="shared" si="2"/>
        <v>12485</v>
      </c>
      <c r="BB11" s="232">
        <f t="shared" si="2"/>
        <v>44217</v>
      </c>
      <c r="BC11" s="232">
        <f t="shared" si="2"/>
        <v>44217</v>
      </c>
      <c r="BD11" s="273"/>
      <c r="BE11" s="232">
        <f aca="true" t="shared" si="3" ref="BE11:BP11">BE12+BE37</f>
        <v>334108.691169</v>
      </c>
      <c r="BF11" s="232">
        <f t="shared" si="3"/>
        <v>334108.691169</v>
      </c>
      <c r="BG11" s="232">
        <f t="shared" si="3"/>
        <v>256619.29</v>
      </c>
      <c r="BH11" s="232">
        <f t="shared" si="3"/>
        <v>256619.29</v>
      </c>
      <c r="BI11" s="232">
        <f t="shared" si="3"/>
        <v>0</v>
      </c>
      <c r="BJ11" s="232">
        <f t="shared" si="3"/>
        <v>0</v>
      </c>
      <c r="BK11" s="232">
        <f t="shared" si="3"/>
        <v>1950</v>
      </c>
      <c r="BL11" s="232">
        <f t="shared" si="3"/>
        <v>1950</v>
      </c>
      <c r="BM11" s="232">
        <f t="shared" si="3"/>
        <v>12485</v>
      </c>
      <c r="BN11" s="232">
        <f t="shared" si="3"/>
        <v>12485</v>
      </c>
      <c r="BO11" s="232">
        <f t="shared" si="3"/>
        <v>52715.1</v>
      </c>
      <c r="BP11" s="232">
        <f t="shared" si="3"/>
        <v>52715.1</v>
      </c>
      <c r="BQ11" s="278"/>
      <c r="BR11" s="234">
        <f aca="true" t="shared" si="4" ref="BR11:CC11">BR12+BR37</f>
        <v>221855.691169</v>
      </c>
      <c r="BS11" s="234">
        <f t="shared" si="4"/>
        <v>221855.691169</v>
      </c>
      <c r="BT11" s="234">
        <f t="shared" si="4"/>
        <v>60008.568057</v>
      </c>
      <c r="BU11" s="234">
        <f t="shared" si="4"/>
        <v>60008.568057</v>
      </c>
      <c r="BV11" s="234">
        <f t="shared" si="4"/>
        <v>0</v>
      </c>
      <c r="BW11" s="234">
        <f t="shared" si="4"/>
        <v>0</v>
      </c>
      <c r="BX11" s="234">
        <f t="shared" si="4"/>
        <v>1950</v>
      </c>
      <c r="BY11" s="234">
        <f t="shared" si="4"/>
        <v>1950</v>
      </c>
      <c r="BZ11" s="234">
        <f t="shared" si="4"/>
        <v>12602.809975</v>
      </c>
      <c r="CA11" s="234">
        <f t="shared" si="4"/>
        <v>12602.809975</v>
      </c>
      <c r="CB11" s="234">
        <f t="shared" si="4"/>
        <v>50183.938429</v>
      </c>
      <c r="CC11" s="234">
        <f t="shared" si="4"/>
        <v>50183.938429</v>
      </c>
      <c r="CD11" s="273"/>
      <c r="CE11" s="232">
        <f aca="true" t="shared" si="5" ref="CE11:CP11">CE12+CE37</f>
        <v>221855.691169</v>
      </c>
      <c r="CF11" s="232">
        <f t="shared" si="5"/>
        <v>221855.691169</v>
      </c>
      <c r="CG11" s="232">
        <f t="shared" si="5"/>
        <v>70079.99738</v>
      </c>
      <c r="CH11" s="232">
        <f t="shared" si="5"/>
        <v>70079.99738</v>
      </c>
      <c r="CI11" s="232">
        <f t="shared" si="5"/>
        <v>0</v>
      </c>
      <c r="CJ11" s="232">
        <f t="shared" si="5"/>
        <v>0</v>
      </c>
      <c r="CK11" s="232">
        <f t="shared" si="5"/>
        <v>1950</v>
      </c>
      <c r="CL11" s="232">
        <f t="shared" si="5"/>
        <v>1950</v>
      </c>
      <c r="CM11" s="232">
        <f t="shared" si="5"/>
        <v>12602.809975</v>
      </c>
      <c r="CN11" s="232">
        <f t="shared" si="5"/>
        <v>12602.809975</v>
      </c>
      <c r="CO11" s="232">
        <f t="shared" si="5"/>
        <v>58480.915752</v>
      </c>
      <c r="CP11" s="232">
        <f t="shared" si="5"/>
        <v>58480.915752</v>
      </c>
      <c r="CQ11" s="199"/>
      <c r="CR11" s="200"/>
      <c r="CS11" s="200"/>
      <c r="CT11" s="224"/>
      <c r="CU11" s="224"/>
      <c r="CV11" s="224"/>
      <c r="CW11" s="224"/>
      <c r="CX11" s="224"/>
      <c r="CY11" s="224"/>
      <c r="CZ11" s="224"/>
      <c r="DA11" s="224"/>
      <c r="DB11" s="224"/>
    </row>
    <row r="12" spans="1:106" s="215" customFormat="1" ht="42.75" customHeight="1">
      <c r="A12" s="282" t="s">
        <v>4</v>
      </c>
      <c r="B12" s="214" t="s">
        <v>39</v>
      </c>
      <c r="C12" s="282"/>
      <c r="D12" s="282"/>
      <c r="E12" s="198" t="e">
        <f>E13+E25+#REF!+#REF!+E32</f>
        <v>#REF!</v>
      </c>
      <c r="F12" s="198" t="e">
        <f>F13+F25+#REF!+#REF!+F32</f>
        <v>#REF!</v>
      </c>
      <c r="G12" s="198" t="e">
        <f>G13+G25+#REF!+#REF!+G32</f>
        <v>#REF!</v>
      </c>
      <c r="H12" s="198" t="e">
        <f>H13+H25+#REF!+#REF!+H32</f>
        <v>#REF!</v>
      </c>
      <c r="I12" s="198" t="e">
        <f>I13+I25+#REF!+#REF!+I32</f>
        <v>#REF!</v>
      </c>
      <c r="J12" s="198" t="e">
        <f>J13+J25+#REF!+#REF!+J32</f>
        <v>#REF!</v>
      </c>
      <c r="K12" s="198" t="e">
        <f>K13+K25+#REF!+#REF!+K32</f>
        <v>#REF!</v>
      </c>
      <c r="L12" s="198" t="e">
        <f>L13+L25+#REF!+#REF!+L32</f>
        <v>#REF!</v>
      </c>
      <c r="M12" s="198" t="e">
        <f>M13+M25+#REF!+#REF!+M32</f>
        <v>#REF!</v>
      </c>
      <c r="N12" s="198" t="e">
        <f>N13+N25+#REF!+#REF!+N32</f>
        <v>#REF!</v>
      </c>
      <c r="O12" s="198" t="e">
        <f>O13+O25+#REF!+#REF!+O32</f>
        <v>#REF!</v>
      </c>
      <c r="P12" s="198" t="e">
        <f>P13+P25+#REF!+#REF!+P32</f>
        <v>#REF!</v>
      </c>
      <c r="Q12" s="282"/>
      <c r="R12" s="198" t="e">
        <f>R13+R25+#REF!+#REF!+R32</f>
        <v>#REF!</v>
      </c>
      <c r="S12" s="198" t="e">
        <f>S13+S25+#REF!+#REF!+S32</f>
        <v>#REF!</v>
      </c>
      <c r="T12" s="198" t="e">
        <f>T13+T25+#REF!+#REF!+T32</f>
        <v>#REF!</v>
      </c>
      <c r="U12" s="198" t="e">
        <f>U13+U25+#REF!+#REF!+U32</f>
        <v>#REF!</v>
      </c>
      <c r="V12" s="198" t="e">
        <f>V13+V25+#REF!+#REF!+V32</f>
        <v>#REF!</v>
      </c>
      <c r="W12" s="198" t="e">
        <f>W13+W25+#REF!+#REF!+W32</f>
        <v>#REF!</v>
      </c>
      <c r="X12" s="198" t="e">
        <f>X13+X25+#REF!+#REF!+X32</f>
        <v>#REF!</v>
      </c>
      <c r="Y12" s="198" t="e">
        <f>Y13+Y25+#REF!+#REF!+Y32</f>
        <v>#REF!</v>
      </c>
      <c r="Z12" s="198" t="e">
        <f>Z13+Z25+#REF!+#REF!+Z32</f>
        <v>#REF!</v>
      </c>
      <c r="AA12" s="198" t="e">
        <f>AA13+AA25+#REF!+#REF!+AA32</f>
        <v>#REF!</v>
      </c>
      <c r="AB12" s="198" t="e">
        <f>AB13+AB25+#REF!+#REF!+AB32</f>
        <v>#REF!</v>
      </c>
      <c r="AC12" s="198" t="e">
        <f>AC13+AC25+#REF!+#REF!+AC32</f>
        <v>#REF!</v>
      </c>
      <c r="AD12" s="282"/>
      <c r="AE12" s="198">
        <f aca="true" t="shared" si="6" ref="AE12:AP12">AE13+AE25+AE32</f>
        <v>61363.492358</v>
      </c>
      <c r="AF12" s="198">
        <f t="shared" si="6"/>
        <v>61363.492358</v>
      </c>
      <c r="AG12" s="198">
        <f t="shared" si="6"/>
        <v>30074.619</v>
      </c>
      <c r="AH12" s="198">
        <f t="shared" si="6"/>
        <v>30074.619</v>
      </c>
      <c r="AI12" s="198">
        <f t="shared" si="6"/>
        <v>0</v>
      </c>
      <c r="AJ12" s="198">
        <f t="shared" si="6"/>
        <v>0</v>
      </c>
      <c r="AK12" s="198">
        <f t="shared" si="6"/>
        <v>350</v>
      </c>
      <c r="AL12" s="198">
        <f t="shared" si="6"/>
        <v>350</v>
      </c>
      <c r="AM12" s="198">
        <f t="shared" si="6"/>
        <v>12485</v>
      </c>
      <c r="AN12" s="198">
        <f t="shared" si="6"/>
        <v>12485</v>
      </c>
      <c r="AO12" s="198">
        <f t="shared" si="6"/>
        <v>13926</v>
      </c>
      <c r="AP12" s="198">
        <f t="shared" si="6"/>
        <v>13926</v>
      </c>
      <c r="AQ12" s="282"/>
      <c r="AR12" s="232">
        <f aca="true" t="shared" si="7" ref="AR12:BC12">AR13+AR25+AR32</f>
        <v>61367.425168999995</v>
      </c>
      <c r="AS12" s="232">
        <f t="shared" si="7"/>
        <v>61367.425168999995</v>
      </c>
      <c r="AT12" s="232">
        <f t="shared" si="7"/>
        <v>30074.619</v>
      </c>
      <c r="AU12" s="232">
        <f t="shared" si="7"/>
        <v>30074.619</v>
      </c>
      <c r="AV12" s="232">
        <f t="shared" si="7"/>
        <v>0</v>
      </c>
      <c r="AW12" s="232">
        <f t="shared" si="7"/>
        <v>0</v>
      </c>
      <c r="AX12" s="232">
        <f t="shared" si="7"/>
        <v>350</v>
      </c>
      <c r="AY12" s="232">
        <f t="shared" si="7"/>
        <v>350</v>
      </c>
      <c r="AZ12" s="232">
        <f t="shared" si="7"/>
        <v>12485</v>
      </c>
      <c r="BA12" s="232">
        <f t="shared" si="7"/>
        <v>12485</v>
      </c>
      <c r="BB12" s="232">
        <f t="shared" si="7"/>
        <v>13926</v>
      </c>
      <c r="BC12" s="232">
        <f t="shared" si="7"/>
        <v>13926</v>
      </c>
      <c r="BD12" s="273"/>
      <c r="BE12" s="232">
        <f aca="true" t="shared" si="8" ref="BE12:BP12">BE13+BE25+BE32</f>
        <v>61367.425168999995</v>
      </c>
      <c r="BF12" s="232">
        <f t="shared" si="8"/>
        <v>61367.425168999995</v>
      </c>
      <c r="BG12" s="232">
        <f t="shared" si="8"/>
        <v>30083.619</v>
      </c>
      <c r="BH12" s="232">
        <f t="shared" si="8"/>
        <v>30083.619</v>
      </c>
      <c r="BI12" s="232">
        <f t="shared" si="8"/>
        <v>0</v>
      </c>
      <c r="BJ12" s="232">
        <f t="shared" si="8"/>
        <v>0</v>
      </c>
      <c r="BK12" s="232">
        <f t="shared" si="8"/>
        <v>350</v>
      </c>
      <c r="BL12" s="232">
        <f t="shared" si="8"/>
        <v>350</v>
      </c>
      <c r="BM12" s="232">
        <f t="shared" si="8"/>
        <v>12485</v>
      </c>
      <c r="BN12" s="232">
        <f t="shared" si="8"/>
        <v>12485</v>
      </c>
      <c r="BO12" s="232">
        <f t="shared" si="8"/>
        <v>13926.1</v>
      </c>
      <c r="BP12" s="232">
        <f t="shared" si="8"/>
        <v>13926.1</v>
      </c>
      <c r="BQ12" s="278"/>
      <c r="BR12" s="234">
        <f aca="true" t="shared" si="9" ref="BR12:CC12">BR13+BR25+BR32</f>
        <v>75467.425169</v>
      </c>
      <c r="BS12" s="234">
        <f t="shared" si="9"/>
        <v>75467.425169</v>
      </c>
      <c r="BT12" s="234">
        <f t="shared" si="9"/>
        <v>39235.970113999996</v>
      </c>
      <c r="BU12" s="234">
        <f t="shared" si="9"/>
        <v>39235.970113999996</v>
      </c>
      <c r="BV12" s="234">
        <f t="shared" si="9"/>
        <v>0</v>
      </c>
      <c r="BW12" s="234">
        <f t="shared" si="9"/>
        <v>0</v>
      </c>
      <c r="BX12" s="234">
        <f t="shared" si="9"/>
        <v>350</v>
      </c>
      <c r="BY12" s="234">
        <f t="shared" si="9"/>
        <v>350</v>
      </c>
      <c r="BZ12" s="234">
        <f t="shared" si="9"/>
        <v>12485</v>
      </c>
      <c r="CA12" s="234">
        <f t="shared" si="9"/>
        <v>12485</v>
      </c>
      <c r="CB12" s="234">
        <f t="shared" si="9"/>
        <v>23926.1</v>
      </c>
      <c r="CC12" s="234">
        <f t="shared" si="9"/>
        <v>23926.1</v>
      </c>
      <c r="CD12" s="273"/>
      <c r="CE12" s="232">
        <f aca="true" t="shared" si="10" ref="CE12:CP12">CE13+CE25+CE32</f>
        <v>75467.425169</v>
      </c>
      <c r="CF12" s="232">
        <f t="shared" si="10"/>
        <v>75467.425169</v>
      </c>
      <c r="CG12" s="232">
        <f t="shared" si="10"/>
        <v>39235.970113999996</v>
      </c>
      <c r="CH12" s="232">
        <f t="shared" si="10"/>
        <v>39235.970113999996</v>
      </c>
      <c r="CI12" s="232">
        <f t="shared" si="10"/>
        <v>0</v>
      </c>
      <c r="CJ12" s="232">
        <f t="shared" si="10"/>
        <v>0</v>
      </c>
      <c r="CK12" s="232">
        <f t="shared" si="10"/>
        <v>350</v>
      </c>
      <c r="CL12" s="232">
        <f t="shared" si="10"/>
        <v>350</v>
      </c>
      <c r="CM12" s="232">
        <f t="shared" si="10"/>
        <v>12485</v>
      </c>
      <c r="CN12" s="232">
        <f t="shared" si="10"/>
        <v>12485</v>
      </c>
      <c r="CO12" s="232">
        <f t="shared" si="10"/>
        <v>23926.1</v>
      </c>
      <c r="CP12" s="232">
        <f t="shared" si="10"/>
        <v>23926.1</v>
      </c>
      <c r="CQ12" s="199"/>
      <c r="CR12" s="200"/>
      <c r="CS12" s="200"/>
      <c r="CT12" s="216"/>
      <c r="CU12" s="216"/>
      <c r="CV12" s="216"/>
      <c r="CW12" s="216"/>
      <c r="CX12" s="216"/>
      <c r="CY12" s="216"/>
      <c r="CZ12" s="216"/>
      <c r="DA12" s="216"/>
      <c r="DB12" s="216"/>
    </row>
    <row r="13" spans="1:106" s="215" customFormat="1" ht="47.25" customHeight="1">
      <c r="A13" s="282">
        <v>1</v>
      </c>
      <c r="B13" s="214" t="s">
        <v>19</v>
      </c>
      <c r="C13" s="282"/>
      <c r="D13" s="282"/>
      <c r="E13" s="198" t="e">
        <f aca="true" t="shared" si="11" ref="E13:P13">E14+E15</f>
        <v>#REF!</v>
      </c>
      <c r="F13" s="198" t="e">
        <f t="shared" si="11"/>
        <v>#REF!</v>
      </c>
      <c r="G13" s="198" t="e">
        <f t="shared" si="11"/>
        <v>#REF!</v>
      </c>
      <c r="H13" s="198" t="e">
        <f t="shared" si="11"/>
        <v>#REF!</v>
      </c>
      <c r="I13" s="198" t="e">
        <f t="shared" si="11"/>
        <v>#REF!</v>
      </c>
      <c r="J13" s="198" t="e">
        <f t="shared" si="11"/>
        <v>#REF!</v>
      </c>
      <c r="K13" s="198" t="e">
        <f t="shared" si="11"/>
        <v>#REF!</v>
      </c>
      <c r="L13" s="198" t="e">
        <f t="shared" si="11"/>
        <v>#REF!</v>
      </c>
      <c r="M13" s="198" t="e">
        <f t="shared" si="11"/>
        <v>#REF!</v>
      </c>
      <c r="N13" s="198" t="e">
        <f t="shared" si="11"/>
        <v>#REF!</v>
      </c>
      <c r="O13" s="198" t="e">
        <f t="shared" si="11"/>
        <v>#REF!</v>
      </c>
      <c r="P13" s="198" t="e">
        <f t="shared" si="11"/>
        <v>#REF!</v>
      </c>
      <c r="Q13" s="282"/>
      <c r="R13" s="198" t="e">
        <f aca="true" t="shared" si="12" ref="R13:AC13">R14+R15</f>
        <v>#REF!</v>
      </c>
      <c r="S13" s="198" t="e">
        <f t="shared" si="12"/>
        <v>#REF!</v>
      </c>
      <c r="T13" s="198" t="e">
        <f t="shared" si="12"/>
        <v>#REF!</v>
      </c>
      <c r="U13" s="198" t="e">
        <f t="shared" si="12"/>
        <v>#REF!</v>
      </c>
      <c r="V13" s="198" t="e">
        <f t="shared" si="12"/>
        <v>#REF!</v>
      </c>
      <c r="W13" s="198" t="e">
        <f t="shared" si="12"/>
        <v>#REF!</v>
      </c>
      <c r="X13" s="198" t="e">
        <f t="shared" si="12"/>
        <v>#REF!</v>
      </c>
      <c r="Y13" s="198" t="e">
        <f t="shared" si="12"/>
        <v>#REF!</v>
      </c>
      <c r="Z13" s="198" t="e">
        <f t="shared" si="12"/>
        <v>#REF!</v>
      </c>
      <c r="AA13" s="198" t="e">
        <f t="shared" si="12"/>
        <v>#REF!</v>
      </c>
      <c r="AB13" s="198" t="e">
        <f t="shared" si="12"/>
        <v>#REF!</v>
      </c>
      <c r="AC13" s="198" t="e">
        <f t="shared" si="12"/>
        <v>#REF!</v>
      </c>
      <c r="AD13" s="282"/>
      <c r="AE13" s="198">
        <f aca="true" t="shared" si="13" ref="AE13:AP13">AE14+AE15</f>
        <v>17850.452358</v>
      </c>
      <c r="AF13" s="198">
        <f t="shared" si="13"/>
        <v>17850.452358</v>
      </c>
      <c r="AG13" s="198">
        <f t="shared" si="13"/>
        <v>11413.618999999999</v>
      </c>
      <c r="AH13" s="198">
        <f t="shared" si="13"/>
        <v>11413.618999999999</v>
      </c>
      <c r="AI13" s="198">
        <f t="shared" si="13"/>
        <v>0</v>
      </c>
      <c r="AJ13" s="198">
        <f t="shared" si="13"/>
        <v>0</v>
      </c>
      <c r="AK13" s="198">
        <f t="shared" si="13"/>
        <v>350</v>
      </c>
      <c r="AL13" s="198">
        <f t="shared" si="13"/>
        <v>350</v>
      </c>
      <c r="AM13" s="198">
        <f t="shared" si="13"/>
        <v>1824</v>
      </c>
      <c r="AN13" s="198">
        <f t="shared" si="13"/>
        <v>1824</v>
      </c>
      <c r="AO13" s="198">
        <f t="shared" si="13"/>
        <v>5926</v>
      </c>
      <c r="AP13" s="198">
        <f t="shared" si="13"/>
        <v>5926</v>
      </c>
      <c r="AQ13" s="282"/>
      <c r="AR13" s="232">
        <f aca="true" t="shared" si="14" ref="AR13:BC13">AR14+AR15</f>
        <v>17850.452358</v>
      </c>
      <c r="AS13" s="232">
        <f t="shared" si="14"/>
        <v>17850.452358</v>
      </c>
      <c r="AT13" s="232">
        <f t="shared" si="14"/>
        <v>11413.618999999999</v>
      </c>
      <c r="AU13" s="232">
        <f t="shared" si="14"/>
        <v>11413.618999999999</v>
      </c>
      <c r="AV13" s="232">
        <f t="shared" si="14"/>
        <v>0</v>
      </c>
      <c r="AW13" s="232">
        <f t="shared" si="14"/>
        <v>0</v>
      </c>
      <c r="AX13" s="232">
        <f t="shared" si="14"/>
        <v>350</v>
      </c>
      <c r="AY13" s="232">
        <f t="shared" si="14"/>
        <v>350</v>
      </c>
      <c r="AZ13" s="232">
        <f t="shared" si="14"/>
        <v>1824</v>
      </c>
      <c r="BA13" s="232">
        <f t="shared" si="14"/>
        <v>1824</v>
      </c>
      <c r="BB13" s="232">
        <f t="shared" si="14"/>
        <v>5926</v>
      </c>
      <c r="BC13" s="232">
        <f t="shared" si="14"/>
        <v>5926</v>
      </c>
      <c r="BD13" s="273"/>
      <c r="BE13" s="232">
        <f aca="true" t="shared" si="15" ref="BE13:BP13">BE14+BE15</f>
        <v>17850.452358</v>
      </c>
      <c r="BF13" s="232">
        <f t="shared" si="15"/>
        <v>17850.452358</v>
      </c>
      <c r="BG13" s="232">
        <f t="shared" si="15"/>
        <v>11413.618999999999</v>
      </c>
      <c r="BH13" s="232">
        <f t="shared" si="15"/>
        <v>11413.618999999999</v>
      </c>
      <c r="BI13" s="232">
        <f t="shared" si="15"/>
        <v>0</v>
      </c>
      <c r="BJ13" s="232">
        <f t="shared" si="15"/>
        <v>0</v>
      </c>
      <c r="BK13" s="232">
        <f t="shared" si="15"/>
        <v>350</v>
      </c>
      <c r="BL13" s="232">
        <f t="shared" si="15"/>
        <v>350</v>
      </c>
      <c r="BM13" s="232">
        <f t="shared" si="15"/>
        <v>1824</v>
      </c>
      <c r="BN13" s="232">
        <f t="shared" si="15"/>
        <v>1824</v>
      </c>
      <c r="BO13" s="232">
        <f t="shared" si="15"/>
        <v>5926</v>
      </c>
      <c r="BP13" s="232">
        <f t="shared" si="15"/>
        <v>5926</v>
      </c>
      <c r="BQ13" s="278"/>
      <c r="BR13" s="234">
        <f aca="true" t="shared" si="16" ref="BR13:CC13">BR14+BR15</f>
        <v>31950.452358</v>
      </c>
      <c r="BS13" s="234">
        <f t="shared" si="16"/>
        <v>31950.452358</v>
      </c>
      <c r="BT13" s="234">
        <f t="shared" si="16"/>
        <v>10565.970114</v>
      </c>
      <c r="BU13" s="234">
        <f t="shared" si="16"/>
        <v>10565.970114</v>
      </c>
      <c r="BV13" s="234">
        <f t="shared" si="16"/>
        <v>0</v>
      </c>
      <c r="BW13" s="234">
        <f t="shared" si="16"/>
        <v>0</v>
      </c>
      <c r="BX13" s="234">
        <f t="shared" si="16"/>
        <v>350</v>
      </c>
      <c r="BY13" s="234">
        <f t="shared" si="16"/>
        <v>350</v>
      </c>
      <c r="BZ13" s="234">
        <f t="shared" si="16"/>
        <v>1823.9999999999998</v>
      </c>
      <c r="CA13" s="234">
        <f t="shared" si="16"/>
        <v>1823.9999999999998</v>
      </c>
      <c r="CB13" s="234">
        <f t="shared" si="16"/>
        <v>5925.999999999999</v>
      </c>
      <c r="CC13" s="234">
        <f t="shared" si="16"/>
        <v>5925.999999999999</v>
      </c>
      <c r="CD13" s="273"/>
      <c r="CE13" s="232">
        <f aca="true" t="shared" si="17" ref="CE13:CP13">CE14+CE15</f>
        <v>31950.452358</v>
      </c>
      <c r="CF13" s="232">
        <f t="shared" si="17"/>
        <v>31950.452358</v>
      </c>
      <c r="CG13" s="232">
        <f t="shared" si="17"/>
        <v>10565.970114</v>
      </c>
      <c r="CH13" s="232">
        <f t="shared" si="17"/>
        <v>10565.970114</v>
      </c>
      <c r="CI13" s="232">
        <f t="shared" si="17"/>
        <v>0</v>
      </c>
      <c r="CJ13" s="232">
        <f t="shared" si="17"/>
        <v>0</v>
      </c>
      <c r="CK13" s="232">
        <f t="shared" si="17"/>
        <v>350</v>
      </c>
      <c r="CL13" s="232">
        <f t="shared" si="17"/>
        <v>350</v>
      </c>
      <c r="CM13" s="232">
        <f t="shared" si="17"/>
        <v>1823.9999999999998</v>
      </c>
      <c r="CN13" s="232">
        <f t="shared" si="17"/>
        <v>1823.9999999999998</v>
      </c>
      <c r="CO13" s="232">
        <f t="shared" si="17"/>
        <v>5925.999999999999</v>
      </c>
      <c r="CP13" s="232">
        <f t="shared" si="17"/>
        <v>5925.999999999999</v>
      </c>
      <c r="CQ13" s="199"/>
      <c r="CR13" s="200"/>
      <c r="CS13" s="200"/>
      <c r="CT13" s="216" t="s">
        <v>154</v>
      </c>
      <c r="CU13" s="216"/>
      <c r="CV13" s="216"/>
      <c r="CW13" s="216"/>
      <c r="CX13" s="216"/>
      <c r="CY13" s="216"/>
      <c r="CZ13" s="216"/>
      <c r="DA13" s="216"/>
      <c r="DB13" s="216"/>
    </row>
    <row r="14" spans="1:106" s="217" customFormat="1" ht="32.25" customHeight="1">
      <c r="A14" s="282" t="s">
        <v>31</v>
      </c>
      <c r="B14" s="214" t="s">
        <v>40</v>
      </c>
      <c r="C14" s="282"/>
      <c r="D14" s="282"/>
      <c r="E14" s="198" t="e">
        <f>#REF!</f>
        <v>#REF!</v>
      </c>
      <c r="F14" s="198" t="e">
        <f>#REF!</f>
        <v>#REF!</v>
      </c>
      <c r="G14" s="198" t="e">
        <f>#REF!</f>
        <v>#REF!</v>
      </c>
      <c r="H14" s="198" t="e">
        <f>#REF!</f>
        <v>#REF!</v>
      </c>
      <c r="I14" s="198" t="e">
        <f>#REF!</f>
        <v>#REF!</v>
      </c>
      <c r="J14" s="198" t="e">
        <f>#REF!</f>
        <v>#REF!</v>
      </c>
      <c r="K14" s="198" t="e">
        <f>#REF!</f>
        <v>#REF!</v>
      </c>
      <c r="L14" s="198" t="e">
        <f>#REF!</f>
        <v>#REF!</v>
      </c>
      <c r="M14" s="198" t="e">
        <f>#REF!</f>
        <v>#REF!</v>
      </c>
      <c r="N14" s="198" t="e">
        <f>#REF!</f>
        <v>#REF!</v>
      </c>
      <c r="O14" s="198" t="e">
        <f>#REF!</f>
        <v>#REF!</v>
      </c>
      <c r="P14" s="198" t="e">
        <f>#REF!</f>
        <v>#REF!</v>
      </c>
      <c r="Q14" s="282"/>
      <c r="R14" s="198" t="e">
        <f>#REF!</f>
        <v>#REF!</v>
      </c>
      <c r="S14" s="198" t="e">
        <f>#REF!</f>
        <v>#REF!</v>
      </c>
      <c r="T14" s="198" t="e">
        <f>#REF!</f>
        <v>#REF!</v>
      </c>
      <c r="U14" s="198" t="e">
        <f>#REF!</f>
        <v>#REF!</v>
      </c>
      <c r="V14" s="198" t="e">
        <f>#REF!</f>
        <v>#REF!</v>
      </c>
      <c r="W14" s="198" t="e">
        <f>#REF!</f>
        <v>#REF!</v>
      </c>
      <c r="X14" s="198" t="e">
        <f>#REF!</f>
        <v>#REF!</v>
      </c>
      <c r="Y14" s="198" t="e">
        <f>#REF!</f>
        <v>#REF!</v>
      </c>
      <c r="Z14" s="198" t="e">
        <f>#REF!</f>
        <v>#REF!</v>
      </c>
      <c r="AA14" s="198" t="e">
        <f>#REF!</f>
        <v>#REF!</v>
      </c>
      <c r="AB14" s="198" t="e">
        <f>#REF!</f>
        <v>#REF!</v>
      </c>
      <c r="AC14" s="198" t="e">
        <f>#REF!</f>
        <v>#REF!</v>
      </c>
      <c r="AD14" s="282"/>
      <c r="AE14" s="198">
        <v>0</v>
      </c>
      <c r="AF14" s="198">
        <v>0</v>
      </c>
      <c r="AG14" s="198">
        <v>0</v>
      </c>
      <c r="AH14" s="198">
        <v>0</v>
      </c>
      <c r="AI14" s="198">
        <v>0</v>
      </c>
      <c r="AJ14" s="198">
        <v>0</v>
      </c>
      <c r="AK14" s="198">
        <v>0</v>
      </c>
      <c r="AL14" s="198">
        <v>0</v>
      </c>
      <c r="AM14" s="198">
        <v>0</v>
      </c>
      <c r="AN14" s="198">
        <v>0</v>
      </c>
      <c r="AO14" s="198">
        <v>0</v>
      </c>
      <c r="AP14" s="198">
        <v>0</v>
      </c>
      <c r="AQ14" s="282"/>
      <c r="AR14" s="232">
        <v>0</v>
      </c>
      <c r="AS14" s="232">
        <v>0</v>
      </c>
      <c r="AT14" s="232">
        <v>0</v>
      </c>
      <c r="AU14" s="232">
        <v>0</v>
      </c>
      <c r="AV14" s="232">
        <v>0</v>
      </c>
      <c r="AW14" s="232">
        <v>0</v>
      </c>
      <c r="AX14" s="232">
        <v>0</v>
      </c>
      <c r="AY14" s="232">
        <v>0</v>
      </c>
      <c r="AZ14" s="232">
        <v>0</v>
      </c>
      <c r="BA14" s="232">
        <v>0</v>
      </c>
      <c r="BB14" s="232">
        <v>0</v>
      </c>
      <c r="BC14" s="232">
        <v>0</v>
      </c>
      <c r="BD14" s="273"/>
      <c r="BE14" s="232">
        <v>0</v>
      </c>
      <c r="BF14" s="232">
        <v>0</v>
      </c>
      <c r="BG14" s="232">
        <v>0</v>
      </c>
      <c r="BH14" s="232">
        <v>0</v>
      </c>
      <c r="BI14" s="232">
        <v>0</v>
      </c>
      <c r="BJ14" s="232">
        <v>0</v>
      </c>
      <c r="BK14" s="232">
        <v>0</v>
      </c>
      <c r="BL14" s="232">
        <v>0</v>
      </c>
      <c r="BM14" s="232">
        <v>0</v>
      </c>
      <c r="BN14" s="232">
        <v>0</v>
      </c>
      <c r="BO14" s="232">
        <v>0</v>
      </c>
      <c r="BP14" s="232">
        <v>0</v>
      </c>
      <c r="BQ14" s="278"/>
      <c r="BR14" s="234">
        <v>0</v>
      </c>
      <c r="BS14" s="234">
        <v>0</v>
      </c>
      <c r="BT14" s="234">
        <v>0</v>
      </c>
      <c r="BU14" s="234">
        <v>0</v>
      </c>
      <c r="BV14" s="234">
        <v>0</v>
      </c>
      <c r="BW14" s="234">
        <v>0</v>
      </c>
      <c r="BX14" s="234">
        <v>0</v>
      </c>
      <c r="BY14" s="234">
        <v>0</v>
      </c>
      <c r="BZ14" s="234">
        <v>0</v>
      </c>
      <c r="CA14" s="234">
        <v>0</v>
      </c>
      <c r="CB14" s="234">
        <v>0</v>
      </c>
      <c r="CC14" s="234">
        <v>0</v>
      </c>
      <c r="CD14" s="273"/>
      <c r="CE14" s="232">
        <v>0</v>
      </c>
      <c r="CF14" s="232">
        <v>0</v>
      </c>
      <c r="CG14" s="232">
        <v>0</v>
      </c>
      <c r="CH14" s="232">
        <v>0</v>
      </c>
      <c r="CI14" s="232">
        <v>0</v>
      </c>
      <c r="CJ14" s="232">
        <v>0</v>
      </c>
      <c r="CK14" s="232">
        <v>0</v>
      </c>
      <c r="CL14" s="232">
        <v>0</v>
      </c>
      <c r="CM14" s="232">
        <v>0</v>
      </c>
      <c r="CN14" s="232">
        <v>0</v>
      </c>
      <c r="CO14" s="232">
        <v>0</v>
      </c>
      <c r="CP14" s="232">
        <v>0</v>
      </c>
      <c r="CQ14" s="199"/>
      <c r="CR14" s="200"/>
      <c r="CS14" s="200"/>
      <c r="CT14" s="216"/>
      <c r="CU14" s="216"/>
      <c r="CV14" s="216"/>
      <c r="CW14" s="216"/>
      <c r="CX14" s="216"/>
      <c r="CY14" s="216"/>
      <c r="CZ14" s="216"/>
      <c r="DA14" s="216"/>
      <c r="DB14" s="216"/>
    </row>
    <row r="15" spans="1:106" s="217" customFormat="1" ht="32.25" customHeight="1">
      <c r="A15" s="282" t="s">
        <v>32</v>
      </c>
      <c r="B15" s="214" t="s">
        <v>43</v>
      </c>
      <c r="C15" s="282"/>
      <c r="D15" s="282"/>
      <c r="E15" s="198" t="e">
        <f>E16+#REF!+E23</f>
        <v>#REF!</v>
      </c>
      <c r="F15" s="198" t="e">
        <f>F16+#REF!+F23</f>
        <v>#REF!</v>
      </c>
      <c r="G15" s="198" t="e">
        <f>G16+#REF!+G23</f>
        <v>#REF!</v>
      </c>
      <c r="H15" s="198" t="e">
        <f>H16+#REF!+H23</f>
        <v>#REF!</v>
      </c>
      <c r="I15" s="198" t="e">
        <f>I16+#REF!+I23</f>
        <v>#REF!</v>
      </c>
      <c r="J15" s="198" t="e">
        <f>J16+#REF!+J23</f>
        <v>#REF!</v>
      </c>
      <c r="K15" s="198" t="e">
        <f>K16+#REF!+K23</f>
        <v>#REF!</v>
      </c>
      <c r="L15" s="198" t="e">
        <f>L16+#REF!+L23</f>
        <v>#REF!</v>
      </c>
      <c r="M15" s="198" t="e">
        <f>M16+#REF!+M23</f>
        <v>#REF!</v>
      </c>
      <c r="N15" s="198" t="e">
        <f>N16+#REF!+N23</f>
        <v>#REF!</v>
      </c>
      <c r="O15" s="198" t="e">
        <f>O16+#REF!+O23</f>
        <v>#REF!</v>
      </c>
      <c r="P15" s="198" t="e">
        <f>P16+#REF!+P23</f>
        <v>#REF!</v>
      </c>
      <c r="Q15" s="282"/>
      <c r="R15" s="198" t="e">
        <f>R16+#REF!+R23</f>
        <v>#REF!</v>
      </c>
      <c r="S15" s="198" t="e">
        <f>S16+#REF!+S23</f>
        <v>#REF!</v>
      </c>
      <c r="T15" s="198" t="e">
        <f>T16+#REF!+T23</f>
        <v>#REF!</v>
      </c>
      <c r="U15" s="198" t="e">
        <f>U16+#REF!+U23</f>
        <v>#REF!</v>
      </c>
      <c r="V15" s="198" t="e">
        <f>V16+#REF!+V23</f>
        <v>#REF!</v>
      </c>
      <c r="W15" s="198" t="e">
        <f>W16+#REF!+W23</f>
        <v>#REF!</v>
      </c>
      <c r="X15" s="198" t="e">
        <f>X16+#REF!+X23</f>
        <v>#REF!</v>
      </c>
      <c r="Y15" s="198" t="e">
        <f>Y16+#REF!+Y23</f>
        <v>#REF!</v>
      </c>
      <c r="Z15" s="198" t="e">
        <f>Z16+#REF!+Z23</f>
        <v>#REF!</v>
      </c>
      <c r="AA15" s="198" t="e">
        <f>AA16+#REF!+AA23</f>
        <v>#REF!</v>
      </c>
      <c r="AB15" s="198" t="e">
        <f>AB16+#REF!+AB23</f>
        <v>#REF!</v>
      </c>
      <c r="AC15" s="198" t="e">
        <f>AC16+#REF!+AC23</f>
        <v>#REF!</v>
      </c>
      <c r="AD15" s="282"/>
      <c r="AE15" s="198">
        <f aca="true" t="shared" si="18" ref="AE15:AP15">AE16+AE23</f>
        <v>17850.452358</v>
      </c>
      <c r="AF15" s="198">
        <f t="shared" si="18"/>
        <v>17850.452358</v>
      </c>
      <c r="AG15" s="198">
        <f t="shared" si="18"/>
        <v>11413.618999999999</v>
      </c>
      <c r="AH15" s="198">
        <f t="shared" si="18"/>
        <v>11413.618999999999</v>
      </c>
      <c r="AI15" s="198">
        <f t="shared" si="18"/>
        <v>0</v>
      </c>
      <c r="AJ15" s="198">
        <f t="shared" si="18"/>
        <v>0</v>
      </c>
      <c r="AK15" s="198">
        <f t="shared" si="18"/>
        <v>350</v>
      </c>
      <c r="AL15" s="198">
        <f t="shared" si="18"/>
        <v>350</v>
      </c>
      <c r="AM15" s="198">
        <f t="shared" si="18"/>
        <v>1824</v>
      </c>
      <c r="AN15" s="198">
        <f t="shared" si="18"/>
        <v>1824</v>
      </c>
      <c r="AO15" s="198">
        <f t="shared" si="18"/>
        <v>5926</v>
      </c>
      <c r="AP15" s="198">
        <f t="shared" si="18"/>
        <v>5926</v>
      </c>
      <c r="AQ15" s="282"/>
      <c r="AR15" s="232">
        <f aca="true" t="shared" si="19" ref="AR15:BC15">AR16+AR23</f>
        <v>17850.452358</v>
      </c>
      <c r="AS15" s="232">
        <f t="shared" si="19"/>
        <v>17850.452358</v>
      </c>
      <c r="AT15" s="232">
        <f t="shared" si="19"/>
        <v>11413.618999999999</v>
      </c>
      <c r="AU15" s="232">
        <f t="shared" si="19"/>
        <v>11413.618999999999</v>
      </c>
      <c r="AV15" s="232">
        <f t="shared" si="19"/>
        <v>0</v>
      </c>
      <c r="AW15" s="232">
        <f t="shared" si="19"/>
        <v>0</v>
      </c>
      <c r="AX15" s="232">
        <f t="shared" si="19"/>
        <v>350</v>
      </c>
      <c r="AY15" s="232">
        <f t="shared" si="19"/>
        <v>350</v>
      </c>
      <c r="AZ15" s="232">
        <f t="shared" si="19"/>
        <v>1824</v>
      </c>
      <c r="BA15" s="232">
        <f t="shared" si="19"/>
        <v>1824</v>
      </c>
      <c r="BB15" s="232">
        <f t="shared" si="19"/>
        <v>5926</v>
      </c>
      <c r="BC15" s="232">
        <f t="shared" si="19"/>
        <v>5926</v>
      </c>
      <c r="BD15" s="273"/>
      <c r="BE15" s="232">
        <f aca="true" t="shared" si="20" ref="BE15:BP15">BE16+BE23</f>
        <v>17850.452358</v>
      </c>
      <c r="BF15" s="232">
        <f t="shared" si="20"/>
        <v>17850.452358</v>
      </c>
      <c r="BG15" s="232">
        <f t="shared" si="20"/>
        <v>11413.618999999999</v>
      </c>
      <c r="BH15" s="232">
        <f t="shared" si="20"/>
        <v>11413.618999999999</v>
      </c>
      <c r="BI15" s="232">
        <f t="shared" si="20"/>
        <v>0</v>
      </c>
      <c r="BJ15" s="232">
        <f t="shared" si="20"/>
        <v>0</v>
      </c>
      <c r="BK15" s="232">
        <f t="shared" si="20"/>
        <v>350</v>
      </c>
      <c r="BL15" s="232">
        <f t="shared" si="20"/>
        <v>350</v>
      </c>
      <c r="BM15" s="232">
        <f t="shared" si="20"/>
        <v>1824</v>
      </c>
      <c r="BN15" s="232">
        <f t="shared" si="20"/>
        <v>1824</v>
      </c>
      <c r="BO15" s="232">
        <f t="shared" si="20"/>
        <v>5926</v>
      </c>
      <c r="BP15" s="232">
        <f t="shared" si="20"/>
        <v>5926</v>
      </c>
      <c r="BQ15" s="278"/>
      <c r="BR15" s="234">
        <f aca="true" t="shared" si="21" ref="BR15:CC15">BR16+BR23</f>
        <v>31950.452358</v>
      </c>
      <c r="BS15" s="234">
        <f t="shared" si="21"/>
        <v>31950.452358</v>
      </c>
      <c r="BT15" s="234">
        <f t="shared" si="21"/>
        <v>10565.970114</v>
      </c>
      <c r="BU15" s="234">
        <f t="shared" si="21"/>
        <v>10565.970114</v>
      </c>
      <c r="BV15" s="234">
        <f t="shared" si="21"/>
        <v>0</v>
      </c>
      <c r="BW15" s="234">
        <f t="shared" si="21"/>
        <v>0</v>
      </c>
      <c r="BX15" s="234">
        <f t="shared" si="21"/>
        <v>350</v>
      </c>
      <c r="BY15" s="234">
        <f t="shared" si="21"/>
        <v>350</v>
      </c>
      <c r="BZ15" s="234">
        <f t="shared" si="21"/>
        <v>1823.9999999999998</v>
      </c>
      <c r="CA15" s="234">
        <f t="shared" si="21"/>
        <v>1823.9999999999998</v>
      </c>
      <c r="CB15" s="234">
        <f t="shared" si="21"/>
        <v>5925.999999999999</v>
      </c>
      <c r="CC15" s="234">
        <f t="shared" si="21"/>
        <v>5925.999999999999</v>
      </c>
      <c r="CD15" s="273"/>
      <c r="CE15" s="232">
        <f aca="true" t="shared" si="22" ref="CE15:CP15">CE16+CE23</f>
        <v>31950.452358</v>
      </c>
      <c r="CF15" s="232">
        <f t="shared" si="22"/>
        <v>31950.452358</v>
      </c>
      <c r="CG15" s="232">
        <f t="shared" si="22"/>
        <v>10565.970114</v>
      </c>
      <c r="CH15" s="232">
        <f t="shared" si="22"/>
        <v>10565.970114</v>
      </c>
      <c r="CI15" s="232">
        <f t="shared" si="22"/>
        <v>0</v>
      </c>
      <c r="CJ15" s="232">
        <f t="shared" si="22"/>
        <v>0</v>
      </c>
      <c r="CK15" s="232">
        <f t="shared" si="22"/>
        <v>350</v>
      </c>
      <c r="CL15" s="232">
        <f t="shared" si="22"/>
        <v>350</v>
      </c>
      <c r="CM15" s="232">
        <f t="shared" si="22"/>
        <v>1823.9999999999998</v>
      </c>
      <c r="CN15" s="232">
        <f t="shared" si="22"/>
        <v>1823.9999999999998</v>
      </c>
      <c r="CO15" s="232">
        <f t="shared" si="22"/>
        <v>5925.999999999999</v>
      </c>
      <c r="CP15" s="232">
        <f t="shared" si="22"/>
        <v>5925.999999999999</v>
      </c>
      <c r="CQ15" s="199"/>
      <c r="CR15" s="200"/>
      <c r="CS15" s="200"/>
      <c r="CT15" s="216"/>
      <c r="CU15" s="216"/>
      <c r="CV15" s="216"/>
      <c r="CW15" s="216"/>
      <c r="CX15" s="216"/>
      <c r="CY15" s="216"/>
      <c r="CZ15" s="216"/>
      <c r="DA15" s="216"/>
      <c r="DB15" s="216"/>
    </row>
    <row r="16" spans="1:106" s="217" customFormat="1" ht="38.25" customHeight="1">
      <c r="A16" s="282" t="s">
        <v>18</v>
      </c>
      <c r="B16" s="214" t="s">
        <v>243</v>
      </c>
      <c r="C16" s="282"/>
      <c r="D16" s="282"/>
      <c r="E16" s="198">
        <f aca="true" t="shared" si="23" ref="E16:P16">SUM(E17:E19)</f>
        <v>10852</v>
      </c>
      <c r="F16" s="198">
        <f t="shared" si="23"/>
        <v>10852</v>
      </c>
      <c r="G16" s="198">
        <f t="shared" si="23"/>
        <v>5020</v>
      </c>
      <c r="H16" s="198">
        <f t="shared" si="23"/>
        <v>5020</v>
      </c>
      <c r="I16" s="198">
        <f t="shared" si="23"/>
        <v>0</v>
      </c>
      <c r="J16" s="198">
        <f t="shared" si="23"/>
        <v>0</v>
      </c>
      <c r="K16" s="198">
        <f t="shared" si="23"/>
        <v>250</v>
      </c>
      <c r="L16" s="198">
        <f t="shared" si="23"/>
        <v>250</v>
      </c>
      <c r="M16" s="198">
        <f t="shared" si="23"/>
        <v>1522</v>
      </c>
      <c r="N16" s="198">
        <f t="shared" si="23"/>
        <v>1522</v>
      </c>
      <c r="O16" s="198">
        <f t="shared" si="23"/>
        <v>3498</v>
      </c>
      <c r="P16" s="198">
        <f t="shared" si="23"/>
        <v>3498</v>
      </c>
      <c r="Q16" s="282"/>
      <c r="R16" s="198">
        <f aca="true" t="shared" si="24" ref="R16:AC16">SUM(R17:R19)</f>
        <v>10852</v>
      </c>
      <c r="S16" s="198">
        <f t="shared" si="24"/>
        <v>10852</v>
      </c>
      <c r="T16" s="198">
        <f t="shared" si="24"/>
        <v>5020</v>
      </c>
      <c r="U16" s="198">
        <f t="shared" si="24"/>
        <v>5020</v>
      </c>
      <c r="V16" s="198">
        <f t="shared" si="24"/>
        <v>0</v>
      </c>
      <c r="W16" s="198">
        <f t="shared" si="24"/>
        <v>0</v>
      </c>
      <c r="X16" s="198">
        <f t="shared" si="24"/>
        <v>250</v>
      </c>
      <c r="Y16" s="198">
        <f t="shared" si="24"/>
        <v>250</v>
      </c>
      <c r="Z16" s="198">
        <f t="shared" si="24"/>
        <v>1522</v>
      </c>
      <c r="AA16" s="198">
        <f t="shared" si="24"/>
        <v>1522</v>
      </c>
      <c r="AB16" s="198">
        <f t="shared" si="24"/>
        <v>3498</v>
      </c>
      <c r="AC16" s="198">
        <f t="shared" si="24"/>
        <v>3498</v>
      </c>
      <c r="AD16" s="282"/>
      <c r="AE16" s="198">
        <f aca="true" t="shared" si="25" ref="AE16:AN16">SUM(AE17:AE21)</f>
        <v>14237.835519</v>
      </c>
      <c r="AF16" s="198">
        <f t="shared" si="25"/>
        <v>14237.835519</v>
      </c>
      <c r="AG16" s="198">
        <f t="shared" si="25"/>
        <v>9664.618999999999</v>
      </c>
      <c r="AH16" s="198">
        <f t="shared" si="25"/>
        <v>9664.618999999999</v>
      </c>
      <c r="AI16" s="198">
        <f t="shared" si="25"/>
        <v>0</v>
      </c>
      <c r="AJ16" s="198">
        <f t="shared" si="25"/>
        <v>0</v>
      </c>
      <c r="AK16" s="198">
        <f t="shared" si="25"/>
        <v>350</v>
      </c>
      <c r="AL16" s="198">
        <f t="shared" si="25"/>
        <v>350</v>
      </c>
      <c r="AM16" s="198">
        <f t="shared" si="25"/>
        <v>1824</v>
      </c>
      <c r="AN16" s="198">
        <f t="shared" si="25"/>
        <v>1824</v>
      </c>
      <c r="AO16" s="198">
        <f>SUM(AO17:AO21)</f>
        <v>5871</v>
      </c>
      <c r="AP16" s="198">
        <f>SUM(AP17:AP21)</f>
        <v>5871</v>
      </c>
      <c r="AQ16" s="282"/>
      <c r="AR16" s="232">
        <f aca="true" t="shared" si="26" ref="AR16:BA16">SUM(AR17:AR21)</f>
        <v>14237.835519</v>
      </c>
      <c r="AS16" s="232">
        <f t="shared" si="26"/>
        <v>14237.835519</v>
      </c>
      <c r="AT16" s="232">
        <f t="shared" si="26"/>
        <v>9664.618999999999</v>
      </c>
      <c r="AU16" s="232">
        <f t="shared" si="26"/>
        <v>9664.618999999999</v>
      </c>
      <c r="AV16" s="232">
        <f t="shared" si="26"/>
        <v>0</v>
      </c>
      <c r="AW16" s="232">
        <f t="shared" si="26"/>
        <v>0</v>
      </c>
      <c r="AX16" s="232">
        <f t="shared" si="26"/>
        <v>350</v>
      </c>
      <c r="AY16" s="232">
        <f t="shared" si="26"/>
        <v>350</v>
      </c>
      <c r="AZ16" s="232">
        <f t="shared" si="26"/>
        <v>1824</v>
      </c>
      <c r="BA16" s="232">
        <f t="shared" si="26"/>
        <v>1824</v>
      </c>
      <c r="BB16" s="232">
        <f>SUM(BB17:BB21)</f>
        <v>5871</v>
      </c>
      <c r="BC16" s="232">
        <f>SUM(BC17:BC21)</f>
        <v>5871</v>
      </c>
      <c r="BD16" s="273"/>
      <c r="BE16" s="232">
        <f aca="true" t="shared" si="27" ref="BE16:BN16">SUM(BE17:BE21)</f>
        <v>14237.835519</v>
      </c>
      <c r="BF16" s="232">
        <f t="shared" si="27"/>
        <v>14237.835519</v>
      </c>
      <c r="BG16" s="232">
        <f t="shared" si="27"/>
        <v>9664.618999999999</v>
      </c>
      <c r="BH16" s="232">
        <f t="shared" si="27"/>
        <v>9664.618999999999</v>
      </c>
      <c r="BI16" s="232">
        <f t="shared" si="27"/>
        <v>0</v>
      </c>
      <c r="BJ16" s="232">
        <f t="shared" si="27"/>
        <v>0</v>
      </c>
      <c r="BK16" s="232">
        <f t="shared" si="27"/>
        <v>350</v>
      </c>
      <c r="BL16" s="232">
        <f t="shared" si="27"/>
        <v>350</v>
      </c>
      <c r="BM16" s="232">
        <f t="shared" si="27"/>
        <v>1824</v>
      </c>
      <c r="BN16" s="232">
        <f t="shared" si="27"/>
        <v>1824</v>
      </c>
      <c r="BO16" s="232">
        <f>SUM(BO17:BO21)</f>
        <v>5871</v>
      </c>
      <c r="BP16" s="232">
        <f>SUM(BP17:BP21)</f>
        <v>5871</v>
      </c>
      <c r="BQ16" s="278"/>
      <c r="BR16" s="234">
        <f aca="true" t="shared" si="28" ref="BR16:CB16">SUM(BR17:BR22)</f>
        <v>28337.835519</v>
      </c>
      <c r="BS16" s="234">
        <f t="shared" si="28"/>
        <v>28337.835519</v>
      </c>
      <c r="BT16" s="234">
        <f t="shared" si="28"/>
        <v>8816.970114</v>
      </c>
      <c r="BU16" s="234">
        <f t="shared" si="28"/>
        <v>8816.970114</v>
      </c>
      <c r="BV16" s="234">
        <f t="shared" si="28"/>
        <v>0</v>
      </c>
      <c r="BW16" s="234">
        <f t="shared" si="28"/>
        <v>0</v>
      </c>
      <c r="BX16" s="234">
        <f t="shared" si="28"/>
        <v>350</v>
      </c>
      <c r="BY16" s="234">
        <f t="shared" si="28"/>
        <v>350</v>
      </c>
      <c r="BZ16" s="234">
        <f t="shared" si="28"/>
        <v>1823.9999999999998</v>
      </c>
      <c r="CA16" s="234">
        <f t="shared" si="28"/>
        <v>1823.9999999999998</v>
      </c>
      <c r="CB16" s="234">
        <f t="shared" si="28"/>
        <v>5870.999999999999</v>
      </c>
      <c r="CC16" s="234">
        <f>SUM(CC17:CC22)</f>
        <v>5870.999999999999</v>
      </c>
      <c r="CD16" s="273"/>
      <c r="CE16" s="232">
        <f aca="true" t="shared" si="29" ref="CE16:CO16">SUM(CE17:CE22)</f>
        <v>28337.835519</v>
      </c>
      <c r="CF16" s="232">
        <f t="shared" si="29"/>
        <v>28337.835519</v>
      </c>
      <c r="CG16" s="232">
        <f t="shared" si="29"/>
        <v>8816.970114</v>
      </c>
      <c r="CH16" s="232">
        <f t="shared" si="29"/>
        <v>8816.970114</v>
      </c>
      <c r="CI16" s="232">
        <f t="shared" si="29"/>
        <v>0</v>
      </c>
      <c r="CJ16" s="232">
        <f t="shared" si="29"/>
        <v>0</v>
      </c>
      <c r="CK16" s="232">
        <f t="shared" si="29"/>
        <v>350</v>
      </c>
      <c r="CL16" s="232">
        <f t="shared" si="29"/>
        <v>350</v>
      </c>
      <c r="CM16" s="232">
        <f t="shared" si="29"/>
        <v>1823.9999999999998</v>
      </c>
      <c r="CN16" s="232">
        <f t="shared" si="29"/>
        <v>1823.9999999999998</v>
      </c>
      <c r="CO16" s="232">
        <f t="shared" si="29"/>
        <v>5870.999999999999</v>
      </c>
      <c r="CP16" s="232">
        <f>SUM(CP17:CP22)</f>
        <v>5870.999999999999</v>
      </c>
      <c r="CQ16" s="199"/>
      <c r="CR16" s="200"/>
      <c r="CS16" s="200"/>
      <c r="CT16" s="216"/>
      <c r="CU16" s="216"/>
      <c r="CV16" s="216"/>
      <c r="CW16" s="216"/>
      <c r="CX16" s="216"/>
      <c r="CY16" s="216"/>
      <c r="CZ16" s="216"/>
      <c r="DA16" s="216"/>
      <c r="DB16" s="216"/>
    </row>
    <row r="17" spans="1:106" s="277" customFormat="1" ht="84.75" customHeight="1">
      <c r="A17" s="218" t="s">
        <v>5</v>
      </c>
      <c r="B17" s="219" t="s">
        <v>90</v>
      </c>
      <c r="C17" s="220" t="s">
        <v>42</v>
      </c>
      <c r="D17" s="201" t="s">
        <v>84</v>
      </c>
      <c r="E17" s="182">
        <v>1590</v>
      </c>
      <c r="F17" s="182">
        <v>1590</v>
      </c>
      <c r="G17" s="182">
        <v>1590</v>
      </c>
      <c r="H17" s="182">
        <v>1590</v>
      </c>
      <c r="I17" s="182">
        <v>0</v>
      </c>
      <c r="J17" s="182">
        <v>0</v>
      </c>
      <c r="K17" s="182">
        <v>100</v>
      </c>
      <c r="L17" s="182">
        <v>100</v>
      </c>
      <c r="M17" s="182">
        <v>750</v>
      </c>
      <c r="N17" s="182">
        <f>650+100</f>
        <v>750</v>
      </c>
      <c r="O17" s="182">
        <f aca="true" t="shared" si="30" ref="O17:P19">G17-M17</f>
        <v>840</v>
      </c>
      <c r="P17" s="182">
        <f t="shared" si="30"/>
        <v>840</v>
      </c>
      <c r="Q17" s="201" t="s">
        <v>84</v>
      </c>
      <c r="R17" s="182">
        <v>1590</v>
      </c>
      <c r="S17" s="182">
        <v>1590</v>
      </c>
      <c r="T17" s="182">
        <v>1590</v>
      </c>
      <c r="U17" s="182">
        <v>1590</v>
      </c>
      <c r="V17" s="182">
        <v>0</v>
      </c>
      <c r="W17" s="182">
        <v>0</v>
      </c>
      <c r="X17" s="182">
        <v>100</v>
      </c>
      <c r="Y17" s="182">
        <v>100</v>
      </c>
      <c r="Z17" s="182">
        <v>750</v>
      </c>
      <c r="AA17" s="182">
        <f>650+100</f>
        <v>750</v>
      </c>
      <c r="AB17" s="182">
        <f aca="true" t="shared" si="31" ref="AB17:AC19">G17-M17</f>
        <v>840</v>
      </c>
      <c r="AC17" s="182">
        <f t="shared" si="31"/>
        <v>840</v>
      </c>
      <c r="AD17" s="201" t="s">
        <v>246</v>
      </c>
      <c r="AE17" s="182">
        <v>1455.262</v>
      </c>
      <c r="AF17" s="182">
        <v>1455.262</v>
      </c>
      <c r="AG17" s="182">
        <v>1455</v>
      </c>
      <c r="AH17" s="182">
        <v>1455</v>
      </c>
      <c r="AI17" s="182">
        <v>0</v>
      </c>
      <c r="AJ17" s="182">
        <v>0</v>
      </c>
      <c r="AK17" s="182">
        <v>100</v>
      </c>
      <c r="AL17" s="182">
        <v>100</v>
      </c>
      <c r="AM17" s="182">
        <v>120</v>
      </c>
      <c r="AN17" s="182">
        <v>120</v>
      </c>
      <c r="AO17" s="182">
        <v>1335</v>
      </c>
      <c r="AP17" s="182">
        <v>1335</v>
      </c>
      <c r="AQ17" s="201" t="s">
        <v>246</v>
      </c>
      <c r="AR17" s="231">
        <v>1455.262</v>
      </c>
      <c r="AS17" s="231">
        <v>1455.262</v>
      </c>
      <c r="AT17" s="231">
        <v>1455</v>
      </c>
      <c r="AU17" s="231">
        <v>1455</v>
      </c>
      <c r="AV17" s="231">
        <v>0</v>
      </c>
      <c r="AW17" s="231">
        <v>0</v>
      </c>
      <c r="AX17" s="231">
        <v>100</v>
      </c>
      <c r="AY17" s="231">
        <v>100</v>
      </c>
      <c r="AZ17" s="231">
        <v>120</v>
      </c>
      <c r="BA17" s="231">
        <v>120</v>
      </c>
      <c r="BB17" s="231">
        <v>1335</v>
      </c>
      <c r="BC17" s="231">
        <v>1335</v>
      </c>
      <c r="BD17" s="274" t="s">
        <v>246</v>
      </c>
      <c r="BE17" s="231">
        <v>1455.262</v>
      </c>
      <c r="BF17" s="231">
        <v>1455.262</v>
      </c>
      <c r="BG17" s="231">
        <v>1455</v>
      </c>
      <c r="BH17" s="231">
        <v>1455</v>
      </c>
      <c r="BI17" s="231">
        <v>0</v>
      </c>
      <c r="BJ17" s="231">
        <v>0</v>
      </c>
      <c r="BK17" s="231">
        <v>100</v>
      </c>
      <c r="BL17" s="231">
        <v>100</v>
      </c>
      <c r="BM17" s="231">
        <v>120</v>
      </c>
      <c r="BN17" s="231">
        <v>120</v>
      </c>
      <c r="BO17" s="231">
        <v>1335</v>
      </c>
      <c r="BP17" s="231">
        <v>1335</v>
      </c>
      <c r="BQ17" s="275" t="s">
        <v>246</v>
      </c>
      <c r="BR17" s="233">
        <v>1455.262</v>
      </c>
      <c r="BS17" s="233">
        <v>1455.262</v>
      </c>
      <c r="BT17" s="233">
        <f>BU17</f>
        <v>1128</v>
      </c>
      <c r="BU17" s="233">
        <v>1128</v>
      </c>
      <c r="BV17" s="233">
        <v>0</v>
      </c>
      <c r="BW17" s="233">
        <v>0</v>
      </c>
      <c r="BX17" s="233">
        <v>100</v>
      </c>
      <c r="BY17" s="233">
        <v>100</v>
      </c>
      <c r="BZ17" s="233">
        <f>CA17</f>
        <v>92.331</v>
      </c>
      <c r="CA17" s="233">
        <f>120-27.669</f>
        <v>92.331</v>
      </c>
      <c r="CB17" s="233">
        <f>CC17</f>
        <v>1035.917</v>
      </c>
      <c r="CC17" s="233">
        <f>1335-299.083</f>
        <v>1035.917</v>
      </c>
      <c r="CD17" s="274" t="s">
        <v>246</v>
      </c>
      <c r="CE17" s="231">
        <v>1455.262</v>
      </c>
      <c r="CF17" s="231">
        <v>1455.262</v>
      </c>
      <c r="CG17" s="231">
        <f>CH17</f>
        <v>1128</v>
      </c>
      <c r="CH17" s="231">
        <v>1128</v>
      </c>
      <c r="CI17" s="231">
        <v>0</v>
      </c>
      <c r="CJ17" s="231">
        <v>0</v>
      </c>
      <c r="CK17" s="231">
        <v>100</v>
      </c>
      <c r="CL17" s="231">
        <v>100</v>
      </c>
      <c r="CM17" s="231">
        <f>CN17</f>
        <v>92.331</v>
      </c>
      <c r="CN17" s="231">
        <f>120-27.669</f>
        <v>92.331</v>
      </c>
      <c r="CO17" s="231">
        <f>CP17</f>
        <v>1035.917</v>
      </c>
      <c r="CP17" s="231">
        <f>1335-299.083</f>
        <v>1035.917</v>
      </c>
      <c r="CQ17" s="202" t="s">
        <v>290</v>
      </c>
      <c r="CR17" s="200"/>
      <c r="CS17" s="200"/>
      <c r="CT17" s="293">
        <f>K17+M17+AB17</f>
        <v>1690</v>
      </c>
      <c r="CU17" s="216"/>
      <c r="CV17" s="216"/>
      <c r="CW17" s="216"/>
      <c r="CX17" s="216"/>
      <c r="CY17" s="216"/>
      <c r="CZ17" s="216"/>
      <c r="DA17" s="216"/>
      <c r="DB17" s="216"/>
    </row>
    <row r="18" spans="1:106" s="277" customFormat="1" ht="87" customHeight="1">
      <c r="A18" s="218" t="s">
        <v>5</v>
      </c>
      <c r="B18" s="219" t="s">
        <v>41</v>
      </c>
      <c r="C18" s="220" t="s">
        <v>42</v>
      </c>
      <c r="D18" s="201" t="s">
        <v>227</v>
      </c>
      <c r="E18" s="182">
        <v>5482</v>
      </c>
      <c r="F18" s="182">
        <v>5482</v>
      </c>
      <c r="G18" s="182">
        <v>2820</v>
      </c>
      <c r="H18" s="182">
        <v>2820</v>
      </c>
      <c r="I18" s="182">
        <v>0</v>
      </c>
      <c r="J18" s="182">
        <v>0</v>
      </c>
      <c r="K18" s="182">
        <v>150</v>
      </c>
      <c r="L18" s="182">
        <v>150</v>
      </c>
      <c r="M18" s="182">
        <f>N18</f>
        <v>772</v>
      </c>
      <c r="N18" s="182">
        <f>622+150</f>
        <v>772</v>
      </c>
      <c r="O18" s="182">
        <f t="shared" si="30"/>
        <v>2048</v>
      </c>
      <c r="P18" s="182">
        <f t="shared" si="30"/>
        <v>2048</v>
      </c>
      <c r="Q18" s="201" t="s">
        <v>227</v>
      </c>
      <c r="R18" s="182">
        <v>5482</v>
      </c>
      <c r="S18" s="182">
        <v>5482</v>
      </c>
      <c r="T18" s="182">
        <v>2820</v>
      </c>
      <c r="U18" s="182">
        <v>2820</v>
      </c>
      <c r="V18" s="182">
        <v>0</v>
      </c>
      <c r="W18" s="182">
        <v>0</v>
      </c>
      <c r="X18" s="182">
        <v>150</v>
      </c>
      <c r="Y18" s="182">
        <v>150</v>
      </c>
      <c r="Z18" s="182">
        <f>AA18</f>
        <v>772</v>
      </c>
      <c r="AA18" s="182">
        <f>622+150</f>
        <v>772</v>
      </c>
      <c r="AB18" s="182">
        <f t="shared" si="31"/>
        <v>2048</v>
      </c>
      <c r="AC18" s="182">
        <f t="shared" si="31"/>
        <v>2048</v>
      </c>
      <c r="AD18" s="201" t="s">
        <v>211</v>
      </c>
      <c r="AE18" s="182">
        <v>4453.496</v>
      </c>
      <c r="AF18" s="182">
        <v>4453.496</v>
      </c>
      <c r="AG18" s="182">
        <v>4422</v>
      </c>
      <c r="AH18" s="182">
        <v>4422</v>
      </c>
      <c r="AI18" s="182">
        <v>0</v>
      </c>
      <c r="AJ18" s="182">
        <v>0</v>
      </c>
      <c r="AK18" s="182">
        <v>150</v>
      </c>
      <c r="AL18" s="182">
        <v>150</v>
      </c>
      <c r="AM18" s="182">
        <v>1094</v>
      </c>
      <c r="AN18" s="182">
        <v>1094</v>
      </c>
      <c r="AO18" s="182">
        <v>3328</v>
      </c>
      <c r="AP18" s="182">
        <v>3328</v>
      </c>
      <c r="AQ18" s="201" t="s">
        <v>211</v>
      </c>
      <c r="AR18" s="231">
        <v>4453.496</v>
      </c>
      <c r="AS18" s="231">
        <v>4453.496</v>
      </c>
      <c r="AT18" s="231">
        <v>4422</v>
      </c>
      <c r="AU18" s="231">
        <v>4422</v>
      </c>
      <c r="AV18" s="231">
        <v>0</v>
      </c>
      <c r="AW18" s="231">
        <v>0</v>
      </c>
      <c r="AX18" s="231">
        <v>150</v>
      </c>
      <c r="AY18" s="231">
        <v>150</v>
      </c>
      <c r="AZ18" s="231">
        <v>1094</v>
      </c>
      <c r="BA18" s="231">
        <v>1094</v>
      </c>
      <c r="BB18" s="231">
        <v>3328</v>
      </c>
      <c r="BC18" s="231">
        <v>3328</v>
      </c>
      <c r="BD18" s="274" t="s">
        <v>211</v>
      </c>
      <c r="BE18" s="231">
        <v>4453.496</v>
      </c>
      <c r="BF18" s="231">
        <v>4453.496</v>
      </c>
      <c r="BG18" s="231">
        <v>4422</v>
      </c>
      <c r="BH18" s="231">
        <v>4422</v>
      </c>
      <c r="BI18" s="231">
        <v>0</v>
      </c>
      <c r="BJ18" s="231">
        <v>0</v>
      </c>
      <c r="BK18" s="231">
        <v>150</v>
      </c>
      <c r="BL18" s="231">
        <v>150</v>
      </c>
      <c r="BM18" s="231">
        <v>1094</v>
      </c>
      <c r="BN18" s="231">
        <v>1094</v>
      </c>
      <c r="BO18" s="231">
        <v>3328</v>
      </c>
      <c r="BP18" s="231">
        <v>3328</v>
      </c>
      <c r="BQ18" s="275" t="s">
        <v>211</v>
      </c>
      <c r="BR18" s="233">
        <v>4453.496</v>
      </c>
      <c r="BS18" s="233">
        <v>4453.496</v>
      </c>
      <c r="BT18" s="233">
        <f>BU18</f>
        <v>3926</v>
      </c>
      <c r="BU18" s="233">
        <v>3926</v>
      </c>
      <c r="BV18" s="233">
        <v>0</v>
      </c>
      <c r="BW18" s="233">
        <v>0</v>
      </c>
      <c r="BX18" s="233">
        <v>150</v>
      </c>
      <c r="BY18" s="233">
        <v>150</v>
      </c>
      <c r="BZ18" s="233">
        <f>CA18</f>
        <v>1093.82</v>
      </c>
      <c r="CA18" s="233">
        <f>1094-0.18</f>
        <v>1093.82</v>
      </c>
      <c r="CB18" s="233">
        <f>CC18</f>
        <v>2832.589</v>
      </c>
      <c r="CC18" s="233">
        <f>3328-495.411</f>
        <v>2832.589</v>
      </c>
      <c r="CD18" s="274" t="s">
        <v>211</v>
      </c>
      <c r="CE18" s="231">
        <v>4453.496</v>
      </c>
      <c r="CF18" s="231">
        <v>4453.496</v>
      </c>
      <c r="CG18" s="231">
        <f>CH18</f>
        <v>3926</v>
      </c>
      <c r="CH18" s="231">
        <v>3926</v>
      </c>
      <c r="CI18" s="231">
        <v>0</v>
      </c>
      <c r="CJ18" s="231">
        <v>0</v>
      </c>
      <c r="CK18" s="231">
        <v>150</v>
      </c>
      <c r="CL18" s="231">
        <v>150</v>
      </c>
      <c r="CM18" s="231">
        <f>CN18</f>
        <v>1093.82</v>
      </c>
      <c r="CN18" s="231">
        <f>1094-0.18</f>
        <v>1093.82</v>
      </c>
      <c r="CO18" s="231">
        <f>CP18</f>
        <v>2832.589</v>
      </c>
      <c r="CP18" s="231">
        <f>3328-495.411</f>
        <v>2832.589</v>
      </c>
      <c r="CQ18" s="202" t="s">
        <v>254</v>
      </c>
      <c r="CR18" s="200"/>
      <c r="CS18" s="200"/>
      <c r="CT18" s="293">
        <f>K18+M18+AB18</f>
        <v>2970</v>
      </c>
      <c r="CU18" s="216"/>
      <c r="CV18" s="216"/>
      <c r="CW18" s="216"/>
      <c r="CX18" s="216"/>
      <c r="CY18" s="216"/>
      <c r="CZ18" s="216"/>
      <c r="DA18" s="216"/>
      <c r="DB18" s="216"/>
    </row>
    <row r="19" spans="1:106" s="276" customFormat="1" ht="75.75" customHeight="1">
      <c r="A19" s="218" t="s">
        <v>5</v>
      </c>
      <c r="B19" s="219" t="s">
        <v>250</v>
      </c>
      <c r="C19" s="220" t="s">
        <v>42</v>
      </c>
      <c r="D19" s="201" t="s">
        <v>226</v>
      </c>
      <c r="E19" s="182">
        <v>3780</v>
      </c>
      <c r="F19" s="182">
        <v>3780</v>
      </c>
      <c r="G19" s="182">
        <v>610</v>
      </c>
      <c r="H19" s="182">
        <v>610</v>
      </c>
      <c r="I19" s="182">
        <v>0</v>
      </c>
      <c r="J19" s="182">
        <v>0</v>
      </c>
      <c r="K19" s="182">
        <v>0</v>
      </c>
      <c r="L19" s="182">
        <v>0</v>
      </c>
      <c r="M19" s="182">
        <v>0</v>
      </c>
      <c r="N19" s="182">
        <v>0</v>
      </c>
      <c r="O19" s="182">
        <f t="shared" si="30"/>
        <v>610</v>
      </c>
      <c r="P19" s="182">
        <f t="shared" si="30"/>
        <v>610</v>
      </c>
      <c r="Q19" s="201" t="s">
        <v>226</v>
      </c>
      <c r="R19" s="182">
        <v>3780</v>
      </c>
      <c r="S19" s="182">
        <v>3780</v>
      </c>
      <c r="T19" s="182">
        <v>610</v>
      </c>
      <c r="U19" s="182">
        <v>610</v>
      </c>
      <c r="V19" s="182">
        <v>0</v>
      </c>
      <c r="W19" s="182">
        <v>0</v>
      </c>
      <c r="X19" s="182">
        <v>0</v>
      </c>
      <c r="Y19" s="182">
        <v>0</v>
      </c>
      <c r="Z19" s="182">
        <v>0</v>
      </c>
      <c r="AA19" s="182">
        <v>0</v>
      </c>
      <c r="AB19" s="182">
        <f t="shared" si="31"/>
        <v>610</v>
      </c>
      <c r="AC19" s="182">
        <f t="shared" si="31"/>
        <v>610</v>
      </c>
      <c r="AD19" s="201" t="s">
        <v>226</v>
      </c>
      <c r="AE19" s="182">
        <v>3780</v>
      </c>
      <c r="AF19" s="182">
        <v>3780</v>
      </c>
      <c r="AG19" s="182">
        <v>1409</v>
      </c>
      <c r="AH19" s="182">
        <v>1409</v>
      </c>
      <c r="AI19" s="182">
        <v>0</v>
      </c>
      <c r="AJ19" s="182">
        <v>0</v>
      </c>
      <c r="AK19" s="182">
        <v>0</v>
      </c>
      <c r="AL19" s="182">
        <v>0</v>
      </c>
      <c r="AM19" s="182">
        <v>610</v>
      </c>
      <c r="AN19" s="182">
        <v>610</v>
      </c>
      <c r="AO19" s="182">
        <v>346</v>
      </c>
      <c r="AP19" s="182">
        <v>346</v>
      </c>
      <c r="AQ19" s="201" t="s">
        <v>226</v>
      </c>
      <c r="AR19" s="231">
        <v>3780</v>
      </c>
      <c r="AS19" s="231">
        <v>3780</v>
      </c>
      <c r="AT19" s="231">
        <v>1409</v>
      </c>
      <c r="AU19" s="231">
        <v>1409</v>
      </c>
      <c r="AV19" s="231">
        <v>0</v>
      </c>
      <c r="AW19" s="231">
        <v>0</v>
      </c>
      <c r="AX19" s="231">
        <v>0</v>
      </c>
      <c r="AY19" s="231">
        <v>0</v>
      </c>
      <c r="AZ19" s="231">
        <v>610</v>
      </c>
      <c r="BA19" s="231">
        <v>610</v>
      </c>
      <c r="BB19" s="231">
        <v>346</v>
      </c>
      <c r="BC19" s="231">
        <v>346</v>
      </c>
      <c r="BD19" s="274" t="s">
        <v>226</v>
      </c>
      <c r="BE19" s="231">
        <v>3780</v>
      </c>
      <c r="BF19" s="231">
        <v>3780</v>
      </c>
      <c r="BG19" s="231">
        <v>1409</v>
      </c>
      <c r="BH19" s="231">
        <v>1409</v>
      </c>
      <c r="BI19" s="231">
        <v>0</v>
      </c>
      <c r="BJ19" s="231">
        <v>0</v>
      </c>
      <c r="BK19" s="231">
        <v>0</v>
      </c>
      <c r="BL19" s="231">
        <v>0</v>
      </c>
      <c r="BM19" s="231">
        <v>610</v>
      </c>
      <c r="BN19" s="231">
        <v>610</v>
      </c>
      <c r="BO19" s="231">
        <v>346</v>
      </c>
      <c r="BP19" s="231">
        <v>346</v>
      </c>
      <c r="BQ19" s="275" t="s">
        <v>226</v>
      </c>
      <c r="BR19" s="233">
        <v>3780</v>
      </c>
      <c r="BS19" s="233">
        <v>3780</v>
      </c>
      <c r="BT19" s="233">
        <v>1409</v>
      </c>
      <c r="BU19" s="233">
        <v>1409</v>
      </c>
      <c r="BV19" s="233">
        <v>0</v>
      </c>
      <c r="BW19" s="233">
        <v>0</v>
      </c>
      <c r="BX19" s="233">
        <v>0</v>
      </c>
      <c r="BY19" s="233">
        <v>0</v>
      </c>
      <c r="BZ19" s="233">
        <v>610</v>
      </c>
      <c r="CA19" s="233">
        <v>610</v>
      </c>
      <c r="CB19" s="233">
        <v>346</v>
      </c>
      <c r="CC19" s="233">
        <v>346</v>
      </c>
      <c r="CD19" s="274" t="s">
        <v>226</v>
      </c>
      <c r="CE19" s="231">
        <v>3780</v>
      </c>
      <c r="CF19" s="231">
        <v>3780</v>
      </c>
      <c r="CG19" s="231">
        <v>1409</v>
      </c>
      <c r="CH19" s="231">
        <v>1409</v>
      </c>
      <c r="CI19" s="231">
        <v>0</v>
      </c>
      <c r="CJ19" s="231">
        <v>0</v>
      </c>
      <c r="CK19" s="231">
        <v>0</v>
      </c>
      <c r="CL19" s="231">
        <v>0</v>
      </c>
      <c r="CM19" s="231">
        <v>610</v>
      </c>
      <c r="CN19" s="231">
        <v>610</v>
      </c>
      <c r="CO19" s="231">
        <v>346</v>
      </c>
      <c r="CP19" s="231">
        <v>346</v>
      </c>
      <c r="CQ19" s="202" t="s">
        <v>255</v>
      </c>
      <c r="CR19" s="203" t="s">
        <v>104</v>
      </c>
      <c r="CS19" s="203"/>
      <c r="CT19" s="333" t="s">
        <v>155</v>
      </c>
      <c r="CU19" s="334"/>
      <c r="CV19" s="334"/>
      <c r="CW19" s="334"/>
      <c r="CX19" s="334"/>
      <c r="CY19" s="334"/>
      <c r="CZ19" s="334"/>
      <c r="DA19" s="334"/>
      <c r="DB19" s="334"/>
    </row>
    <row r="20" spans="1:106" s="277" customFormat="1" ht="53.25" customHeight="1">
      <c r="A20" s="218" t="s">
        <v>5</v>
      </c>
      <c r="B20" s="219" t="s">
        <v>244</v>
      </c>
      <c r="C20" s="220" t="s">
        <v>42</v>
      </c>
      <c r="D20" s="201" t="s">
        <v>85</v>
      </c>
      <c r="E20" s="182">
        <v>1958</v>
      </c>
      <c r="F20" s="182">
        <v>1958</v>
      </c>
      <c r="G20" s="182">
        <v>1958</v>
      </c>
      <c r="H20" s="182">
        <v>1958</v>
      </c>
      <c r="I20" s="182">
        <v>0</v>
      </c>
      <c r="J20" s="182">
        <v>0</v>
      </c>
      <c r="K20" s="182">
        <v>100</v>
      </c>
      <c r="L20" s="182">
        <v>100</v>
      </c>
      <c r="M20" s="182">
        <f>N20</f>
        <v>800</v>
      </c>
      <c r="N20" s="182">
        <f>700+100</f>
        <v>800</v>
      </c>
      <c r="O20" s="182">
        <f>G20-M20</f>
        <v>1158</v>
      </c>
      <c r="P20" s="182">
        <f>H20-N20</f>
        <v>1158</v>
      </c>
      <c r="Q20" s="201" t="s">
        <v>85</v>
      </c>
      <c r="R20" s="182">
        <v>1958</v>
      </c>
      <c r="S20" s="182">
        <v>1958</v>
      </c>
      <c r="T20" s="182">
        <v>1958</v>
      </c>
      <c r="U20" s="182">
        <v>1958</v>
      </c>
      <c r="V20" s="182">
        <v>0</v>
      </c>
      <c r="W20" s="182">
        <v>0</v>
      </c>
      <c r="X20" s="182">
        <v>100</v>
      </c>
      <c r="Y20" s="182">
        <v>100</v>
      </c>
      <c r="Z20" s="182">
        <f>AA20</f>
        <v>800</v>
      </c>
      <c r="AA20" s="182">
        <f>700+100</f>
        <v>800</v>
      </c>
      <c r="AB20" s="182">
        <f>G20-M20</f>
        <v>1158</v>
      </c>
      <c r="AC20" s="182">
        <f>H20-N20</f>
        <v>1158</v>
      </c>
      <c r="AD20" s="201" t="s">
        <v>245</v>
      </c>
      <c r="AE20" s="182">
        <v>503.505903</v>
      </c>
      <c r="AF20" s="182">
        <v>503.505903</v>
      </c>
      <c r="AG20" s="294">
        <v>58.619</v>
      </c>
      <c r="AH20" s="294">
        <v>58.619</v>
      </c>
      <c r="AI20" s="294">
        <v>0</v>
      </c>
      <c r="AJ20" s="294">
        <v>0</v>
      </c>
      <c r="AK20" s="294">
        <v>100</v>
      </c>
      <c r="AL20" s="294">
        <v>100</v>
      </c>
      <c r="AM20" s="294"/>
      <c r="AN20" s="294"/>
      <c r="AO20" s="295">
        <v>59</v>
      </c>
      <c r="AP20" s="295">
        <v>59</v>
      </c>
      <c r="AQ20" s="201" t="s">
        <v>245</v>
      </c>
      <c r="AR20" s="231">
        <v>503.505903</v>
      </c>
      <c r="AS20" s="231">
        <v>503.505903</v>
      </c>
      <c r="AT20" s="231">
        <v>58.619</v>
      </c>
      <c r="AU20" s="231">
        <v>58.619</v>
      </c>
      <c r="AV20" s="231">
        <v>0</v>
      </c>
      <c r="AW20" s="231">
        <v>0</v>
      </c>
      <c r="AX20" s="231">
        <v>100</v>
      </c>
      <c r="AY20" s="231">
        <v>100</v>
      </c>
      <c r="AZ20" s="231"/>
      <c r="BA20" s="231"/>
      <c r="BB20" s="231">
        <v>59</v>
      </c>
      <c r="BC20" s="231">
        <v>59</v>
      </c>
      <c r="BD20" s="274" t="s">
        <v>245</v>
      </c>
      <c r="BE20" s="231">
        <v>503.505903</v>
      </c>
      <c r="BF20" s="231">
        <v>503.505903</v>
      </c>
      <c r="BG20" s="231">
        <v>58.619</v>
      </c>
      <c r="BH20" s="231">
        <v>58.619</v>
      </c>
      <c r="BI20" s="231">
        <v>0</v>
      </c>
      <c r="BJ20" s="231">
        <v>0</v>
      </c>
      <c r="BK20" s="231">
        <v>100</v>
      </c>
      <c r="BL20" s="231">
        <v>100</v>
      </c>
      <c r="BM20" s="231"/>
      <c r="BN20" s="231"/>
      <c r="BO20" s="231">
        <v>59</v>
      </c>
      <c r="BP20" s="231">
        <v>59</v>
      </c>
      <c r="BQ20" s="275" t="s">
        <v>245</v>
      </c>
      <c r="BR20" s="233">
        <v>503.505903</v>
      </c>
      <c r="BS20" s="233">
        <v>503.505903</v>
      </c>
      <c r="BT20" s="233">
        <v>58.619</v>
      </c>
      <c r="BU20" s="233">
        <v>58.619</v>
      </c>
      <c r="BV20" s="233">
        <v>0</v>
      </c>
      <c r="BW20" s="233">
        <v>0</v>
      </c>
      <c r="BX20" s="233">
        <v>100</v>
      </c>
      <c r="BY20" s="233">
        <v>100</v>
      </c>
      <c r="BZ20" s="233"/>
      <c r="CA20" s="233"/>
      <c r="CB20" s="233">
        <f>CC20</f>
        <v>58.507</v>
      </c>
      <c r="CC20" s="233">
        <f>59-0.493</f>
        <v>58.507</v>
      </c>
      <c r="CD20" s="274" t="s">
        <v>245</v>
      </c>
      <c r="CE20" s="231">
        <v>503.505903</v>
      </c>
      <c r="CF20" s="231">
        <v>503.505903</v>
      </c>
      <c r="CG20" s="231">
        <v>58.619</v>
      </c>
      <c r="CH20" s="231">
        <v>58.619</v>
      </c>
      <c r="CI20" s="231">
        <v>0</v>
      </c>
      <c r="CJ20" s="231">
        <v>0</v>
      </c>
      <c r="CK20" s="231">
        <v>100</v>
      </c>
      <c r="CL20" s="231">
        <v>100</v>
      </c>
      <c r="CM20" s="231"/>
      <c r="CN20" s="231"/>
      <c r="CO20" s="231">
        <f>CP20</f>
        <v>58.507</v>
      </c>
      <c r="CP20" s="231">
        <f>59-0.493</f>
        <v>58.507</v>
      </c>
      <c r="CQ20" s="202" t="s">
        <v>256</v>
      </c>
      <c r="CR20" s="200"/>
      <c r="CS20" s="200"/>
      <c r="CT20" s="293">
        <f>K20+M20+AB20</f>
        <v>2058</v>
      </c>
      <c r="CU20" s="216"/>
      <c r="CV20" s="216"/>
      <c r="CW20" s="216"/>
      <c r="CX20" s="216"/>
      <c r="CY20" s="216"/>
      <c r="CZ20" s="216"/>
      <c r="DA20" s="216"/>
      <c r="DB20" s="216"/>
    </row>
    <row r="21" spans="1:106" s="279" customFormat="1" ht="64.5" customHeight="1">
      <c r="A21" s="218" t="s">
        <v>5</v>
      </c>
      <c r="B21" s="219" t="s">
        <v>121</v>
      </c>
      <c r="C21" s="220" t="s">
        <v>42</v>
      </c>
      <c r="D21" s="201"/>
      <c r="E21" s="182"/>
      <c r="F21" s="182"/>
      <c r="G21" s="182"/>
      <c r="H21" s="182"/>
      <c r="I21" s="182"/>
      <c r="J21" s="182"/>
      <c r="K21" s="182"/>
      <c r="L21" s="182"/>
      <c r="M21" s="182"/>
      <c r="N21" s="182"/>
      <c r="O21" s="182"/>
      <c r="P21" s="182"/>
      <c r="Q21" s="201"/>
      <c r="R21" s="182"/>
      <c r="S21" s="182"/>
      <c r="T21" s="182"/>
      <c r="U21" s="182"/>
      <c r="V21" s="182"/>
      <c r="W21" s="182"/>
      <c r="X21" s="182"/>
      <c r="Y21" s="182"/>
      <c r="Z21" s="182"/>
      <c r="AA21" s="182"/>
      <c r="AB21" s="182"/>
      <c r="AC21" s="182"/>
      <c r="AD21" s="201" t="s">
        <v>252</v>
      </c>
      <c r="AE21" s="182">
        <v>4045.571616</v>
      </c>
      <c r="AF21" s="182">
        <v>4045.571616</v>
      </c>
      <c r="AG21" s="182">
        <v>2320</v>
      </c>
      <c r="AH21" s="182">
        <v>2320</v>
      </c>
      <c r="AI21" s="182"/>
      <c r="AJ21" s="182"/>
      <c r="AK21" s="182"/>
      <c r="AL21" s="182"/>
      <c r="AM21" s="182"/>
      <c r="AN21" s="182"/>
      <c r="AO21" s="295">
        <f>AP21</f>
        <v>803</v>
      </c>
      <c r="AP21" s="295">
        <f>745+58</f>
        <v>803</v>
      </c>
      <c r="AQ21" s="201" t="s">
        <v>252</v>
      </c>
      <c r="AR21" s="231">
        <v>4045.571616</v>
      </c>
      <c r="AS21" s="231">
        <v>4045.571616</v>
      </c>
      <c r="AT21" s="231">
        <v>2320</v>
      </c>
      <c r="AU21" s="231">
        <v>2320</v>
      </c>
      <c r="AV21" s="231"/>
      <c r="AW21" s="231"/>
      <c r="AX21" s="231"/>
      <c r="AY21" s="231"/>
      <c r="AZ21" s="231"/>
      <c r="BA21" s="231"/>
      <c r="BB21" s="231">
        <f>BC21</f>
        <v>803</v>
      </c>
      <c r="BC21" s="231">
        <f>745+58</f>
        <v>803</v>
      </c>
      <c r="BD21" s="274" t="s">
        <v>252</v>
      </c>
      <c r="BE21" s="231">
        <v>4045.571616</v>
      </c>
      <c r="BF21" s="231">
        <v>4045.571616</v>
      </c>
      <c r="BG21" s="231">
        <v>2320</v>
      </c>
      <c r="BH21" s="231">
        <v>2320</v>
      </c>
      <c r="BI21" s="231"/>
      <c r="BJ21" s="231"/>
      <c r="BK21" s="231"/>
      <c r="BL21" s="231"/>
      <c r="BM21" s="231"/>
      <c r="BN21" s="231"/>
      <c r="BO21" s="231">
        <f>BP21</f>
        <v>803</v>
      </c>
      <c r="BP21" s="231">
        <f>745+58</f>
        <v>803</v>
      </c>
      <c r="BQ21" s="275" t="s">
        <v>252</v>
      </c>
      <c r="BR21" s="233">
        <v>4045.571616</v>
      </c>
      <c r="BS21" s="233">
        <v>4045.571616</v>
      </c>
      <c r="BT21" s="233">
        <v>1183.1058830000002</v>
      </c>
      <c r="BU21" s="233">
        <v>1183.1058830000002</v>
      </c>
      <c r="BV21" s="233"/>
      <c r="BW21" s="233"/>
      <c r="BX21" s="233"/>
      <c r="BY21" s="233"/>
      <c r="BZ21" s="233"/>
      <c r="CA21" s="233"/>
      <c r="CB21" s="233">
        <f>CC21</f>
        <v>513.590769</v>
      </c>
      <c r="CC21" s="233">
        <f>745+58-289.409231</f>
        <v>513.590769</v>
      </c>
      <c r="CD21" s="274" t="s">
        <v>252</v>
      </c>
      <c r="CE21" s="231">
        <v>4045.571616</v>
      </c>
      <c r="CF21" s="231">
        <v>4045.571616</v>
      </c>
      <c r="CG21" s="231">
        <v>1183.1058830000002</v>
      </c>
      <c r="CH21" s="231">
        <v>1183.1058830000002</v>
      </c>
      <c r="CI21" s="231"/>
      <c r="CJ21" s="231"/>
      <c r="CK21" s="231"/>
      <c r="CL21" s="231"/>
      <c r="CM21" s="231"/>
      <c r="CN21" s="231"/>
      <c r="CO21" s="231">
        <f>CP21</f>
        <v>513.590769</v>
      </c>
      <c r="CP21" s="231">
        <f>745+58-289.409231</f>
        <v>513.590769</v>
      </c>
      <c r="CQ21" s="202"/>
      <c r="CR21" s="203"/>
      <c r="CS21" s="203"/>
      <c r="CT21" s="296"/>
      <c r="CU21" s="296"/>
      <c r="CV21" s="296"/>
      <c r="CW21" s="296"/>
      <c r="CX21" s="296"/>
      <c r="CY21" s="296"/>
      <c r="CZ21" s="296"/>
      <c r="DA21" s="296"/>
      <c r="DB21" s="296"/>
    </row>
    <row r="22" spans="1:106" s="276" customFormat="1" ht="49.5">
      <c r="A22" s="222" t="s">
        <v>5</v>
      </c>
      <c r="B22" s="219" t="s">
        <v>261</v>
      </c>
      <c r="C22" s="220" t="s">
        <v>42</v>
      </c>
      <c r="D22" s="220"/>
      <c r="E22" s="182"/>
      <c r="F22" s="182">
        <f>E22</f>
        <v>0</v>
      </c>
      <c r="G22" s="182"/>
      <c r="H22" s="182"/>
      <c r="I22" s="182">
        <v>0</v>
      </c>
      <c r="J22" s="182">
        <v>0</v>
      </c>
      <c r="K22" s="182">
        <v>0</v>
      </c>
      <c r="L22" s="182">
        <v>0</v>
      </c>
      <c r="M22" s="182">
        <v>0</v>
      </c>
      <c r="N22" s="182">
        <v>0</v>
      </c>
      <c r="O22" s="182">
        <v>0</v>
      </c>
      <c r="P22" s="182">
        <v>0</v>
      </c>
      <c r="Q22" s="220" t="s">
        <v>176</v>
      </c>
      <c r="R22" s="182">
        <v>37750.04</v>
      </c>
      <c r="S22" s="182">
        <f>R22</f>
        <v>37750.04</v>
      </c>
      <c r="T22" s="182">
        <v>15000</v>
      </c>
      <c r="U22" s="182">
        <v>15000</v>
      </c>
      <c r="V22" s="182">
        <v>0</v>
      </c>
      <c r="W22" s="182">
        <v>0</v>
      </c>
      <c r="X22" s="182">
        <v>0</v>
      </c>
      <c r="Y22" s="182">
        <v>0</v>
      </c>
      <c r="Z22" s="182">
        <v>0</v>
      </c>
      <c r="AA22" s="182">
        <v>0</v>
      </c>
      <c r="AB22" s="182">
        <v>10000</v>
      </c>
      <c r="AC22" s="182">
        <v>10000</v>
      </c>
      <c r="AD22" s="220" t="s">
        <v>176</v>
      </c>
      <c r="AE22" s="182">
        <v>37750.04</v>
      </c>
      <c r="AF22" s="182">
        <f>AE22</f>
        <v>37750.04</v>
      </c>
      <c r="AG22" s="182">
        <v>15000</v>
      </c>
      <c r="AH22" s="182">
        <v>15000</v>
      </c>
      <c r="AI22" s="182">
        <v>0</v>
      </c>
      <c r="AJ22" s="182">
        <v>0</v>
      </c>
      <c r="AK22" s="182">
        <v>0</v>
      </c>
      <c r="AL22" s="182">
        <v>0</v>
      </c>
      <c r="AM22" s="182">
        <v>10000</v>
      </c>
      <c r="AN22" s="182">
        <v>10000</v>
      </c>
      <c r="AO22" s="182">
        <v>5000</v>
      </c>
      <c r="AP22" s="182">
        <v>5000</v>
      </c>
      <c r="AQ22" s="220" t="s">
        <v>176</v>
      </c>
      <c r="AR22" s="231">
        <v>37750.04</v>
      </c>
      <c r="AS22" s="231">
        <f>AR22</f>
        <v>37750.04</v>
      </c>
      <c r="AT22" s="231">
        <v>15000</v>
      </c>
      <c r="AU22" s="231">
        <v>15000</v>
      </c>
      <c r="AV22" s="231">
        <v>0</v>
      </c>
      <c r="AW22" s="231">
        <v>0</v>
      </c>
      <c r="AX22" s="231">
        <v>0</v>
      </c>
      <c r="AY22" s="231">
        <v>0</v>
      </c>
      <c r="AZ22" s="231">
        <v>10000</v>
      </c>
      <c r="BA22" s="231">
        <v>10000</v>
      </c>
      <c r="BB22" s="231">
        <v>5000</v>
      </c>
      <c r="BC22" s="231">
        <v>5000</v>
      </c>
      <c r="BD22" s="274"/>
      <c r="BE22" s="231"/>
      <c r="BF22" s="231"/>
      <c r="BG22" s="231"/>
      <c r="BH22" s="231"/>
      <c r="BI22" s="231"/>
      <c r="BJ22" s="231"/>
      <c r="BK22" s="231"/>
      <c r="BL22" s="231"/>
      <c r="BM22" s="231"/>
      <c r="BN22" s="231"/>
      <c r="BO22" s="231"/>
      <c r="BP22" s="231"/>
      <c r="BQ22" s="275" t="s">
        <v>273</v>
      </c>
      <c r="BR22" s="287">
        <v>14100</v>
      </c>
      <c r="BS22" s="233">
        <f>BR22</f>
        <v>14100</v>
      </c>
      <c r="BT22" s="233">
        <v>1112.245231</v>
      </c>
      <c r="BU22" s="233">
        <v>1112.245231</v>
      </c>
      <c r="BV22" s="233">
        <v>0</v>
      </c>
      <c r="BW22" s="233">
        <v>0</v>
      </c>
      <c r="BX22" s="233">
        <v>0</v>
      </c>
      <c r="BY22" s="233">
        <v>0</v>
      </c>
      <c r="BZ22" s="233">
        <f>CA22</f>
        <v>27.849</v>
      </c>
      <c r="CA22" s="233">
        <v>27.849</v>
      </c>
      <c r="CB22" s="233">
        <f>CC22</f>
        <v>1084.396231</v>
      </c>
      <c r="CC22" s="233">
        <v>1084.396231</v>
      </c>
      <c r="CD22" s="274" t="s">
        <v>273</v>
      </c>
      <c r="CE22" s="297">
        <v>14100</v>
      </c>
      <c r="CF22" s="231">
        <f>CE22</f>
        <v>14100</v>
      </c>
      <c r="CG22" s="231">
        <v>1112.245231</v>
      </c>
      <c r="CH22" s="231">
        <v>1112.245231</v>
      </c>
      <c r="CI22" s="231">
        <v>0</v>
      </c>
      <c r="CJ22" s="231">
        <v>0</v>
      </c>
      <c r="CK22" s="231">
        <v>0</v>
      </c>
      <c r="CL22" s="231">
        <v>0</v>
      </c>
      <c r="CM22" s="231">
        <f>CN22</f>
        <v>27.849</v>
      </c>
      <c r="CN22" s="231">
        <v>27.849</v>
      </c>
      <c r="CO22" s="231">
        <f>CP22</f>
        <v>1084.396231</v>
      </c>
      <c r="CP22" s="231">
        <v>1084.396231</v>
      </c>
      <c r="CQ22" s="202"/>
      <c r="CR22" s="203" t="s">
        <v>107</v>
      </c>
      <c r="CS22" s="203"/>
      <c r="CT22" s="286"/>
      <c r="CU22" s="286"/>
      <c r="CV22" s="286"/>
      <c r="CW22" s="286"/>
      <c r="CX22" s="286"/>
      <c r="CY22" s="286"/>
      <c r="CZ22" s="286"/>
      <c r="DA22" s="286"/>
      <c r="DB22" s="286"/>
    </row>
    <row r="23" spans="1:106" s="217" customFormat="1" ht="26.25" customHeight="1">
      <c r="A23" s="282" t="s">
        <v>21</v>
      </c>
      <c r="B23" s="214" t="s">
        <v>253</v>
      </c>
      <c r="C23" s="282"/>
      <c r="D23" s="282"/>
      <c r="E23" s="198" t="e">
        <f>#REF!</f>
        <v>#REF!</v>
      </c>
      <c r="F23" s="198" t="e">
        <f>#REF!</f>
        <v>#REF!</v>
      </c>
      <c r="G23" s="198" t="e">
        <f>#REF!</f>
        <v>#REF!</v>
      </c>
      <c r="H23" s="198" t="e">
        <f>#REF!</f>
        <v>#REF!</v>
      </c>
      <c r="I23" s="198" t="e">
        <f>#REF!</f>
        <v>#REF!</v>
      </c>
      <c r="J23" s="198" t="e">
        <f>#REF!</f>
        <v>#REF!</v>
      </c>
      <c r="K23" s="198" t="e">
        <f>#REF!</f>
        <v>#REF!</v>
      </c>
      <c r="L23" s="198" t="e">
        <f>#REF!</f>
        <v>#REF!</v>
      </c>
      <c r="M23" s="198" t="e">
        <f>#REF!</f>
        <v>#REF!</v>
      </c>
      <c r="N23" s="198" t="e">
        <f>#REF!</f>
        <v>#REF!</v>
      </c>
      <c r="O23" s="198" t="e">
        <f>#REF!</f>
        <v>#REF!</v>
      </c>
      <c r="P23" s="198" t="e">
        <f>#REF!</f>
        <v>#REF!</v>
      </c>
      <c r="Q23" s="282"/>
      <c r="R23" s="198" t="e">
        <f>#REF!</f>
        <v>#REF!</v>
      </c>
      <c r="S23" s="198" t="e">
        <f>#REF!</f>
        <v>#REF!</v>
      </c>
      <c r="T23" s="198" t="e">
        <f>#REF!</f>
        <v>#REF!</v>
      </c>
      <c r="U23" s="198" t="e">
        <f>#REF!</f>
        <v>#REF!</v>
      </c>
      <c r="V23" s="198" t="e">
        <f>#REF!</f>
        <v>#REF!</v>
      </c>
      <c r="W23" s="198" t="e">
        <f>#REF!</f>
        <v>#REF!</v>
      </c>
      <c r="X23" s="198" t="e">
        <f>#REF!</f>
        <v>#REF!</v>
      </c>
      <c r="Y23" s="198" t="e">
        <f>#REF!</f>
        <v>#REF!</v>
      </c>
      <c r="Z23" s="198" t="e">
        <f>#REF!</f>
        <v>#REF!</v>
      </c>
      <c r="AA23" s="198" t="e">
        <f>#REF!</f>
        <v>#REF!</v>
      </c>
      <c r="AB23" s="198" t="e">
        <f>#REF!</f>
        <v>#REF!</v>
      </c>
      <c r="AC23" s="198" t="e">
        <f>#REF!</f>
        <v>#REF!</v>
      </c>
      <c r="AD23" s="282"/>
      <c r="AE23" s="198">
        <f>AE24</f>
        <v>3612.616839</v>
      </c>
      <c r="AF23" s="198">
        <f aca="true" t="shared" si="32" ref="AF23:AP23">AF24</f>
        <v>3612.616839</v>
      </c>
      <c r="AG23" s="198">
        <f t="shared" si="32"/>
        <v>1749</v>
      </c>
      <c r="AH23" s="198">
        <f t="shared" si="32"/>
        <v>1749</v>
      </c>
      <c r="AI23" s="198">
        <f t="shared" si="32"/>
        <v>0</v>
      </c>
      <c r="AJ23" s="198">
        <f t="shared" si="32"/>
        <v>0</v>
      </c>
      <c r="AK23" s="198">
        <f t="shared" si="32"/>
        <v>0</v>
      </c>
      <c r="AL23" s="198">
        <f t="shared" si="32"/>
        <v>0</v>
      </c>
      <c r="AM23" s="198">
        <f t="shared" si="32"/>
        <v>0</v>
      </c>
      <c r="AN23" s="198">
        <f t="shared" si="32"/>
        <v>0</v>
      </c>
      <c r="AO23" s="198">
        <f t="shared" si="32"/>
        <v>55</v>
      </c>
      <c r="AP23" s="198">
        <f t="shared" si="32"/>
        <v>55</v>
      </c>
      <c r="AQ23" s="282"/>
      <c r="AR23" s="232">
        <f>AR24</f>
        <v>3612.616839</v>
      </c>
      <c r="AS23" s="232">
        <f aca="true" t="shared" si="33" ref="AS23:BC23">AS24</f>
        <v>3612.616839</v>
      </c>
      <c r="AT23" s="232">
        <f t="shared" si="33"/>
        <v>1749</v>
      </c>
      <c r="AU23" s="232">
        <f t="shared" si="33"/>
        <v>1749</v>
      </c>
      <c r="AV23" s="232">
        <f t="shared" si="33"/>
        <v>0</v>
      </c>
      <c r="AW23" s="232">
        <f t="shared" si="33"/>
        <v>0</v>
      </c>
      <c r="AX23" s="232">
        <f t="shared" si="33"/>
        <v>0</v>
      </c>
      <c r="AY23" s="232">
        <f t="shared" si="33"/>
        <v>0</v>
      </c>
      <c r="AZ23" s="232">
        <f t="shared" si="33"/>
        <v>0</v>
      </c>
      <c r="BA23" s="232">
        <f t="shared" si="33"/>
        <v>0</v>
      </c>
      <c r="BB23" s="232">
        <f t="shared" si="33"/>
        <v>55</v>
      </c>
      <c r="BC23" s="232">
        <f t="shared" si="33"/>
        <v>55</v>
      </c>
      <c r="BD23" s="273"/>
      <c r="BE23" s="232">
        <f>BE24</f>
        <v>3612.616839</v>
      </c>
      <c r="BF23" s="232">
        <f aca="true" t="shared" si="34" ref="BF23:BP23">BF24</f>
        <v>3612.616839</v>
      </c>
      <c r="BG23" s="232">
        <f t="shared" si="34"/>
        <v>1749</v>
      </c>
      <c r="BH23" s="232">
        <f t="shared" si="34"/>
        <v>1749</v>
      </c>
      <c r="BI23" s="232">
        <f t="shared" si="34"/>
        <v>0</v>
      </c>
      <c r="BJ23" s="232">
        <f t="shared" si="34"/>
        <v>0</v>
      </c>
      <c r="BK23" s="232">
        <f t="shared" si="34"/>
        <v>0</v>
      </c>
      <c r="BL23" s="232">
        <f t="shared" si="34"/>
        <v>0</v>
      </c>
      <c r="BM23" s="232">
        <f t="shared" si="34"/>
        <v>0</v>
      </c>
      <c r="BN23" s="232">
        <f t="shared" si="34"/>
        <v>0</v>
      </c>
      <c r="BO23" s="232">
        <f t="shared" si="34"/>
        <v>55</v>
      </c>
      <c r="BP23" s="232">
        <f t="shared" si="34"/>
        <v>55</v>
      </c>
      <c r="BQ23" s="278"/>
      <c r="BR23" s="234">
        <f>BR24</f>
        <v>3612.616839</v>
      </c>
      <c r="BS23" s="234">
        <f aca="true" t="shared" si="35" ref="BS23:CC23">BS24</f>
        <v>3612.616839</v>
      </c>
      <c r="BT23" s="234">
        <f t="shared" si="35"/>
        <v>1749</v>
      </c>
      <c r="BU23" s="234">
        <f t="shared" si="35"/>
        <v>1749</v>
      </c>
      <c r="BV23" s="234">
        <f t="shared" si="35"/>
        <v>0</v>
      </c>
      <c r="BW23" s="234">
        <f t="shared" si="35"/>
        <v>0</v>
      </c>
      <c r="BX23" s="234">
        <f t="shared" si="35"/>
        <v>0</v>
      </c>
      <c r="BY23" s="234">
        <f t="shared" si="35"/>
        <v>0</v>
      </c>
      <c r="BZ23" s="234">
        <f t="shared" si="35"/>
        <v>0</v>
      </c>
      <c r="CA23" s="234">
        <f t="shared" si="35"/>
        <v>0</v>
      </c>
      <c r="CB23" s="234">
        <f t="shared" si="35"/>
        <v>55</v>
      </c>
      <c r="CC23" s="234">
        <f t="shared" si="35"/>
        <v>55</v>
      </c>
      <c r="CD23" s="273"/>
      <c r="CE23" s="232">
        <f>CE24</f>
        <v>3612.616839</v>
      </c>
      <c r="CF23" s="232">
        <f aca="true" t="shared" si="36" ref="CF23:CP23">CF24</f>
        <v>3612.616839</v>
      </c>
      <c r="CG23" s="232">
        <f t="shared" si="36"/>
        <v>1749</v>
      </c>
      <c r="CH23" s="232">
        <f t="shared" si="36"/>
        <v>1749</v>
      </c>
      <c r="CI23" s="232">
        <f t="shared" si="36"/>
        <v>0</v>
      </c>
      <c r="CJ23" s="232">
        <f t="shared" si="36"/>
        <v>0</v>
      </c>
      <c r="CK23" s="232">
        <f t="shared" si="36"/>
        <v>0</v>
      </c>
      <c r="CL23" s="232">
        <f t="shared" si="36"/>
        <v>0</v>
      </c>
      <c r="CM23" s="232">
        <f t="shared" si="36"/>
        <v>0</v>
      </c>
      <c r="CN23" s="232">
        <f t="shared" si="36"/>
        <v>0</v>
      </c>
      <c r="CO23" s="232">
        <f t="shared" si="36"/>
        <v>55</v>
      </c>
      <c r="CP23" s="232">
        <f t="shared" si="36"/>
        <v>55</v>
      </c>
      <c r="CQ23" s="199"/>
      <c r="CR23" s="200"/>
      <c r="CS23" s="200"/>
      <c r="CT23" s="216"/>
      <c r="CU23" s="216"/>
      <c r="CV23" s="216"/>
      <c r="CW23" s="216"/>
      <c r="CX23" s="216"/>
      <c r="CY23" s="216"/>
      <c r="CZ23" s="216"/>
      <c r="DA23" s="216"/>
      <c r="DB23" s="216"/>
    </row>
    <row r="24" spans="1:106" s="221" customFormat="1" ht="54.75" customHeight="1">
      <c r="A24" s="218"/>
      <c r="B24" s="219" t="s">
        <v>249</v>
      </c>
      <c r="C24" s="220" t="s">
        <v>42</v>
      </c>
      <c r="D24" s="201"/>
      <c r="E24" s="182"/>
      <c r="F24" s="182"/>
      <c r="G24" s="182"/>
      <c r="H24" s="182"/>
      <c r="I24" s="182"/>
      <c r="J24" s="182"/>
      <c r="K24" s="182"/>
      <c r="L24" s="182"/>
      <c r="M24" s="182"/>
      <c r="N24" s="182"/>
      <c r="O24" s="182"/>
      <c r="P24" s="182"/>
      <c r="Q24" s="201"/>
      <c r="R24" s="182"/>
      <c r="S24" s="182"/>
      <c r="T24" s="182"/>
      <c r="U24" s="182"/>
      <c r="V24" s="182"/>
      <c r="W24" s="182"/>
      <c r="X24" s="182"/>
      <c r="Y24" s="182"/>
      <c r="Z24" s="182"/>
      <c r="AA24" s="182"/>
      <c r="AB24" s="182"/>
      <c r="AC24" s="182"/>
      <c r="AD24" s="201" t="s">
        <v>251</v>
      </c>
      <c r="AE24" s="182">
        <v>3612.616839</v>
      </c>
      <c r="AF24" s="182">
        <v>3612.616839</v>
      </c>
      <c r="AG24" s="182">
        <v>1749</v>
      </c>
      <c r="AH24" s="182">
        <v>1749</v>
      </c>
      <c r="AI24" s="182"/>
      <c r="AJ24" s="182"/>
      <c r="AK24" s="182"/>
      <c r="AL24" s="182"/>
      <c r="AM24" s="182">
        <v>0</v>
      </c>
      <c r="AN24" s="182">
        <v>0</v>
      </c>
      <c r="AO24" s="182">
        <v>55</v>
      </c>
      <c r="AP24" s="182">
        <v>55</v>
      </c>
      <c r="AQ24" s="201" t="s">
        <v>251</v>
      </c>
      <c r="AR24" s="231">
        <v>3612.616839</v>
      </c>
      <c r="AS24" s="231">
        <v>3612.616839</v>
      </c>
      <c r="AT24" s="231">
        <v>1749</v>
      </c>
      <c r="AU24" s="231">
        <v>1749</v>
      </c>
      <c r="AV24" s="231"/>
      <c r="AW24" s="231"/>
      <c r="AX24" s="231"/>
      <c r="AY24" s="231"/>
      <c r="AZ24" s="231">
        <v>0</v>
      </c>
      <c r="BA24" s="231">
        <v>0</v>
      </c>
      <c r="BB24" s="231">
        <v>55</v>
      </c>
      <c r="BC24" s="231">
        <v>55</v>
      </c>
      <c r="BD24" s="274" t="s">
        <v>251</v>
      </c>
      <c r="BE24" s="231">
        <v>3612.616839</v>
      </c>
      <c r="BF24" s="231">
        <v>3612.616839</v>
      </c>
      <c r="BG24" s="231">
        <v>1749</v>
      </c>
      <c r="BH24" s="231">
        <v>1749</v>
      </c>
      <c r="BI24" s="231"/>
      <c r="BJ24" s="231"/>
      <c r="BK24" s="231"/>
      <c r="BL24" s="231"/>
      <c r="BM24" s="231">
        <v>0</v>
      </c>
      <c r="BN24" s="231">
        <v>0</v>
      </c>
      <c r="BO24" s="231">
        <v>55</v>
      </c>
      <c r="BP24" s="231">
        <v>55</v>
      </c>
      <c r="BQ24" s="275" t="s">
        <v>251</v>
      </c>
      <c r="BR24" s="233">
        <v>3612.616839</v>
      </c>
      <c r="BS24" s="233">
        <v>3612.616839</v>
      </c>
      <c r="BT24" s="233">
        <v>1749</v>
      </c>
      <c r="BU24" s="233">
        <v>1749</v>
      </c>
      <c r="BV24" s="233"/>
      <c r="BW24" s="233"/>
      <c r="BX24" s="233"/>
      <c r="BY24" s="233"/>
      <c r="BZ24" s="233">
        <v>0</v>
      </c>
      <c r="CA24" s="233">
        <v>0</v>
      </c>
      <c r="CB24" s="233">
        <v>55</v>
      </c>
      <c r="CC24" s="233">
        <v>55</v>
      </c>
      <c r="CD24" s="274" t="s">
        <v>251</v>
      </c>
      <c r="CE24" s="231">
        <v>3612.616839</v>
      </c>
      <c r="CF24" s="231">
        <v>3612.616839</v>
      </c>
      <c r="CG24" s="231">
        <v>1749</v>
      </c>
      <c r="CH24" s="231">
        <v>1749</v>
      </c>
      <c r="CI24" s="231"/>
      <c r="CJ24" s="231"/>
      <c r="CK24" s="231"/>
      <c r="CL24" s="231"/>
      <c r="CM24" s="231">
        <v>0</v>
      </c>
      <c r="CN24" s="231">
        <v>0</v>
      </c>
      <c r="CO24" s="231">
        <v>55</v>
      </c>
      <c r="CP24" s="231">
        <v>55</v>
      </c>
      <c r="CQ24" s="202"/>
      <c r="CR24" s="203"/>
      <c r="CS24" s="203"/>
      <c r="CT24" s="333"/>
      <c r="CU24" s="334"/>
      <c r="CV24" s="334"/>
      <c r="CW24" s="334"/>
      <c r="CX24" s="334"/>
      <c r="CY24" s="334"/>
      <c r="CZ24" s="334"/>
      <c r="DA24" s="334"/>
      <c r="DB24" s="334"/>
    </row>
    <row r="25" spans="1:106" s="215" customFormat="1" ht="37.5" customHeight="1">
      <c r="A25" s="282">
        <v>2</v>
      </c>
      <c r="B25" s="214" t="s">
        <v>23</v>
      </c>
      <c r="C25" s="282"/>
      <c r="D25" s="282"/>
      <c r="E25" s="198" t="e">
        <f>E26+E27</f>
        <v>#REF!</v>
      </c>
      <c r="F25" s="198" t="e">
        <f aca="true" t="shared" si="37" ref="F25:AC25">F26+F27</f>
        <v>#REF!</v>
      </c>
      <c r="G25" s="198" t="e">
        <f t="shared" si="37"/>
        <v>#REF!</v>
      </c>
      <c r="H25" s="198" t="e">
        <f t="shared" si="37"/>
        <v>#REF!</v>
      </c>
      <c r="I25" s="198" t="e">
        <f t="shared" si="37"/>
        <v>#REF!</v>
      </c>
      <c r="J25" s="198" t="e">
        <f t="shared" si="37"/>
        <v>#REF!</v>
      </c>
      <c r="K25" s="198" t="e">
        <f t="shared" si="37"/>
        <v>#REF!</v>
      </c>
      <c r="L25" s="198" t="e">
        <f t="shared" si="37"/>
        <v>#REF!</v>
      </c>
      <c r="M25" s="198" t="e">
        <f t="shared" si="37"/>
        <v>#REF!</v>
      </c>
      <c r="N25" s="198" t="e">
        <f t="shared" si="37"/>
        <v>#REF!</v>
      </c>
      <c r="O25" s="198" t="e">
        <f t="shared" si="37"/>
        <v>#REF!</v>
      </c>
      <c r="P25" s="198" t="e">
        <f t="shared" si="37"/>
        <v>#REF!</v>
      </c>
      <c r="Q25" s="282"/>
      <c r="R25" s="198" t="e">
        <f>R26+R27</f>
        <v>#REF!</v>
      </c>
      <c r="S25" s="198" t="e">
        <f aca="true" t="shared" si="38" ref="S25:AA25">S26+S27</f>
        <v>#REF!</v>
      </c>
      <c r="T25" s="198" t="e">
        <f t="shared" si="38"/>
        <v>#REF!</v>
      </c>
      <c r="U25" s="198" t="e">
        <f t="shared" si="38"/>
        <v>#REF!</v>
      </c>
      <c r="V25" s="198" t="e">
        <f t="shared" si="38"/>
        <v>#REF!</v>
      </c>
      <c r="W25" s="198" t="e">
        <f t="shared" si="38"/>
        <v>#REF!</v>
      </c>
      <c r="X25" s="198" t="e">
        <f t="shared" si="38"/>
        <v>#REF!</v>
      </c>
      <c r="Y25" s="198" t="e">
        <f t="shared" si="38"/>
        <v>#REF!</v>
      </c>
      <c r="Z25" s="198" t="e">
        <f t="shared" si="38"/>
        <v>#REF!</v>
      </c>
      <c r="AA25" s="198" t="e">
        <f t="shared" si="38"/>
        <v>#REF!</v>
      </c>
      <c r="AB25" s="198" t="e">
        <f t="shared" si="37"/>
        <v>#REF!</v>
      </c>
      <c r="AC25" s="198" t="e">
        <f t="shared" si="37"/>
        <v>#REF!</v>
      </c>
      <c r="AD25" s="282"/>
      <c r="AE25" s="198">
        <f>AE26+AE27</f>
        <v>5763</v>
      </c>
      <c r="AF25" s="198">
        <f aca="true" t="shared" si="39" ref="AF25:AP25">AF26+AF27</f>
        <v>5763</v>
      </c>
      <c r="AG25" s="198">
        <f t="shared" si="39"/>
        <v>3661</v>
      </c>
      <c r="AH25" s="198">
        <f t="shared" si="39"/>
        <v>3661</v>
      </c>
      <c r="AI25" s="198">
        <f t="shared" si="39"/>
        <v>0</v>
      </c>
      <c r="AJ25" s="198">
        <f t="shared" si="39"/>
        <v>0</v>
      </c>
      <c r="AK25" s="198">
        <f t="shared" si="39"/>
        <v>0</v>
      </c>
      <c r="AL25" s="198">
        <f t="shared" si="39"/>
        <v>0</v>
      </c>
      <c r="AM25" s="198">
        <f t="shared" si="39"/>
        <v>661</v>
      </c>
      <c r="AN25" s="198">
        <f t="shared" si="39"/>
        <v>661</v>
      </c>
      <c r="AO25" s="198">
        <f t="shared" si="39"/>
        <v>3000</v>
      </c>
      <c r="AP25" s="198">
        <f t="shared" si="39"/>
        <v>3000</v>
      </c>
      <c r="AQ25" s="282"/>
      <c r="AR25" s="232">
        <f>AR26+AR27</f>
        <v>5766.932811</v>
      </c>
      <c r="AS25" s="232">
        <f aca="true" t="shared" si="40" ref="AS25:BC25">AS26+AS27</f>
        <v>5766.932811</v>
      </c>
      <c r="AT25" s="232">
        <f t="shared" si="40"/>
        <v>3661</v>
      </c>
      <c r="AU25" s="232">
        <f t="shared" si="40"/>
        <v>3661</v>
      </c>
      <c r="AV25" s="232">
        <f t="shared" si="40"/>
        <v>0</v>
      </c>
      <c r="AW25" s="232">
        <f t="shared" si="40"/>
        <v>0</v>
      </c>
      <c r="AX25" s="232">
        <f t="shared" si="40"/>
        <v>0</v>
      </c>
      <c r="AY25" s="232">
        <f t="shared" si="40"/>
        <v>0</v>
      </c>
      <c r="AZ25" s="232">
        <f t="shared" si="40"/>
        <v>661</v>
      </c>
      <c r="BA25" s="232">
        <f t="shared" si="40"/>
        <v>661</v>
      </c>
      <c r="BB25" s="232">
        <f t="shared" si="40"/>
        <v>3000</v>
      </c>
      <c r="BC25" s="232">
        <f t="shared" si="40"/>
        <v>3000</v>
      </c>
      <c r="BD25" s="273"/>
      <c r="BE25" s="232">
        <f>BE26+BE27</f>
        <v>5766.932811</v>
      </c>
      <c r="BF25" s="232">
        <f aca="true" t="shared" si="41" ref="BF25:BP25">BF26+BF27</f>
        <v>5766.932811</v>
      </c>
      <c r="BG25" s="232">
        <f t="shared" si="41"/>
        <v>3670</v>
      </c>
      <c r="BH25" s="232">
        <f t="shared" si="41"/>
        <v>3670</v>
      </c>
      <c r="BI25" s="232">
        <f t="shared" si="41"/>
        <v>0</v>
      </c>
      <c r="BJ25" s="232">
        <f t="shared" si="41"/>
        <v>0</v>
      </c>
      <c r="BK25" s="232">
        <f t="shared" si="41"/>
        <v>0</v>
      </c>
      <c r="BL25" s="232">
        <f t="shared" si="41"/>
        <v>0</v>
      </c>
      <c r="BM25" s="232">
        <f t="shared" si="41"/>
        <v>661</v>
      </c>
      <c r="BN25" s="232">
        <f t="shared" si="41"/>
        <v>661</v>
      </c>
      <c r="BO25" s="232">
        <f t="shared" si="41"/>
        <v>3000.1</v>
      </c>
      <c r="BP25" s="232">
        <f t="shared" si="41"/>
        <v>3000.1</v>
      </c>
      <c r="BQ25" s="278"/>
      <c r="BR25" s="234">
        <f>BR26+BR27</f>
        <v>5766.932811</v>
      </c>
      <c r="BS25" s="234">
        <f aca="true" t="shared" si="42" ref="BS25:CC25">BS26+BS27</f>
        <v>5766.932811</v>
      </c>
      <c r="BT25" s="234">
        <f t="shared" si="42"/>
        <v>3670</v>
      </c>
      <c r="BU25" s="234">
        <f t="shared" si="42"/>
        <v>3670</v>
      </c>
      <c r="BV25" s="234">
        <f t="shared" si="42"/>
        <v>0</v>
      </c>
      <c r="BW25" s="234">
        <f t="shared" si="42"/>
        <v>0</v>
      </c>
      <c r="BX25" s="234">
        <f t="shared" si="42"/>
        <v>0</v>
      </c>
      <c r="BY25" s="234">
        <f t="shared" si="42"/>
        <v>0</v>
      </c>
      <c r="BZ25" s="234">
        <f t="shared" si="42"/>
        <v>661</v>
      </c>
      <c r="CA25" s="234">
        <f t="shared" si="42"/>
        <v>661</v>
      </c>
      <c r="CB25" s="234">
        <f t="shared" si="42"/>
        <v>3000.1</v>
      </c>
      <c r="CC25" s="234">
        <f t="shared" si="42"/>
        <v>3000.1</v>
      </c>
      <c r="CD25" s="273"/>
      <c r="CE25" s="232">
        <f>CE26+CE27</f>
        <v>5766.932811</v>
      </c>
      <c r="CF25" s="232">
        <f aca="true" t="shared" si="43" ref="CF25:CP25">CF26+CF27</f>
        <v>5766.932811</v>
      </c>
      <c r="CG25" s="232">
        <f t="shared" si="43"/>
        <v>3670</v>
      </c>
      <c r="CH25" s="232">
        <f t="shared" si="43"/>
        <v>3670</v>
      </c>
      <c r="CI25" s="232">
        <f t="shared" si="43"/>
        <v>0</v>
      </c>
      <c r="CJ25" s="232">
        <f t="shared" si="43"/>
        <v>0</v>
      </c>
      <c r="CK25" s="232">
        <f t="shared" si="43"/>
        <v>0</v>
      </c>
      <c r="CL25" s="232">
        <f t="shared" si="43"/>
        <v>0</v>
      </c>
      <c r="CM25" s="232">
        <f t="shared" si="43"/>
        <v>661</v>
      </c>
      <c r="CN25" s="232">
        <f t="shared" si="43"/>
        <v>661</v>
      </c>
      <c r="CO25" s="232">
        <f t="shared" si="43"/>
        <v>3000.1</v>
      </c>
      <c r="CP25" s="232">
        <f t="shared" si="43"/>
        <v>3000.1</v>
      </c>
      <c r="CQ25" s="199"/>
      <c r="CR25" s="200"/>
      <c r="CS25" s="200"/>
      <c r="CT25" s="216" t="s">
        <v>154</v>
      </c>
      <c r="CU25" s="216"/>
      <c r="CV25" s="216"/>
      <c r="CW25" s="216"/>
      <c r="CX25" s="216"/>
      <c r="CY25" s="216"/>
      <c r="CZ25" s="216"/>
      <c r="DA25" s="216"/>
      <c r="DB25" s="216"/>
    </row>
    <row r="26" spans="1:106" s="217" customFormat="1" ht="39" customHeight="1">
      <c r="A26" s="282" t="s">
        <v>45</v>
      </c>
      <c r="B26" s="214" t="s">
        <v>40</v>
      </c>
      <c r="C26" s="282"/>
      <c r="D26" s="282"/>
      <c r="E26" s="198">
        <v>0</v>
      </c>
      <c r="F26" s="198">
        <v>0</v>
      </c>
      <c r="G26" s="198">
        <v>0</v>
      </c>
      <c r="H26" s="198">
        <v>0</v>
      </c>
      <c r="I26" s="198">
        <v>0</v>
      </c>
      <c r="J26" s="198">
        <v>0</v>
      </c>
      <c r="K26" s="198">
        <v>0</v>
      </c>
      <c r="L26" s="198">
        <v>0</v>
      </c>
      <c r="M26" s="198">
        <v>0</v>
      </c>
      <c r="N26" s="198">
        <v>0</v>
      </c>
      <c r="O26" s="198">
        <v>0</v>
      </c>
      <c r="P26" s="198">
        <v>0</v>
      </c>
      <c r="Q26" s="282"/>
      <c r="R26" s="198">
        <v>0</v>
      </c>
      <c r="S26" s="198">
        <v>0</v>
      </c>
      <c r="T26" s="198">
        <v>0</v>
      </c>
      <c r="U26" s="198">
        <v>0</v>
      </c>
      <c r="V26" s="198">
        <v>0</v>
      </c>
      <c r="W26" s="198">
        <v>0</v>
      </c>
      <c r="X26" s="198">
        <v>0</v>
      </c>
      <c r="Y26" s="198">
        <v>0</v>
      </c>
      <c r="Z26" s="198">
        <v>0</v>
      </c>
      <c r="AA26" s="198">
        <v>0</v>
      </c>
      <c r="AB26" s="198">
        <v>0</v>
      </c>
      <c r="AC26" s="198">
        <v>0</v>
      </c>
      <c r="AD26" s="282"/>
      <c r="AE26" s="198">
        <v>0</v>
      </c>
      <c r="AF26" s="198">
        <v>0</v>
      </c>
      <c r="AG26" s="198">
        <v>0</v>
      </c>
      <c r="AH26" s="198">
        <v>0</v>
      </c>
      <c r="AI26" s="198">
        <v>0</v>
      </c>
      <c r="AJ26" s="198">
        <v>0</v>
      </c>
      <c r="AK26" s="198">
        <v>0</v>
      </c>
      <c r="AL26" s="198">
        <v>0</v>
      </c>
      <c r="AM26" s="198">
        <v>0</v>
      </c>
      <c r="AN26" s="198">
        <v>0</v>
      </c>
      <c r="AO26" s="198">
        <v>0</v>
      </c>
      <c r="AP26" s="198">
        <v>0</v>
      </c>
      <c r="AQ26" s="282"/>
      <c r="AR26" s="232">
        <v>0</v>
      </c>
      <c r="AS26" s="232">
        <v>0</v>
      </c>
      <c r="AT26" s="232">
        <v>0</v>
      </c>
      <c r="AU26" s="232">
        <v>0</v>
      </c>
      <c r="AV26" s="232">
        <v>0</v>
      </c>
      <c r="AW26" s="232">
        <v>0</v>
      </c>
      <c r="AX26" s="232">
        <v>0</v>
      </c>
      <c r="AY26" s="232">
        <v>0</v>
      </c>
      <c r="AZ26" s="232">
        <v>0</v>
      </c>
      <c r="BA26" s="232">
        <v>0</v>
      </c>
      <c r="BB26" s="232">
        <v>0</v>
      </c>
      <c r="BC26" s="232">
        <v>0</v>
      </c>
      <c r="BD26" s="273"/>
      <c r="BE26" s="232">
        <v>0</v>
      </c>
      <c r="BF26" s="232">
        <v>0</v>
      </c>
      <c r="BG26" s="232">
        <v>0</v>
      </c>
      <c r="BH26" s="232">
        <v>0</v>
      </c>
      <c r="BI26" s="232">
        <v>0</v>
      </c>
      <c r="BJ26" s="232">
        <v>0</v>
      </c>
      <c r="BK26" s="232">
        <v>0</v>
      </c>
      <c r="BL26" s="232">
        <v>0</v>
      </c>
      <c r="BM26" s="232">
        <v>0</v>
      </c>
      <c r="BN26" s="232">
        <v>0</v>
      </c>
      <c r="BO26" s="232">
        <v>0</v>
      </c>
      <c r="BP26" s="232">
        <v>0</v>
      </c>
      <c r="BQ26" s="278"/>
      <c r="BR26" s="234">
        <v>0</v>
      </c>
      <c r="BS26" s="234">
        <v>0</v>
      </c>
      <c r="BT26" s="234">
        <v>0</v>
      </c>
      <c r="BU26" s="234">
        <v>0</v>
      </c>
      <c r="BV26" s="234">
        <v>0</v>
      </c>
      <c r="BW26" s="234">
        <v>0</v>
      </c>
      <c r="BX26" s="234">
        <v>0</v>
      </c>
      <c r="BY26" s="234">
        <v>0</v>
      </c>
      <c r="BZ26" s="234">
        <v>0</v>
      </c>
      <c r="CA26" s="234">
        <v>0</v>
      </c>
      <c r="CB26" s="234">
        <v>0</v>
      </c>
      <c r="CC26" s="234">
        <v>0</v>
      </c>
      <c r="CD26" s="273"/>
      <c r="CE26" s="232">
        <v>0</v>
      </c>
      <c r="CF26" s="232">
        <v>0</v>
      </c>
      <c r="CG26" s="232">
        <v>0</v>
      </c>
      <c r="CH26" s="232">
        <v>0</v>
      </c>
      <c r="CI26" s="232">
        <v>0</v>
      </c>
      <c r="CJ26" s="232">
        <v>0</v>
      </c>
      <c r="CK26" s="232">
        <v>0</v>
      </c>
      <c r="CL26" s="232">
        <v>0</v>
      </c>
      <c r="CM26" s="232">
        <v>0</v>
      </c>
      <c r="CN26" s="232">
        <v>0</v>
      </c>
      <c r="CO26" s="232">
        <v>0</v>
      </c>
      <c r="CP26" s="232">
        <v>0</v>
      </c>
      <c r="CQ26" s="199"/>
      <c r="CR26" s="200"/>
      <c r="CS26" s="200"/>
      <c r="CT26" s="216"/>
      <c r="CU26" s="216"/>
      <c r="CV26" s="216"/>
      <c r="CW26" s="216"/>
      <c r="CX26" s="216"/>
      <c r="CY26" s="216"/>
      <c r="CZ26" s="216"/>
      <c r="DA26" s="216"/>
      <c r="DB26" s="216"/>
    </row>
    <row r="27" spans="1:106" s="217" customFormat="1" ht="32.25" customHeight="1">
      <c r="A27" s="282" t="s">
        <v>46</v>
      </c>
      <c r="B27" s="214" t="s">
        <v>43</v>
      </c>
      <c r="C27" s="282"/>
      <c r="D27" s="282"/>
      <c r="E27" s="198" t="e">
        <f>E28+E30</f>
        <v>#REF!</v>
      </c>
      <c r="F27" s="198" t="e">
        <f aca="true" t="shared" si="44" ref="F27:AC27">F28+F30</f>
        <v>#REF!</v>
      </c>
      <c r="G27" s="198" t="e">
        <f t="shared" si="44"/>
        <v>#REF!</v>
      </c>
      <c r="H27" s="198" t="e">
        <f t="shared" si="44"/>
        <v>#REF!</v>
      </c>
      <c r="I27" s="198" t="e">
        <f t="shared" si="44"/>
        <v>#REF!</v>
      </c>
      <c r="J27" s="198" t="e">
        <f t="shared" si="44"/>
        <v>#REF!</v>
      </c>
      <c r="K27" s="198" t="e">
        <f t="shared" si="44"/>
        <v>#REF!</v>
      </c>
      <c r="L27" s="198" t="e">
        <f t="shared" si="44"/>
        <v>#REF!</v>
      </c>
      <c r="M27" s="198" t="e">
        <f t="shared" si="44"/>
        <v>#REF!</v>
      </c>
      <c r="N27" s="198" t="e">
        <f t="shared" si="44"/>
        <v>#REF!</v>
      </c>
      <c r="O27" s="198" t="e">
        <f t="shared" si="44"/>
        <v>#REF!</v>
      </c>
      <c r="P27" s="198" t="e">
        <f t="shared" si="44"/>
        <v>#REF!</v>
      </c>
      <c r="Q27" s="282"/>
      <c r="R27" s="198" t="e">
        <f>R28+R30</f>
        <v>#REF!</v>
      </c>
      <c r="S27" s="198" t="e">
        <f aca="true" t="shared" si="45" ref="S27:AA27">S28+S30</f>
        <v>#REF!</v>
      </c>
      <c r="T27" s="198" t="e">
        <f t="shared" si="45"/>
        <v>#REF!</v>
      </c>
      <c r="U27" s="198" t="e">
        <f t="shared" si="45"/>
        <v>#REF!</v>
      </c>
      <c r="V27" s="198" t="e">
        <f t="shared" si="45"/>
        <v>#REF!</v>
      </c>
      <c r="W27" s="198" t="e">
        <f t="shared" si="45"/>
        <v>#REF!</v>
      </c>
      <c r="X27" s="198" t="e">
        <f t="shared" si="45"/>
        <v>#REF!</v>
      </c>
      <c r="Y27" s="198" t="e">
        <f t="shared" si="45"/>
        <v>#REF!</v>
      </c>
      <c r="Z27" s="198" t="e">
        <f t="shared" si="45"/>
        <v>#REF!</v>
      </c>
      <c r="AA27" s="198" t="e">
        <f t="shared" si="45"/>
        <v>#REF!</v>
      </c>
      <c r="AB27" s="198" t="e">
        <f t="shared" si="44"/>
        <v>#REF!</v>
      </c>
      <c r="AC27" s="198" t="e">
        <f t="shared" si="44"/>
        <v>#REF!</v>
      </c>
      <c r="AD27" s="282"/>
      <c r="AE27" s="198">
        <f>AE28+AE30</f>
        <v>5763</v>
      </c>
      <c r="AF27" s="198">
        <f aca="true" t="shared" si="46" ref="AF27:AP27">AF28+AF30</f>
        <v>5763</v>
      </c>
      <c r="AG27" s="198">
        <f t="shared" si="46"/>
        <v>3661</v>
      </c>
      <c r="AH27" s="198">
        <f t="shared" si="46"/>
        <v>3661</v>
      </c>
      <c r="AI27" s="198">
        <f t="shared" si="46"/>
        <v>0</v>
      </c>
      <c r="AJ27" s="198">
        <f t="shared" si="46"/>
        <v>0</v>
      </c>
      <c r="AK27" s="198">
        <f t="shared" si="46"/>
        <v>0</v>
      </c>
      <c r="AL27" s="198">
        <f t="shared" si="46"/>
        <v>0</v>
      </c>
      <c r="AM27" s="198">
        <f t="shared" si="46"/>
        <v>661</v>
      </c>
      <c r="AN27" s="198">
        <f t="shared" si="46"/>
        <v>661</v>
      </c>
      <c r="AO27" s="198">
        <f t="shared" si="46"/>
        <v>3000</v>
      </c>
      <c r="AP27" s="198">
        <f t="shared" si="46"/>
        <v>3000</v>
      </c>
      <c r="AQ27" s="282"/>
      <c r="AR27" s="232">
        <f>AR28+AR30</f>
        <v>5766.932811</v>
      </c>
      <c r="AS27" s="232">
        <f aca="true" t="shared" si="47" ref="AS27:BC27">AS28+AS30</f>
        <v>5766.932811</v>
      </c>
      <c r="AT27" s="232">
        <f t="shared" si="47"/>
        <v>3661</v>
      </c>
      <c r="AU27" s="232">
        <f t="shared" si="47"/>
        <v>3661</v>
      </c>
      <c r="AV27" s="232">
        <f t="shared" si="47"/>
        <v>0</v>
      </c>
      <c r="AW27" s="232">
        <f t="shared" si="47"/>
        <v>0</v>
      </c>
      <c r="AX27" s="232">
        <f t="shared" si="47"/>
        <v>0</v>
      </c>
      <c r="AY27" s="232">
        <f t="shared" si="47"/>
        <v>0</v>
      </c>
      <c r="AZ27" s="232">
        <f t="shared" si="47"/>
        <v>661</v>
      </c>
      <c r="BA27" s="232">
        <f t="shared" si="47"/>
        <v>661</v>
      </c>
      <c r="BB27" s="232">
        <f t="shared" si="47"/>
        <v>3000</v>
      </c>
      <c r="BC27" s="232">
        <f t="shared" si="47"/>
        <v>3000</v>
      </c>
      <c r="BD27" s="273"/>
      <c r="BE27" s="232">
        <f>BE28+BE30</f>
        <v>5766.932811</v>
      </c>
      <c r="BF27" s="232">
        <f aca="true" t="shared" si="48" ref="BF27:BP27">BF28+BF30</f>
        <v>5766.932811</v>
      </c>
      <c r="BG27" s="232">
        <f t="shared" si="48"/>
        <v>3670</v>
      </c>
      <c r="BH27" s="232">
        <f t="shared" si="48"/>
        <v>3670</v>
      </c>
      <c r="BI27" s="232">
        <f t="shared" si="48"/>
        <v>0</v>
      </c>
      <c r="BJ27" s="232">
        <f t="shared" si="48"/>
        <v>0</v>
      </c>
      <c r="BK27" s="232">
        <f t="shared" si="48"/>
        <v>0</v>
      </c>
      <c r="BL27" s="232">
        <f t="shared" si="48"/>
        <v>0</v>
      </c>
      <c r="BM27" s="232">
        <f t="shared" si="48"/>
        <v>661</v>
      </c>
      <c r="BN27" s="232">
        <f t="shared" si="48"/>
        <v>661</v>
      </c>
      <c r="BO27" s="232">
        <f t="shared" si="48"/>
        <v>3000.1</v>
      </c>
      <c r="BP27" s="232">
        <f t="shared" si="48"/>
        <v>3000.1</v>
      </c>
      <c r="BQ27" s="278"/>
      <c r="BR27" s="234">
        <f>BR28+BR30</f>
        <v>5766.932811</v>
      </c>
      <c r="BS27" s="234">
        <f aca="true" t="shared" si="49" ref="BS27:CC27">BS28+BS30</f>
        <v>5766.932811</v>
      </c>
      <c r="BT27" s="234">
        <f t="shared" si="49"/>
        <v>3670</v>
      </c>
      <c r="BU27" s="234">
        <f t="shared" si="49"/>
        <v>3670</v>
      </c>
      <c r="BV27" s="234">
        <f t="shared" si="49"/>
        <v>0</v>
      </c>
      <c r="BW27" s="234">
        <f t="shared" si="49"/>
        <v>0</v>
      </c>
      <c r="BX27" s="234">
        <f t="shared" si="49"/>
        <v>0</v>
      </c>
      <c r="BY27" s="234">
        <f t="shared" si="49"/>
        <v>0</v>
      </c>
      <c r="BZ27" s="234">
        <f t="shared" si="49"/>
        <v>661</v>
      </c>
      <c r="CA27" s="234">
        <f t="shared" si="49"/>
        <v>661</v>
      </c>
      <c r="CB27" s="234">
        <f t="shared" si="49"/>
        <v>3000.1</v>
      </c>
      <c r="CC27" s="234">
        <f t="shared" si="49"/>
        <v>3000.1</v>
      </c>
      <c r="CD27" s="273"/>
      <c r="CE27" s="232">
        <f>CE28+CE30</f>
        <v>5766.932811</v>
      </c>
      <c r="CF27" s="232">
        <f aca="true" t="shared" si="50" ref="CF27:CP27">CF28+CF30</f>
        <v>5766.932811</v>
      </c>
      <c r="CG27" s="232">
        <f t="shared" si="50"/>
        <v>3670</v>
      </c>
      <c r="CH27" s="232">
        <f t="shared" si="50"/>
        <v>3670</v>
      </c>
      <c r="CI27" s="232">
        <f t="shared" si="50"/>
        <v>0</v>
      </c>
      <c r="CJ27" s="232">
        <f t="shared" si="50"/>
        <v>0</v>
      </c>
      <c r="CK27" s="232">
        <f t="shared" si="50"/>
        <v>0</v>
      </c>
      <c r="CL27" s="232">
        <f t="shared" si="50"/>
        <v>0</v>
      </c>
      <c r="CM27" s="232">
        <f t="shared" si="50"/>
        <v>661</v>
      </c>
      <c r="CN27" s="232">
        <f t="shared" si="50"/>
        <v>661</v>
      </c>
      <c r="CO27" s="232">
        <f t="shared" si="50"/>
        <v>3000.1</v>
      </c>
      <c r="CP27" s="232">
        <f t="shared" si="50"/>
        <v>3000.1</v>
      </c>
      <c r="CQ27" s="199"/>
      <c r="CR27" s="200"/>
      <c r="CS27" s="200"/>
      <c r="CT27" s="216"/>
      <c r="CU27" s="216"/>
      <c r="CV27" s="216"/>
      <c r="CW27" s="216"/>
      <c r="CX27" s="216"/>
      <c r="CY27" s="216"/>
      <c r="CZ27" s="216"/>
      <c r="DA27" s="216"/>
      <c r="DB27" s="216"/>
    </row>
    <row r="28" spans="1:106" s="217" customFormat="1" ht="40.5" customHeight="1">
      <c r="A28" s="282" t="s">
        <v>18</v>
      </c>
      <c r="B28" s="214" t="s">
        <v>257</v>
      </c>
      <c r="C28" s="282"/>
      <c r="D28" s="282"/>
      <c r="E28" s="198" t="e">
        <f>#REF!</f>
        <v>#REF!</v>
      </c>
      <c r="F28" s="198" t="e">
        <f>#REF!</f>
        <v>#REF!</v>
      </c>
      <c r="G28" s="198" t="e">
        <f>#REF!</f>
        <v>#REF!</v>
      </c>
      <c r="H28" s="198" t="e">
        <f>#REF!</f>
        <v>#REF!</v>
      </c>
      <c r="I28" s="198" t="e">
        <f>#REF!</f>
        <v>#REF!</v>
      </c>
      <c r="J28" s="198" t="e">
        <f>#REF!</f>
        <v>#REF!</v>
      </c>
      <c r="K28" s="198" t="e">
        <f>#REF!</f>
        <v>#REF!</v>
      </c>
      <c r="L28" s="198" t="e">
        <f>#REF!</f>
        <v>#REF!</v>
      </c>
      <c r="M28" s="198" t="e">
        <f>#REF!</f>
        <v>#REF!</v>
      </c>
      <c r="N28" s="198" t="e">
        <f>#REF!</f>
        <v>#REF!</v>
      </c>
      <c r="O28" s="198" t="e">
        <f>#REF!</f>
        <v>#REF!</v>
      </c>
      <c r="P28" s="198" t="e">
        <f>#REF!</f>
        <v>#REF!</v>
      </c>
      <c r="Q28" s="282"/>
      <c r="R28" s="198" t="e">
        <f>#REF!</f>
        <v>#REF!</v>
      </c>
      <c r="S28" s="198" t="e">
        <f>#REF!</f>
        <v>#REF!</v>
      </c>
      <c r="T28" s="198" t="e">
        <f>#REF!</f>
        <v>#REF!</v>
      </c>
      <c r="U28" s="198" t="e">
        <f>#REF!</f>
        <v>#REF!</v>
      </c>
      <c r="V28" s="198" t="e">
        <f>#REF!</f>
        <v>#REF!</v>
      </c>
      <c r="W28" s="198" t="e">
        <f>#REF!</f>
        <v>#REF!</v>
      </c>
      <c r="X28" s="198" t="e">
        <f>#REF!</f>
        <v>#REF!</v>
      </c>
      <c r="Y28" s="198" t="e">
        <f>#REF!</f>
        <v>#REF!</v>
      </c>
      <c r="Z28" s="198" t="e">
        <f>#REF!</f>
        <v>#REF!</v>
      </c>
      <c r="AA28" s="198" t="e">
        <f>#REF!</f>
        <v>#REF!</v>
      </c>
      <c r="AB28" s="198" t="e">
        <f>#REF!</f>
        <v>#REF!</v>
      </c>
      <c r="AC28" s="198" t="e">
        <f>#REF!</f>
        <v>#REF!</v>
      </c>
      <c r="AD28" s="282"/>
      <c r="AE28" s="198">
        <f>AE29</f>
        <v>775</v>
      </c>
      <c r="AF28" s="198">
        <f aca="true" t="shared" si="51" ref="AF28:AP28">AF29</f>
        <v>775</v>
      </c>
      <c r="AG28" s="198">
        <f t="shared" si="51"/>
        <v>775</v>
      </c>
      <c r="AH28" s="198">
        <f t="shared" si="51"/>
        <v>775</v>
      </c>
      <c r="AI28" s="198">
        <f t="shared" si="51"/>
        <v>0</v>
      </c>
      <c r="AJ28" s="198">
        <f t="shared" si="51"/>
        <v>0</v>
      </c>
      <c r="AK28" s="198">
        <f t="shared" si="51"/>
        <v>0</v>
      </c>
      <c r="AL28" s="198">
        <f t="shared" si="51"/>
        <v>0</v>
      </c>
      <c r="AM28" s="198">
        <f t="shared" si="51"/>
        <v>661</v>
      </c>
      <c r="AN28" s="198">
        <f t="shared" si="51"/>
        <v>661</v>
      </c>
      <c r="AO28" s="198">
        <f t="shared" si="51"/>
        <v>114</v>
      </c>
      <c r="AP28" s="198">
        <f t="shared" si="51"/>
        <v>114</v>
      </c>
      <c r="AQ28" s="282"/>
      <c r="AR28" s="232">
        <f>AR29</f>
        <v>775</v>
      </c>
      <c r="AS28" s="232">
        <f aca="true" t="shared" si="52" ref="AS28:BC28">AS29</f>
        <v>775</v>
      </c>
      <c r="AT28" s="232">
        <f t="shared" si="52"/>
        <v>775</v>
      </c>
      <c r="AU28" s="232">
        <f t="shared" si="52"/>
        <v>775</v>
      </c>
      <c r="AV28" s="232">
        <f t="shared" si="52"/>
        <v>0</v>
      </c>
      <c r="AW28" s="232">
        <f t="shared" si="52"/>
        <v>0</v>
      </c>
      <c r="AX28" s="232">
        <f t="shared" si="52"/>
        <v>0</v>
      </c>
      <c r="AY28" s="232">
        <f t="shared" si="52"/>
        <v>0</v>
      </c>
      <c r="AZ28" s="232">
        <f t="shared" si="52"/>
        <v>661</v>
      </c>
      <c r="BA28" s="232">
        <f t="shared" si="52"/>
        <v>661</v>
      </c>
      <c r="BB28" s="232">
        <f t="shared" si="52"/>
        <v>114</v>
      </c>
      <c r="BC28" s="232">
        <f t="shared" si="52"/>
        <v>114</v>
      </c>
      <c r="BD28" s="273"/>
      <c r="BE28" s="232">
        <f>BE29</f>
        <v>775</v>
      </c>
      <c r="BF28" s="232">
        <f aca="true" t="shared" si="53" ref="BF28:BP28">BF29</f>
        <v>775</v>
      </c>
      <c r="BG28" s="232">
        <f t="shared" si="53"/>
        <v>751.072</v>
      </c>
      <c r="BH28" s="232">
        <f t="shared" si="53"/>
        <v>751.072</v>
      </c>
      <c r="BI28" s="232">
        <f t="shared" si="53"/>
        <v>0</v>
      </c>
      <c r="BJ28" s="232">
        <f t="shared" si="53"/>
        <v>0</v>
      </c>
      <c r="BK28" s="232">
        <f t="shared" si="53"/>
        <v>0</v>
      </c>
      <c r="BL28" s="232">
        <f t="shared" si="53"/>
        <v>0</v>
      </c>
      <c r="BM28" s="232">
        <f t="shared" si="53"/>
        <v>661</v>
      </c>
      <c r="BN28" s="232">
        <f t="shared" si="53"/>
        <v>661</v>
      </c>
      <c r="BO28" s="232">
        <f t="shared" si="53"/>
        <v>81.172</v>
      </c>
      <c r="BP28" s="232">
        <f t="shared" si="53"/>
        <v>81.172</v>
      </c>
      <c r="BQ28" s="278"/>
      <c r="BR28" s="234">
        <f>BR29</f>
        <v>775</v>
      </c>
      <c r="BS28" s="234">
        <f aca="true" t="shared" si="54" ref="BS28:CC28">BS29</f>
        <v>775</v>
      </c>
      <c r="BT28" s="234">
        <f t="shared" si="54"/>
        <v>751.072</v>
      </c>
      <c r="BU28" s="234">
        <f t="shared" si="54"/>
        <v>751.072</v>
      </c>
      <c r="BV28" s="234">
        <f t="shared" si="54"/>
        <v>0</v>
      </c>
      <c r="BW28" s="234">
        <f t="shared" si="54"/>
        <v>0</v>
      </c>
      <c r="BX28" s="234">
        <f t="shared" si="54"/>
        <v>0</v>
      </c>
      <c r="BY28" s="234">
        <f t="shared" si="54"/>
        <v>0</v>
      </c>
      <c r="BZ28" s="234">
        <f t="shared" si="54"/>
        <v>661</v>
      </c>
      <c r="CA28" s="234">
        <f t="shared" si="54"/>
        <v>661</v>
      </c>
      <c r="CB28" s="234">
        <f t="shared" si="54"/>
        <v>81.172</v>
      </c>
      <c r="CC28" s="234">
        <f t="shared" si="54"/>
        <v>81.172</v>
      </c>
      <c r="CD28" s="273"/>
      <c r="CE28" s="232">
        <f>CE29</f>
        <v>775</v>
      </c>
      <c r="CF28" s="232">
        <f aca="true" t="shared" si="55" ref="CF28:CP28">CF29</f>
        <v>775</v>
      </c>
      <c r="CG28" s="232">
        <f t="shared" si="55"/>
        <v>751.072</v>
      </c>
      <c r="CH28" s="232">
        <f t="shared" si="55"/>
        <v>751.072</v>
      </c>
      <c r="CI28" s="232">
        <f t="shared" si="55"/>
        <v>0</v>
      </c>
      <c r="CJ28" s="232">
        <f t="shared" si="55"/>
        <v>0</v>
      </c>
      <c r="CK28" s="232">
        <f t="shared" si="55"/>
        <v>0</v>
      </c>
      <c r="CL28" s="232">
        <f t="shared" si="55"/>
        <v>0</v>
      </c>
      <c r="CM28" s="232">
        <f t="shared" si="55"/>
        <v>661</v>
      </c>
      <c r="CN28" s="232">
        <f t="shared" si="55"/>
        <v>661</v>
      </c>
      <c r="CO28" s="232">
        <f t="shared" si="55"/>
        <v>81.172</v>
      </c>
      <c r="CP28" s="232">
        <f t="shared" si="55"/>
        <v>81.172</v>
      </c>
      <c r="CQ28" s="199"/>
      <c r="CR28" s="200"/>
      <c r="CS28" s="200"/>
      <c r="CT28" s="216"/>
      <c r="CU28" s="216"/>
      <c r="CV28" s="216"/>
      <c r="CW28" s="216"/>
      <c r="CX28" s="216"/>
      <c r="CY28" s="216"/>
      <c r="CZ28" s="216"/>
      <c r="DA28" s="216"/>
      <c r="DB28" s="216"/>
    </row>
    <row r="29" spans="1:106" s="229" customFormat="1" ht="82.5">
      <c r="A29" s="220" t="s">
        <v>5</v>
      </c>
      <c r="B29" s="219" t="s">
        <v>185</v>
      </c>
      <c r="C29" s="220" t="s">
        <v>42</v>
      </c>
      <c r="D29" s="220" t="s">
        <v>212</v>
      </c>
      <c r="E29" s="182">
        <v>775</v>
      </c>
      <c r="F29" s="182">
        <v>775</v>
      </c>
      <c r="G29" s="182">
        <v>775</v>
      </c>
      <c r="H29" s="182">
        <v>775</v>
      </c>
      <c r="I29" s="182">
        <v>0</v>
      </c>
      <c r="J29" s="182">
        <v>0</v>
      </c>
      <c r="K29" s="182">
        <v>0</v>
      </c>
      <c r="L29" s="182">
        <v>0</v>
      </c>
      <c r="M29" s="182">
        <v>100</v>
      </c>
      <c r="N29" s="182">
        <v>100</v>
      </c>
      <c r="O29" s="182">
        <v>561</v>
      </c>
      <c r="P29" s="182">
        <v>561</v>
      </c>
      <c r="Q29" s="220" t="s">
        <v>212</v>
      </c>
      <c r="R29" s="182">
        <v>775</v>
      </c>
      <c r="S29" s="182">
        <v>775</v>
      </c>
      <c r="T29" s="182">
        <v>775</v>
      </c>
      <c r="U29" s="182">
        <v>775</v>
      </c>
      <c r="V29" s="182">
        <v>0</v>
      </c>
      <c r="W29" s="182">
        <v>0</v>
      </c>
      <c r="X29" s="182">
        <v>0</v>
      </c>
      <c r="Y29" s="182">
        <v>0</v>
      </c>
      <c r="Z29" s="182">
        <v>100</v>
      </c>
      <c r="AA29" s="182">
        <v>100</v>
      </c>
      <c r="AB29" s="182">
        <v>561</v>
      </c>
      <c r="AC29" s="182">
        <v>561</v>
      </c>
      <c r="AD29" s="220" t="s">
        <v>212</v>
      </c>
      <c r="AE29" s="182">
        <v>775</v>
      </c>
      <c r="AF29" s="182">
        <v>775</v>
      </c>
      <c r="AG29" s="182">
        <v>775</v>
      </c>
      <c r="AH29" s="182">
        <v>775</v>
      </c>
      <c r="AI29" s="182">
        <v>0</v>
      </c>
      <c r="AJ29" s="182">
        <v>0</v>
      </c>
      <c r="AK29" s="182">
        <v>0</v>
      </c>
      <c r="AL29" s="182">
        <v>0</v>
      </c>
      <c r="AM29" s="182">
        <v>661</v>
      </c>
      <c r="AN29" s="182">
        <v>661</v>
      </c>
      <c r="AO29" s="182">
        <v>114</v>
      </c>
      <c r="AP29" s="182">
        <v>114</v>
      </c>
      <c r="AQ29" s="220" t="s">
        <v>212</v>
      </c>
      <c r="AR29" s="231">
        <v>775</v>
      </c>
      <c r="AS29" s="231">
        <v>775</v>
      </c>
      <c r="AT29" s="231">
        <v>775</v>
      </c>
      <c r="AU29" s="231">
        <v>775</v>
      </c>
      <c r="AV29" s="231">
        <v>0</v>
      </c>
      <c r="AW29" s="231">
        <v>0</v>
      </c>
      <c r="AX29" s="231">
        <v>0</v>
      </c>
      <c r="AY29" s="231">
        <v>0</v>
      </c>
      <c r="AZ29" s="231">
        <v>661</v>
      </c>
      <c r="BA29" s="231">
        <v>661</v>
      </c>
      <c r="BB29" s="231">
        <v>114</v>
      </c>
      <c r="BC29" s="231">
        <v>114</v>
      </c>
      <c r="BD29" s="274" t="s">
        <v>212</v>
      </c>
      <c r="BE29" s="231">
        <v>775</v>
      </c>
      <c r="BF29" s="231">
        <v>775</v>
      </c>
      <c r="BG29" s="231">
        <f>BH29</f>
        <v>751.072</v>
      </c>
      <c r="BH29" s="231">
        <f>775-23.928</f>
        <v>751.072</v>
      </c>
      <c r="BI29" s="231">
        <v>0</v>
      </c>
      <c r="BJ29" s="231">
        <v>0</v>
      </c>
      <c r="BK29" s="231">
        <v>0</v>
      </c>
      <c r="BL29" s="231">
        <v>0</v>
      </c>
      <c r="BM29" s="231">
        <v>661</v>
      </c>
      <c r="BN29" s="231">
        <v>661</v>
      </c>
      <c r="BO29" s="231">
        <f>BP29</f>
        <v>81.172</v>
      </c>
      <c r="BP29" s="231">
        <f>114-32.828</f>
        <v>81.172</v>
      </c>
      <c r="BQ29" s="275" t="s">
        <v>212</v>
      </c>
      <c r="BR29" s="233">
        <v>775</v>
      </c>
      <c r="BS29" s="233">
        <v>775</v>
      </c>
      <c r="BT29" s="233">
        <f>BU29</f>
        <v>751.072</v>
      </c>
      <c r="BU29" s="233">
        <f>775-23.928</f>
        <v>751.072</v>
      </c>
      <c r="BV29" s="233">
        <v>0</v>
      </c>
      <c r="BW29" s="233">
        <v>0</v>
      </c>
      <c r="BX29" s="233">
        <v>0</v>
      </c>
      <c r="BY29" s="233">
        <v>0</v>
      </c>
      <c r="BZ29" s="233">
        <v>661</v>
      </c>
      <c r="CA29" s="233">
        <v>661</v>
      </c>
      <c r="CB29" s="233">
        <f>CC29</f>
        <v>81.172</v>
      </c>
      <c r="CC29" s="233">
        <f>114-32.828</f>
        <v>81.172</v>
      </c>
      <c r="CD29" s="274" t="s">
        <v>212</v>
      </c>
      <c r="CE29" s="231">
        <v>775</v>
      </c>
      <c r="CF29" s="231">
        <v>775</v>
      </c>
      <c r="CG29" s="231">
        <f>CH29</f>
        <v>751.072</v>
      </c>
      <c r="CH29" s="231">
        <f>775-23.928</f>
        <v>751.072</v>
      </c>
      <c r="CI29" s="231">
        <v>0</v>
      </c>
      <c r="CJ29" s="231">
        <v>0</v>
      </c>
      <c r="CK29" s="231">
        <v>0</v>
      </c>
      <c r="CL29" s="231">
        <v>0</v>
      </c>
      <c r="CM29" s="231">
        <v>661</v>
      </c>
      <c r="CN29" s="231">
        <v>661</v>
      </c>
      <c r="CO29" s="231">
        <f>CP29</f>
        <v>81.172</v>
      </c>
      <c r="CP29" s="231">
        <f>114-32.828</f>
        <v>81.172</v>
      </c>
      <c r="CQ29" s="202"/>
      <c r="CR29" s="203" t="s">
        <v>106</v>
      </c>
      <c r="CS29" s="203"/>
      <c r="CT29" s="286"/>
      <c r="CU29" s="286"/>
      <c r="CV29" s="286"/>
      <c r="CW29" s="286"/>
      <c r="CX29" s="286"/>
      <c r="CY29" s="286"/>
      <c r="CZ29" s="286"/>
      <c r="DA29" s="286"/>
      <c r="DB29" s="286"/>
    </row>
    <row r="30" spans="1:106" s="217" customFormat="1" ht="37.5" customHeight="1">
      <c r="A30" s="282" t="s">
        <v>21</v>
      </c>
      <c r="B30" s="214" t="s">
        <v>89</v>
      </c>
      <c r="C30" s="282"/>
      <c r="D30" s="282"/>
      <c r="E30" s="198">
        <f aca="true" t="shared" si="56" ref="E30:P30">E29</f>
        <v>775</v>
      </c>
      <c r="F30" s="198">
        <f t="shared" si="56"/>
        <v>775</v>
      </c>
      <c r="G30" s="198">
        <f t="shared" si="56"/>
        <v>775</v>
      </c>
      <c r="H30" s="198">
        <f t="shared" si="56"/>
        <v>775</v>
      </c>
      <c r="I30" s="198">
        <f t="shared" si="56"/>
        <v>0</v>
      </c>
      <c r="J30" s="198">
        <f t="shared" si="56"/>
        <v>0</v>
      </c>
      <c r="K30" s="198">
        <f t="shared" si="56"/>
        <v>0</v>
      </c>
      <c r="L30" s="198">
        <f t="shared" si="56"/>
        <v>0</v>
      </c>
      <c r="M30" s="198">
        <f t="shared" si="56"/>
        <v>100</v>
      </c>
      <c r="N30" s="198">
        <f t="shared" si="56"/>
        <v>100</v>
      </c>
      <c r="O30" s="198">
        <f t="shared" si="56"/>
        <v>561</v>
      </c>
      <c r="P30" s="198">
        <f t="shared" si="56"/>
        <v>561</v>
      </c>
      <c r="Q30" s="282"/>
      <c r="R30" s="198">
        <f aca="true" t="shared" si="57" ref="R30:AC30">R29</f>
        <v>775</v>
      </c>
      <c r="S30" s="198">
        <f t="shared" si="57"/>
        <v>775</v>
      </c>
      <c r="T30" s="198">
        <f t="shared" si="57"/>
        <v>775</v>
      </c>
      <c r="U30" s="198">
        <f t="shared" si="57"/>
        <v>775</v>
      </c>
      <c r="V30" s="198">
        <f t="shared" si="57"/>
        <v>0</v>
      </c>
      <c r="W30" s="198">
        <f t="shared" si="57"/>
        <v>0</v>
      </c>
      <c r="X30" s="198">
        <f t="shared" si="57"/>
        <v>0</v>
      </c>
      <c r="Y30" s="198">
        <f t="shared" si="57"/>
        <v>0</v>
      </c>
      <c r="Z30" s="198">
        <f t="shared" si="57"/>
        <v>100</v>
      </c>
      <c r="AA30" s="198">
        <f t="shared" si="57"/>
        <v>100</v>
      </c>
      <c r="AB30" s="198">
        <f t="shared" si="57"/>
        <v>561</v>
      </c>
      <c r="AC30" s="198">
        <f t="shared" si="57"/>
        <v>561</v>
      </c>
      <c r="AD30" s="282"/>
      <c r="AE30" s="198">
        <f>AE31</f>
        <v>4988</v>
      </c>
      <c r="AF30" s="198">
        <f aca="true" t="shared" si="58" ref="AF30:AP30">AF31</f>
        <v>4988</v>
      </c>
      <c r="AG30" s="198">
        <f t="shared" si="58"/>
        <v>2886</v>
      </c>
      <c r="AH30" s="198">
        <f t="shared" si="58"/>
        <v>2886</v>
      </c>
      <c r="AI30" s="198">
        <f t="shared" si="58"/>
        <v>0</v>
      </c>
      <c r="AJ30" s="198">
        <f t="shared" si="58"/>
        <v>0</v>
      </c>
      <c r="AK30" s="198">
        <f t="shared" si="58"/>
        <v>0</v>
      </c>
      <c r="AL30" s="198">
        <f t="shared" si="58"/>
        <v>0</v>
      </c>
      <c r="AM30" s="198">
        <f t="shared" si="58"/>
        <v>0</v>
      </c>
      <c r="AN30" s="198">
        <f t="shared" si="58"/>
        <v>0</v>
      </c>
      <c r="AO30" s="198">
        <f t="shared" si="58"/>
        <v>2886</v>
      </c>
      <c r="AP30" s="198">
        <f t="shared" si="58"/>
        <v>2886</v>
      </c>
      <c r="AQ30" s="282"/>
      <c r="AR30" s="231">
        <f>AR31</f>
        <v>4991.932811</v>
      </c>
      <c r="AS30" s="231">
        <f aca="true" t="shared" si="59" ref="AS30:BC30">AS31</f>
        <v>4991.932811</v>
      </c>
      <c r="AT30" s="231">
        <f t="shared" si="59"/>
        <v>2886</v>
      </c>
      <c r="AU30" s="231">
        <f t="shared" si="59"/>
        <v>2886</v>
      </c>
      <c r="AV30" s="231">
        <f t="shared" si="59"/>
        <v>0</v>
      </c>
      <c r="AW30" s="231">
        <f t="shared" si="59"/>
        <v>0</v>
      </c>
      <c r="AX30" s="231">
        <f t="shared" si="59"/>
        <v>0</v>
      </c>
      <c r="AY30" s="231">
        <f t="shared" si="59"/>
        <v>0</v>
      </c>
      <c r="AZ30" s="231">
        <f t="shared" si="59"/>
        <v>0</v>
      </c>
      <c r="BA30" s="231">
        <f t="shared" si="59"/>
        <v>0</v>
      </c>
      <c r="BB30" s="231">
        <f t="shared" si="59"/>
        <v>2886</v>
      </c>
      <c r="BC30" s="231">
        <f t="shared" si="59"/>
        <v>2886</v>
      </c>
      <c r="BD30" s="274"/>
      <c r="BE30" s="231">
        <f>BE31</f>
        <v>4991.932811</v>
      </c>
      <c r="BF30" s="231">
        <f aca="true" t="shared" si="60" ref="BF30:BP30">BF31</f>
        <v>4991.932811</v>
      </c>
      <c r="BG30" s="231">
        <f t="shared" si="60"/>
        <v>2918.928</v>
      </c>
      <c r="BH30" s="231">
        <f t="shared" si="60"/>
        <v>2918.928</v>
      </c>
      <c r="BI30" s="231">
        <f t="shared" si="60"/>
        <v>0</v>
      </c>
      <c r="BJ30" s="231">
        <f t="shared" si="60"/>
        <v>0</v>
      </c>
      <c r="BK30" s="231">
        <f t="shared" si="60"/>
        <v>0</v>
      </c>
      <c r="BL30" s="231">
        <f t="shared" si="60"/>
        <v>0</v>
      </c>
      <c r="BM30" s="231">
        <f t="shared" si="60"/>
        <v>0</v>
      </c>
      <c r="BN30" s="231">
        <f t="shared" si="60"/>
        <v>0</v>
      </c>
      <c r="BO30" s="231">
        <f t="shared" si="60"/>
        <v>2918.928</v>
      </c>
      <c r="BP30" s="231">
        <f t="shared" si="60"/>
        <v>2918.928</v>
      </c>
      <c r="BQ30" s="275"/>
      <c r="BR30" s="233">
        <f>BR31</f>
        <v>4991.932811</v>
      </c>
      <c r="BS30" s="233">
        <f aca="true" t="shared" si="61" ref="BS30:CC30">BS31</f>
        <v>4991.932811</v>
      </c>
      <c r="BT30" s="233">
        <f t="shared" si="61"/>
        <v>2918.928</v>
      </c>
      <c r="BU30" s="233">
        <f t="shared" si="61"/>
        <v>2918.928</v>
      </c>
      <c r="BV30" s="233">
        <f t="shared" si="61"/>
        <v>0</v>
      </c>
      <c r="BW30" s="233">
        <f t="shared" si="61"/>
        <v>0</v>
      </c>
      <c r="BX30" s="233">
        <f t="shared" si="61"/>
        <v>0</v>
      </c>
      <c r="BY30" s="233">
        <f t="shared" si="61"/>
        <v>0</v>
      </c>
      <c r="BZ30" s="233">
        <f t="shared" si="61"/>
        <v>0</v>
      </c>
      <c r="CA30" s="233">
        <f t="shared" si="61"/>
        <v>0</v>
      </c>
      <c r="CB30" s="233">
        <f t="shared" si="61"/>
        <v>2918.928</v>
      </c>
      <c r="CC30" s="233">
        <f t="shared" si="61"/>
        <v>2918.928</v>
      </c>
      <c r="CD30" s="274"/>
      <c r="CE30" s="231">
        <f>CE31</f>
        <v>4991.932811</v>
      </c>
      <c r="CF30" s="231">
        <f aca="true" t="shared" si="62" ref="CF30:CP30">CF31</f>
        <v>4991.932811</v>
      </c>
      <c r="CG30" s="231">
        <f t="shared" si="62"/>
        <v>2918.928</v>
      </c>
      <c r="CH30" s="231">
        <f t="shared" si="62"/>
        <v>2918.928</v>
      </c>
      <c r="CI30" s="231">
        <f t="shared" si="62"/>
        <v>0</v>
      </c>
      <c r="CJ30" s="231">
        <f t="shared" si="62"/>
        <v>0</v>
      </c>
      <c r="CK30" s="231">
        <f t="shared" si="62"/>
        <v>0</v>
      </c>
      <c r="CL30" s="231">
        <f t="shared" si="62"/>
        <v>0</v>
      </c>
      <c r="CM30" s="231">
        <f t="shared" si="62"/>
        <v>0</v>
      </c>
      <c r="CN30" s="231">
        <f t="shared" si="62"/>
        <v>0</v>
      </c>
      <c r="CO30" s="231">
        <f t="shared" si="62"/>
        <v>2918.928</v>
      </c>
      <c r="CP30" s="231">
        <f t="shared" si="62"/>
        <v>2918.928</v>
      </c>
      <c r="CQ30" s="199"/>
      <c r="CR30" s="200"/>
      <c r="CS30" s="200"/>
      <c r="CT30" s="216"/>
      <c r="CU30" s="216"/>
      <c r="CV30" s="216"/>
      <c r="CW30" s="216"/>
      <c r="CX30" s="216"/>
      <c r="CY30" s="216"/>
      <c r="CZ30" s="216"/>
      <c r="DA30" s="216"/>
      <c r="DB30" s="216"/>
    </row>
    <row r="31" spans="1:106" s="229" customFormat="1" ht="49.5">
      <c r="A31" s="220" t="s">
        <v>5</v>
      </c>
      <c r="B31" s="219" t="s">
        <v>258</v>
      </c>
      <c r="C31" s="220" t="s">
        <v>42</v>
      </c>
      <c r="D31" s="220"/>
      <c r="E31" s="182"/>
      <c r="F31" s="182"/>
      <c r="G31" s="182"/>
      <c r="H31" s="182"/>
      <c r="I31" s="182"/>
      <c r="J31" s="182"/>
      <c r="K31" s="182"/>
      <c r="L31" s="182"/>
      <c r="M31" s="182"/>
      <c r="N31" s="182"/>
      <c r="O31" s="182"/>
      <c r="P31" s="182"/>
      <c r="Q31" s="220"/>
      <c r="R31" s="182"/>
      <c r="S31" s="182"/>
      <c r="T31" s="182"/>
      <c r="U31" s="182"/>
      <c r="V31" s="182"/>
      <c r="W31" s="182"/>
      <c r="X31" s="182"/>
      <c r="Y31" s="182"/>
      <c r="Z31" s="182"/>
      <c r="AA31" s="182"/>
      <c r="AB31" s="182"/>
      <c r="AC31" s="182"/>
      <c r="AD31" s="220" t="s">
        <v>259</v>
      </c>
      <c r="AE31" s="182">
        <v>4988</v>
      </c>
      <c r="AF31" s="182">
        <v>4988</v>
      </c>
      <c r="AG31" s="182">
        <v>2886</v>
      </c>
      <c r="AH31" s="182">
        <v>2886</v>
      </c>
      <c r="AI31" s="182"/>
      <c r="AJ31" s="182"/>
      <c r="AK31" s="182"/>
      <c r="AL31" s="182"/>
      <c r="AM31" s="182"/>
      <c r="AN31" s="182"/>
      <c r="AO31" s="182">
        <v>2886</v>
      </c>
      <c r="AP31" s="182">
        <v>2886</v>
      </c>
      <c r="AQ31" s="220" t="s">
        <v>259</v>
      </c>
      <c r="AR31" s="231">
        <v>4991.932811</v>
      </c>
      <c r="AS31" s="231">
        <v>4991.932811</v>
      </c>
      <c r="AT31" s="231">
        <v>2886</v>
      </c>
      <c r="AU31" s="231">
        <v>2886</v>
      </c>
      <c r="AV31" s="231"/>
      <c r="AW31" s="231"/>
      <c r="AX31" s="231"/>
      <c r="AY31" s="231"/>
      <c r="AZ31" s="231"/>
      <c r="BA31" s="231"/>
      <c r="BB31" s="231">
        <v>2886</v>
      </c>
      <c r="BC31" s="231">
        <v>2886</v>
      </c>
      <c r="BD31" s="274" t="s">
        <v>259</v>
      </c>
      <c r="BE31" s="231">
        <v>4991.932811</v>
      </c>
      <c r="BF31" s="231">
        <v>4991.932811</v>
      </c>
      <c r="BG31" s="231">
        <f>BH31</f>
        <v>2918.928</v>
      </c>
      <c r="BH31" s="231">
        <f>BO31</f>
        <v>2918.928</v>
      </c>
      <c r="BI31" s="231"/>
      <c r="BJ31" s="231"/>
      <c r="BK31" s="231"/>
      <c r="BL31" s="231"/>
      <c r="BM31" s="231"/>
      <c r="BN31" s="231"/>
      <c r="BO31" s="231">
        <f>BP31</f>
        <v>2918.928</v>
      </c>
      <c r="BP31" s="231">
        <f>2886+32.928</f>
        <v>2918.928</v>
      </c>
      <c r="BQ31" s="275" t="s">
        <v>259</v>
      </c>
      <c r="BR31" s="233">
        <v>4991.932811</v>
      </c>
      <c r="BS31" s="233">
        <v>4991.932811</v>
      </c>
      <c r="BT31" s="233">
        <f>BU31</f>
        <v>2918.928</v>
      </c>
      <c r="BU31" s="233">
        <f>CB31</f>
        <v>2918.928</v>
      </c>
      <c r="BV31" s="233"/>
      <c r="BW31" s="233"/>
      <c r="BX31" s="233"/>
      <c r="BY31" s="233"/>
      <c r="BZ31" s="233"/>
      <c r="CA31" s="233"/>
      <c r="CB31" s="233">
        <f>CC31</f>
        <v>2918.928</v>
      </c>
      <c r="CC31" s="233">
        <f>2886+32.928</f>
        <v>2918.928</v>
      </c>
      <c r="CD31" s="274" t="s">
        <v>259</v>
      </c>
      <c r="CE31" s="231">
        <v>4991.932811</v>
      </c>
      <c r="CF31" s="231">
        <v>4991.932811</v>
      </c>
      <c r="CG31" s="231">
        <f>CH31</f>
        <v>2918.928</v>
      </c>
      <c r="CH31" s="231">
        <f>CO31</f>
        <v>2918.928</v>
      </c>
      <c r="CI31" s="231"/>
      <c r="CJ31" s="231"/>
      <c r="CK31" s="231"/>
      <c r="CL31" s="231"/>
      <c r="CM31" s="231"/>
      <c r="CN31" s="231"/>
      <c r="CO31" s="231">
        <f>CP31</f>
        <v>2918.928</v>
      </c>
      <c r="CP31" s="231">
        <f>2886+32.928</f>
        <v>2918.928</v>
      </c>
      <c r="CQ31" s="202"/>
      <c r="CR31" s="221"/>
      <c r="CS31" s="221"/>
      <c r="CT31" s="298"/>
      <c r="CU31" s="298"/>
      <c r="CV31" s="298"/>
      <c r="CW31" s="298"/>
      <c r="CX31" s="298"/>
      <c r="CY31" s="298"/>
      <c r="CZ31" s="298"/>
      <c r="DA31" s="298"/>
      <c r="DB31" s="298"/>
    </row>
    <row r="32" spans="1:106" s="215" customFormat="1" ht="37.5" customHeight="1">
      <c r="A32" s="282">
        <v>3</v>
      </c>
      <c r="B32" s="214" t="s">
        <v>225</v>
      </c>
      <c r="C32" s="282"/>
      <c r="D32" s="282"/>
      <c r="E32" s="198" t="e">
        <f aca="true" t="shared" si="63" ref="E32:AC32">E33+E34</f>
        <v>#REF!</v>
      </c>
      <c r="F32" s="198" t="e">
        <f t="shared" si="63"/>
        <v>#REF!</v>
      </c>
      <c r="G32" s="198" t="e">
        <f t="shared" si="63"/>
        <v>#REF!</v>
      </c>
      <c r="H32" s="198" t="e">
        <f t="shared" si="63"/>
        <v>#REF!</v>
      </c>
      <c r="I32" s="198" t="e">
        <f t="shared" si="63"/>
        <v>#REF!</v>
      </c>
      <c r="J32" s="198" t="e">
        <f t="shared" si="63"/>
        <v>#REF!</v>
      </c>
      <c r="K32" s="198" t="e">
        <f t="shared" si="63"/>
        <v>#REF!</v>
      </c>
      <c r="L32" s="198" t="e">
        <f t="shared" si="63"/>
        <v>#REF!</v>
      </c>
      <c r="M32" s="198" t="e">
        <f t="shared" si="63"/>
        <v>#REF!</v>
      </c>
      <c r="N32" s="198" t="e">
        <f t="shared" si="63"/>
        <v>#REF!</v>
      </c>
      <c r="O32" s="198" t="e">
        <f>O33+O34</f>
        <v>#REF!</v>
      </c>
      <c r="P32" s="198" t="e">
        <f>P33+P34</f>
        <v>#REF!</v>
      </c>
      <c r="Q32" s="282"/>
      <c r="R32" s="198" t="e">
        <f aca="true" t="shared" si="64" ref="R32:AA32">R33+R34</f>
        <v>#REF!</v>
      </c>
      <c r="S32" s="198" t="e">
        <f t="shared" si="64"/>
        <v>#REF!</v>
      </c>
      <c r="T32" s="198" t="e">
        <f t="shared" si="64"/>
        <v>#REF!</v>
      </c>
      <c r="U32" s="198" t="e">
        <f t="shared" si="64"/>
        <v>#REF!</v>
      </c>
      <c r="V32" s="198" t="e">
        <f t="shared" si="64"/>
        <v>#REF!</v>
      </c>
      <c r="W32" s="198" t="e">
        <f t="shared" si="64"/>
        <v>#REF!</v>
      </c>
      <c r="X32" s="198" t="e">
        <f t="shared" si="64"/>
        <v>#REF!</v>
      </c>
      <c r="Y32" s="198" t="e">
        <f t="shared" si="64"/>
        <v>#REF!</v>
      </c>
      <c r="Z32" s="198" t="e">
        <f t="shared" si="64"/>
        <v>#REF!</v>
      </c>
      <c r="AA32" s="198" t="e">
        <f t="shared" si="64"/>
        <v>#REF!</v>
      </c>
      <c r="AB32" s="198" t="e">
        <f t="shared" si="63"/>
        <v>#REF!</v>
      </c>
      <c r="AC32" s="198" t="e">
        <f t="shared" si="63"/>
        <v>#REF!</v>
      </c>
      <c r="AD32" s="282"/>
      <c r="AE32" s="198">
        <f aca="true" t="shared" si="65" ref="AE32:AP32">AE33+AE34</f>
        <v>37750.04</v>
      </c>
      <c r="AF32" s="198">
        <f t="shared" si="65"/>
        <v>37750.04</v>
      </c>
      <c r="AG32" s="198">
        <f t="shared" si="65"/>
        <v>15000</v>
      </c>
      <c r="AH32" s="198">
        <f t="shared" si="65"/>
        <v>15000</v>
      </c>
      <c r="AI32" s="198">
        <f t="shared" si="65"/>
        <v>0</v>
      </c>
      <c r="AJ32" s="198">
        <f t="shared" si="65"/>
        <v>0</v>
      </c>
      <c r="AK32" s="198">
        <f t="shared" si="65"/>
        <v>0</v>
      </c>
      <c r="AL32" s="198">
        <f t="shared" si="65"/>
        <v>0</v>
      </c>
      <c r="AM32" s="198">
        <f t="shared" si="65"/>
        <v>10000</v>
      </c>
      <c r="AN32" s="198">
        <f t="shared" si="65"/>
        <v>10000</v>
      </c>
      <c r="AO32" s="198">
        <f t="shared" si="65"/>
        <v>5000</v>
      </c>
      <c r="AP32" s="198">
        <f t="shared" si="65"/>
        <v>5000</v>
      </c>
      <c r="AQ32" s="282"/>
      <c r="AR32" s="232">
        <f aca="true" t="shared" si="66" ref="AR32:BC32">AR33+AR34</f>
        <v>37750.04</v>
      </c>
      <c r="AS32" s="232">
        <f t="shared" si="66"/>
        <v>37750.04</v>
      </c>
      <c r="AT32" s="232">
        <f t="shared" si="66"/>
        <v>15000</v>
      </c>
      <c r="AU32" s="232">
        <f t="shared" si="66"/>
        <v>15000</v>
      </c>
      <c r="AV32" s="232">
        <f t="shared" si="66"/>
        <v>0</v>
      </c>
      <c r="AW32" s="232">
        <f t="shared" si="66"/>
        <v>0</v>
      </c>
      <c r="AX32" s="232">
        <f t="shared" si="66"/>
        <v>0</v>
      </c>
      <c r="AY32" s="232">
        <f t="shared" si="66"/>
        <v>0</v>
      </c>
      <c r="AZ32" s="232">
        <f t="shared" si="66"/>
        <v>10000</v>
      </c>
      <c r="BA32" s="232">
        <f t="shared" si="66"/>
        <v>10000</v>
      </c>
      <c r="BB32" s="232">
        <f t="shared" si="66"/>
        <v>5000</v>
      </c>
      <c r="BC32" s="232">
        <f t="shared" si="66"/>
        <v>5000</v>
      </c>
      <c r="BD32" s="273"/>
      <c r="BE32" s="232">
        <f aca="true" t="shared" si="67" ref="BE32:BP32">BE33+BE34</f>
        <v>37750.04</v>
      </c>
      <c r="BF32" s="232">
        <f t="shared" si="67"/>
        <v>37750.04</v>
      </c>
      <c r="BG32" s="232">
        <f t="shared" si="67"/>
        <v>15000</v>
      </c>
      <c r="BH32" s="232">
        <f t="shared" si="67"/>
        <v>15000</v>
      </c>
      <c r="BI32" s="232">
        <f t="shared" si="67"/>
        <v>0</v>
      </c>
      <c r="BJ32" s="232">
        <f t="shared" si="67"/>
        <v>0</v>
      </c>
      <c r="BK32" s="232">
        <f t="shared" si="67"/>
        <v>0</v>
      </c>
      <c r="BL32" s="232">
        <f t="shared" si="67"/>
        <v>0</v>
      </c>
      <c r="BM32" s="232">
        <f t="shared" si="67"/>
        <v>10000</v>
      </c>
      <c r="BN32" s="232">
        <f t="shared" si="67"/>
        <v>10000</v>
      </c>
      <c r="BO32" s="232">
        <f t="shared" si="67"/>
        <v>5000</v>
      </c>
      <c r="BP32" s="232">
        <f t="shared" si="67"/>
        <v>5000</v>
      </c>
      <c r="BQ32" s="278"/>
      <c r="BR32" s="234">
        <f aca="true" t="shared" si="68" ref="BR32:CC32">BR33+BR34</f>
        <v>37750.04</v>
      </c>
      <c r="BS32" s="234">
        <f t="shared" si="68"/>
        <v>37750.04</v>
      </c>
      <c r="BT32" s="234">
        <f t="shared" si="68"/>
        <v>25000</v>
      </c>
      <c r="BU32" s="234">
        <f t="shared" si="68"/>
        <v>25000</v>
      </c>
      <c r="BV32" s="234">
        <f t="shared" si="68"/>
        <v>0</v>
      </c>
      <c r="BW32" s="234">
        <f t="shared" si="68"/>
        <v>0</v>
      </c>
      <c r="BX32" s="234">
        <f t="shared" si="68"/>
        <v>0</v>
      </c>
      <c r="BY32" s="234">
        <f t="shared" si="68"/>
        <v>0</v>
      </c>
      <c r="BZ32" s="234">
        <f t="shared" si="68"/>
        <v>10000</v>
      </c>
      <c r="CA32" s="234">
        <f t="shared" si="68"/>
        <v>10000</v>
      </c>
      <c r="CB32" s="234">
        <f t="shared" si="68"/>
        <v>15000</v>
      </c>
      <c r="CC32" s="234">
        <f t="shared" si="68"/>
        <v>15000</v>
      </c>
      <c r="CD32" s="273"/>
      <c r="CE32" s="232">
        <f aca="true" t="shared" si="69" ref="CE32:CP32">CE33+CE34</f>
        <v>37750.04</v>
      </c>
      <c r="CF32" s="232">
        <f t="shared" si="69"/>
        <v>37750.04</v>
      </c>
      <c r="CG32" s="232">
        <f t="shared" si="69"/>
        <v>25000</v>
      </c>
      <c r="CH32" s="232">
        <f t="shared" si="69"/>
        <v>25000</v>
      </c>
      <c r="CI32" s="232">
        <f t="shared" si="69"/>
        <v>0</v>
      </c>
      <c r="CJ32" s="232">
        <f t="shared" si="69"/>
        <v>0</v>
      </c>
      <c r="CK32" s="232">
        <f t="shared" si="69"/>
        <v>0</v>
      </c>
      <c r="CL32" s="232">
        <f t="shared" si="69"/>
        <v>0</v>
      </c>
      <c r="CM32" s="232">
        <f t="shared" si="69"/>
        <v>10000</v>
      </c>
      <c r="CN32" s="232">
        <f t="shared" si="69"/>
        <v>10000</v>
      </c>
      <c r="CO32" s="232">
        <f t="shared" si="69"/>
        <v>15000</v>
      </c>
      <c r="CP32" s="232">
        <f t="shared" si="69"/>
        <v>15000</v>
      </c>
      <c r="CQ32" s="199"/>
      <c r="CR32" s="200"/>
      <c r="CS32" s="200"/>
      <c r="CT32" s="216"/>
      <c r="CU32" s="216"/>
      <c r="CV32" s="216"/>
      <c r="CW32" s="216"/>
      <c r="CX32" s="216"/>
      <c r="CY32" s="216"/>
      <c r="CZ32" s="216"/>
      <c r="DA32" s="216"/>
      <c r="DB32" s="216"/>
    </row>
    <row r="33" spans="1:106" s="217" customFormat="1" ht="36" customHeight="1">
      <c r="A33" s="282" t="s">
        <v>228</v>
      </c>
      <c r="B33" s="214" t="s">
        <v>40</v>
      </c>
      <c r="C33" s="282"/>
      <c r="D33" s="282"/>
      <c r="E33" s="198">
        <v>0</v>
      </c>
      <c r="F33" s="198">
        <v>0</v>
      </c>
      <c r="G33" s="198">
        <v>0</v>
      </c>
      <c r="H33" s="198">
        <v>0</v>
      </c>
      <c r="I33" s="198">
        <v>0</v>
      </c>
      <c r="J33" s="198">
        <v>0</v>
      </c>
      <c r="K33" s="198">
        <v>0</v>
      </c>
      <c r="L33" s="198">
        <v>0</v>
      </c>
      <c r="M33" s="198">
        <v>0</v>
      </c>
      <c r="N33" s="198">
        <v>0</v>
      </c>
      <c r="O33" s="198">
        <v>0</v>
      </c>
      <c r="P33" s="198">
        <v>0</v>
      </c>
      <c r="Q33" s="282"/>
      <c r="R33" s="198">
        <v>0</v>
      </c>
      <c r="S33" s="198">
        <v>0</v>
      </c>
      <c r="T33" s="198">
        <v>0</v>
      </c>
      <c r="U33" s="198">
        <v>0</v>
      </c>
      <c r="V33" s="198">
        <v>0</v>
      </c>
      <c r="W33" s="198">
        <v>0</v>
      </c>
      <c r="X33" s="198">
        <v>0</v>
      </c>
      <c r="Y33" s="198">
        <v>0</v>
      </c>
      <c r="Z33" s="198">
        <v>0</v>
      </c>
      <c r="AA33" s="198">
        <v>0</v>
      </c>
      <c r="AB33" s="198">
        <v>0</v>
      </c>
      <c r="AC33" s="198">
        <v>0</v>
      </c>
      <c r="AD33" s="282"/>
      <c r="AE33" s="198">
        <v>0</v>
      </c>
      <c r="AF33" s="198">
        <v>0</v>
      </c>
      <c r="AG33" s="198">
        <v>0</v>
      </c>
      <c r="AH33" s="198">
        <v>0</v>
      </c>
      <c r="AI33" s="198">
        <v>0</v>
      </c>
      <c r="AJ33" s="198">
        <v>0</v>
      </c>
      <c r="AK33" s="198">
        <v>0</v>
      </c>
      <c r="AL33" s="198">
        <v>0</v>
      </c>
      <c r="AM33" s="198">
        <v>0</v>
      </c>
      <c r="AN33" s="198">
        <v>0</v>
      </c>
      <c r="AO33" s="198">
        <v>0</v>
      </c>
      <c r="AP33" s="198">
        <v>0</v>
      </c>
      <c r="AQ33" s="282"/>
      <c r="AR33" s="232">
        <v>0</v>
      </c>
      <c r="AS33" s="232">
        <v>0</v>
      </c>
      <c r="AT33" s="232">
        <v>0</v>
      </c>
      <c r="AU33" s="232">
        <v>0</v>
      </c>
      <c r="AV33" s="232">
        <v>0</v>
      </c>
      <c r="AW33" s="232">
        <v>0</v>
      </c>
      <c r="AX33" s="232">
        <v>0</v>
      </c>
      <c r="AY33" s="232">
        <v>0</v>
      </c>
      <c r="AZ33" s="232">
        <v>0</v>
      </c>
      <c r="BA33" s="232">
        <v>0</v>
      </c>
      <c r="BB33" s="232">
        <v>0</v>
      </c>
      <c r="BC33" s="232">
        <v>0</v>
      </c>
      <c r="BD33" s="273"/>
      <c r="BE33" s="232">
        <v>0</v>
      </c>
      <c r="BF33" s="232">
        <v>0</v>
      </c>
      <c r="BG33" s="232">
        <v>0</v>
      </c>
      <c r="BH33" s="232">
        <v>0</v>
      </c>
      <c r="BI33" s="232">
        <v>0</v>
      </c>
      <c r="BJ33" s="232">
        <v>0</v>
      </c>
      <c r="BK33" s="232">
        <v>0</v>
      </c>
      <c r="BL33" s="232">
        <v>0</v>
      </c>
      <c r="BM33" s="232">
        <v>0</v>
      </c>
      <c r="BN33" s="232">
        <v>0</v>
      </c>
      <c r="BO33" s="232">
        <v>0</v>
      </c>
      <c r="BP33" s="232">
        <v>0</v>
      </c>
      <c r="BQ33" s="278"/>
      <c r="BR33" s="234">
        <v>0</v>
      </c>
      <c r="BS33" s="234">
        <v>0</v>
      </c>
      <c r="BT33" s="234">
        <v>0</v>
      </c>
      <c r="BU33" s="234">
        <v>0</v>
      </c>
      <c r="BV33" s="234">
        <v>0</v>
      </c>
      <c r="BW33" s="234">
        <v>0</v>
      </c>
      <c r="BX33" s="234">
        <v>0</v>
      </c>
      <c r="BY33" s="234">
        <v>0</v>
      </c>
      <c r="BZ33" s="234">
        <v>0</v>
      </c>
      <c r="CA33" s="234">
        <v>0</v>
      </c>
      <c r="CB33" s="234">
        <v>0</v>
      </c>
      <c r="CC33" s="234">
        <v>0</v>
      </c>
      <c r="CD33" s="273"/>
      <c r="CE33" s="232">
        <v>0</v>
      </c>
      <c r="CF33" s="232">
        <v>0</v>
      </c>
      <c r="CG33" s="232">
        <v>0</v>
      </c>
      <c r="CH33" s="232">
        <v>0</v>
      </c>
      <c r="CI33" s="232">
        <v>0</v>
      </c>
      <c r="CJ33" s="232">
        <v>0</v>
      </c>
      <c r="CK33" s="232">
        <v>0</v>
      </c>
      <c r="CL33" s="232">
        <v>0</v>
      </c>
      <c r="CM33" s="232">
        <v>0</v>
      </c>
      <c r="CN33" s="232">
        <v>0</v>
      </c>
      <c r="CO33" s="232">
        <v>0</v>
      </c>
      <c r="CP33" s="232">
        <v>0</v>
      </c>
      <c r="CQ33" s="199"/>
      <c r="CR33" s="200"/>
      <c r="CS33" s="200"/>
      <c r="CT33" s="216"/>
      <c r="CU33" s="216"/>
      <c r="CV33" s="216"/>
      <c r="CW33" s="216"/>
      <c r="CX33" s="216"/>
      <c r="CY33" s="216"/>
      <c r="CZ33" s="216"/>
      <c r="DA33" s="216"/>
      <c r="DB33" s="216"/>
    </row>
    <row r="34" spans="1:106" s="217" customFormat="1" ht="36" customHeight="1">
      <c r="A34" s="282" t="s">
        <v>229</v>
      </c>
      <c r="B34" s="214" t="s">
        <v>43</v>
      </c>
      <c r="C34" s="282"/>
      <c r="D34" s="282"/>
      <c r="E34" s="198" t="e">
        <f>E35+#REF!</f>
        <v>#REF!</v>
      </c>
      <c r="F34" s="198" t="e">
        <f>F35+#REF!</f>
        <v>#REF!</v>
      </c>
      <c r="G34" s="198" t="e">
        <f>G35+#REF!</f>
        <v>#REF!</v>
      </c>
      <c r="H34" s="198" t="e">
        <f>H35+#REF!</f>
        <v>#REF!</v>
      </c>
      <c r="I34" s="198" t="e">
        <f>I35+#REF!</f>
        <v>#REF!</v>
      </c>
      <c r="J34" s="198" t="e">
        <f>J35+#REF!</f>
        <v>#REF!</v>
      </c>
      <c r="K34" s="198" t="e">
        <f>K35+#REF!</f>
        <v>#REF!</v>
      </c>
      <c r="L34" s="198" t="e">
        <f>L35+#REF!</f>
        <v>#REF!</v>
      </c>
      <c r="M34" s="198" t="e">
        <f>M35+#REF!</f>
        <v>#REF!</v>
      </c>
      <c r="N34" s="198" t="e">
        <f>N35+#REF!</f>
        <v>#REF!</v>
      </c>
      <c r="O34" s="198" t="e">
        <f>O35+#REF!</f>
        <v>#REF!</v>
      </c>
      <c r="P34" s="198" t="e">
        <f>P35+#REF!</f>
        <v>#REF!</v>
      </c>
      <c r="Q34" s="282"/>
      <c r="R34" s="198" t="e">
        <f>R35+#REF!</f>
        <v>#REF!</v>
      </c>
      <c r="S34" s="198" t="e">
        <f>S35+#REF!</f>
        <v>#REF!</v>
      </c>
      <c r="T34" s="198" t="e">
        <f>T35+#REF!</f>
        <v>#REF!</v>
      </c>
      <c r="U34" s="198" t="e">
        <f>U35+#REF!</f>
        <v>#REF!</v>
      </c>
      <c r="V34" s="198" t="e">
        <f>V35+#REF!</f>
        <v>#REF!</v>
      </c>
      <c r="W34" s="198" t="e">
        <f>W35+#REF!</f>
        <v>#REF!</v>
      </c>
      <c r="X34" s="198" t="e">
        <f>X35+#REF!</f>
        <v>#REF!</v>
      </c>
      <c r="Y34" s="198" t="e">
        <f>Y35+#REF!</f>
        <v>#REF!</v>
      </c>
      <c r="Z34" s="198" t="e">
        <f>Z35+#REF!</f>
        <v>#REF!</v>
      </c>
      <c r="AA34" s="198" t="e">
        <f>AA35+#REF!</f>
        <v>#REF!</v>
      </c>
      <c r="AB34" s="198" t="e">
        <f>AB35+#REF!</f>
        <v>#REF!</v>
      </c>
      <c r="AC34" s="198" t="e">
        <f>AC35+#REF!</f>
        <v>#REF!</v>
      </c>
      <c r="AD34" s="282"/>
      <c r="AE34" s="198">
        <f>AE35</f>
        <v>37750.04</v>
      </c>
      <c r="AF34" s="198">
        <f aca="true" t="shared" si="70" ref="AF34:AP34">AF35</f>
        <v>37750.04</v>
      </c>
      <c r="AG34" s="198">
        <f t="shared" si="70"/>
        <v>15000</v>
      </c>
      <c r="AH34" s="198">
        <f t="shared" si="70"/>
        <v>15000</v>
      </c>
      <c r="AI34" s="198">
        <f t="shared" si="70"/>
        <v>0</v>
      </c>
      <c r="AJ34" s="198">
        <f t="shared" si="70"/>
        <v>0</v>
      </c>
      <c r="AK34" s="198">
        <f t="shared" si="70"/>
        <v>0</v>
      </c>
      <c r="AL34" s="198">
        <f t="shared" si="70"/>
        <v>0</v>
      </c>
      <c r="AM34" s="198">
        <f t="shared" si="70"/>
        <v>10000</v>
      </c>
      <c r="AN34" s="198">
        <f t="shared" si="70"/>
        <v>10000</v>
      </c>
      <c r="AO34" s="198">
        <f t="shared" si="70"/>
        <v>5000</v>
      </c>
      <c r="AP34" s="198">
        <f t="shared" si="70"/>
        <v>5000</v>
      </c>
      <c r="AQ34" s="282"/>
      <c r="AR34" s="232">
        <f>AR35</f>
        <v>37750.04</v>
      </c>
      <c r="AS34" s="232">
        <f aca="true" t="shared" si="71" ref="AS34:BC35">AS35</f>
        <v>37750.04</v>
      </c>
      <c r="AT34" s="232">
        <f t="shared" si="71"/>
        <v>15000</v>
      </c>
      <c r="AU34" s="232">
        <f t="shared" si="71"/>
        <v>15000</v>
      </c>
      <c r="AV34" s="232">
        <f t="shared" si="71"/>
        <v>0</v>
      </c>
      <c r="AW34" s="232">
        <f t="shared" si="71"/>
        <v>0</v>
      </c>
      <c r="AX34" s="232">
        <f t="shared" si="71"/>
        <v>0</v>
      </c>
      <c r="AY34" s="232">
        <f t="shared" si="71"/>
        <v>0</v>
      </c>
      <c r="AZ34" s="232">
        <f t="shared" si="71"/>
        <v>10000</v>
      </c>
      <c r="BA34" s="232">
        <f t="shared" si="71"/>
        <v>10000</v>
      </c>
      <c r="BB34" s="232">
        <f t="shared" si="71"/>
        <v>5000</v>
      </c>
      <c r="BC34" s="232">
        <f t="shared" si="71"/>
        <v>5000</v>
      </c>
      <c r="BD34" s="273"/>
      <c r="BE34" s="232">
        <f>BE35</f>
        <v>37750.04</v>
      </c>
      <c r="BF34" s="232">
        <f aca="true" t="shared" si="72" ref="BF34:BP35">BF35</f>
        <v>37750.04</v>
      </c>
      <c r="BG34" s="232">
        <f t="shared" si="72"/>
        <v>15000</v>
      </c>
      <c r="BH34" s="232">
        <f t="shared" si="72"/>
        <v>15000</v>
      </c>
      <c r="BI34" s="232">
        <f t="shared" si="72"/>
        <v>0</v>
      </c>
      <c r="BJ34" s="232">
        <f t="shared" si="72"/>
        <v>0</v>
      </c>
      <c r="BK34" s="232">
        <f t="shared" si="72"/>
        <v>0</v>
      </c>
      <c r="BL34" s="232">
        <f t="shared" si="72"/>
        <v>0</v>
      </c>
      <c r="BM34" s="232">
        <f t="shared" si="72"/>
        <v>10000</v>
      </c>
      <c r="BN34" s="232">
        <f t="shared" si="72"/>
        <v>10000</v>
      </c>
      <c r="BO34" s="232">
        <f t="shared" si="72"/>
        <v>5000</v>
      </c>
      <c r="BP34" s="232">
        <f t="shared" si="72"/>
        <v>5000</v>
      </c>
      <c r="BQ34" s="278"/>
      <c r="BR34" s="234">
        <f>BR35</f>
        <v>37750.04</v>
      </c>
      <c r="BS34" s="234">
        <f aca="true" t="shared" si="73" ref="BS34:CC35">BS35</f>
        <v>37750.04</v>
      </c>
      <c r="BT34" s="234">
        <f t="shared" si="73"/>
        <v>25000</v>
      </c>
      <c r="BU34" s="234">
        <f t="shared" si="73"/>
        <v>25000</v>
      </c>
      <c r="BV34" s="234">
        <f t="shared" si="73"/>
        <v>0</v>
      </c>
      <c r="BW34" s="234">
        <f t="shared" si="73"/>
        <v>0</v>
      </c>
      <c r="BX34" s="234">
        <f t="shared" si="73"/>
        <v>0</v>
      </c>
      <c r="BY34" s="234">
        <f t="shared" si="73"/>
        <v>0</v>
      </c>
      <c r="BZ34" s="234">
        <f t="shared" si="73"/>
        <v>10000</v>
      </c>
      <c r="CA34" s="234">
        <f t="shared" si="73"/>
        <v>10000</v>
      </c>
      <c r="CB34" s="234">
        <f t="shared" si="73"/>
        <v>15000</v>
      </c>
      <c r="CC34" s="234">
        <f t="shared" si="73"/>
        <v>15000</v>
      </c>
      <c r="CD34" s="273"/>
      <c r="CE34" s="232">
        <f>CE35</f>
        <v>37750.04</v>
      </c>
      <c r="CF34" s="232">
        <f aca="true" t="shared" si="74" ref="CF34:CP35">CF35</f>
        <v>37750.04</v>
      </c>
      <c r="CG34" s="232">
        <f t="shared" si="74"/>
        <v>25000</v>
      </c>
      <c r="CH34" s="232">
        <f t="shared" si="74"/>
        <v>25000</v>
      </c>
      <c r="CI34" s="232">
        <f t="shared" si="74"/>
        <v>0</v>
      </c>
      <c r="CJ34" s="232">
        <f t="shared" si="74"/>
        <v>0</v>
      </c>
      <c r="CK34" s="232">
        <f t="shared" si="74"/>
        <v>0</v>
      </c>
      <c r="CL34" s="232">
        <f t="shared" si="74"/>
        <v>0</v>
      </c>
      <c r="CM34" s="232">
        <f t="shared" si="74"/>
        <v>10000</v>
      </c>
      <c r="CN34" s="232">
        <f t="shared" si="74"/>
        <v>10000</v>
      </c>
      <c r="CO34" s="232">
        <f t="shared" si="74"/>
        <v>15000</v>
      </c>
      <c r="CP34" s="232">
        <f t="shared" si="74"/>
        <v>15000</v>
      </c>
      <c r="CQ34" s="199"/>
      <c r="CR34" s="200"/>
      <c r="CS34" s="200"/>
      <c r="CT34" s="216"/>
      <c r="CU34" s="216"/>
      <c r="CV34" s="216"/>
      <c r="CW34" s="216"/>
      <c r="CX34" s="216"/>
      <c r="CY34" s="216"/>
      <c r="CZ34" s="216"/>
      <c r="DA34" s="216"/>
      <c r="DB34" s="216"/>
    </row>
    <row r="35" spans="1:106" s="217" customFormat="1" ht="46.5" customHeight="1">
      <c r="A35" s="282" t="s">
        <v>18</v>
      </c>
      <c r="B35" s="214" t="s">
        <v>257</v>
      </c>
      <c r="C35" s="282"/>
      <c r="D35" s="282"/>
      <c r="E35" s="198">
        <v>0</v>
      </c>
      <c r="F35" s="198">
        <v>0</v>
      </c>
      <c r="G35" s="198">
        <v>0</v>
      </c>
      <c r="H35" s="198">
        <v>0</v>
      </c>
      <c r="I35" s="198">
        <v>0</v>
      </c>
      <c r="J35" s="198">
        <v>0</v>
      </c>
      <c r="K35" s="198">
        <v>0</v>
      </c>
      <c r="L35" s="198">
        <v>0</v>
      </c>
      <c r="M35" s="198">
        <v>0</v>
      </c>
      <c r="N35" s="198">
        <v>0</v>
      </c>
      <c r="O35" s="198">
        <v>0</v>
      </c>
      <c r="P35" s="198">
        <v>0</v>
      </c>
      <c r="Q35" s="282"/>
      <c r="R35" s="198">
        <v>0</v>
      </c>
      <c r="S35" s="198">
        <v>0</v>
      </c>
      <c r="T35" s="198">
        <v>0</v>
      </c>
      <c r="U35" s="198">
        <v>0</v>
      </c>
      <c r="V35" s="198">
        <v>0</v>
      </c>
      <c r="W35" s="198">
        <v>0</v>
      </c>
      <c r="X35" s="198">
        <v>0</v>
      </c>
      <c r="Y35" s="198">
        <v>0</v>
      </c>
      <c r="Z35" s="198">
        <v>0</v>
      </c>
      <c r="AA35" s="198">
        <v>0</v>
      </c>
      <c r="AB35" s="198">
        <v>0</v>
      </c>
      <c r="AC35" s="198">
        <v>0</v>
      </c>
      <c r="AD35" s="282"/>
      <c r="AE35" s="198">
        <f>AE36</f>
        <v>37750.04</v>
      </c>
      <c r="AF35" s="198">
        <f aca="true" t="shared" si="75" ref="AF35:AP35">AF36</f>
        <v>37750.04</v>
      </c>
      <c r="AG35" s="198">
        <f t="shared" si="75"/>
        <v>15000</v>
      </c>
      <c r="AH35" s="198">
        <f t="shared" si="75"/>
        <v>15000</v>
      </c>
      <c r="AI35" s="198">
        <f t="shared" si="75"/>
        <v>0</v>
      </c>
      <c r="AJ35" s="198">
        <f t="shared" si="75"/>
        <v>0</v>
      </c>
      <c r="AK35" s="198">
        <f t="shared" si="75"/>
        <v>0</v>
      </c>
      <c r="AL35" s="198">
        <f t="shared" si="75"/>
        <v>0</v>
      </c>
      <c r="AM35" s="198">
        <f t="shared" si="75"/>
        <v>10000</v>
      </c>
      <c r="AN35" s="198">
        <f t="shared" si="75"/>
        <v>10000</v>
      </c>
      <c r="AO35" s="198">
        <f t="shared" si="75"/>
        <v>5000</v>
      </c>
      <c r="AP35" s="198">
        <f t="shared" si="75"/>
        <v>5000</v>
      </c>
      <c r="AQ35" s="282"/>
      <c r="AR35" s="232">
        <f>AR36</f>
        <v>37750.04</v>
      </c>
      <c r="AS35" s="232">
        <f t="shared" si="71"/>
        <v>37750.04</v>
      </c>
      <c r="AT35" s="232">
        <f t="shared" si="71"/>
        <v>15000</v>
      </c>
      <c r="AU35" s="232">
        <f t="shared" si="71"/>
        <v>15000</v>
      </c>
      <c r="AV35" s="232">
        <f t="shared" si="71"/>
        <v>0</v>
      </c>
      <c r="AW35" s="232">
        <f t="shared" si="71"/>
        <v>0</v>
      </c>
      <c r="AX35" s="232">
        <f t="shared" si="71"/>
        <v>0</v>
      </c>
      <c r="AY35" s="232">
        <f t="shared" si="71"/>
        <v>0</v>
      </c>
      <c r="AZ35" s="232">
        <f t="shared" si="71"/>
        <v>10000</v>
      </c>
      <c r="BA35" s="232">
        <f t="shared" si="71"/>
        <v>10000</v>
      </c>
      <c r="BB35" s="232">
        <f t="shared" si="71"/>
        <v>5000</v>
      </c>
      <c r="BC35" s="232">
        <f t="shared" si="71"/>
        <v>5000</v>
      </c>
      <c r="BD35" s="273"/>
      <c r="BE35" s="232">
        <f>BE36</f>
        <v>37750.04</v>
      </c>
      <c r="BF35" s="232">
        <f t="shared" si="72"/>
        <v>37750.04</v>
      </c>
      <c r="BG35" s="232">
        <f t="shared" si="72"/>
        <v>15000</v>
      </c>
      <c r="BH35" s="232">
        <f t="shared" si="72"/>
        <v>15000</v>
      </c>
      <c r="BI35" s="232">
        <f t="shared" si="72"/>
        <v>0</v>
      </c>
      <c r="BJ35" s="232">
        <f t="shared" si="72"/>
        <v>0</v>
      </c>
      <c r="BK35" s="232">
        <f t="shared" si="72"/>
        <v>0</v>
      </c>
      <c r="BL35" s="232">
        <f t="shared" si="72"/>
        <v>0</v>
      </c>
      <c r="BM35" s="232">
        <f t="shared" si="72"/>
        <v>10000</v>
      </c>
      <c r="BN35" s="232">
        <f t="shared" si="72"/>
        <v>10000</v>
      </c>
      <c r="BO35" s="232">
        <f t="shared" si="72"/>
        <v>5000</v>
      </c>
      <c r="BP35" s="232">
        <f t="shared" si="72"/>
        <v>5000</v>
      </c>
      <c r="BQ35" s="278"/>
      <c r="BR35" s="234">
        <f>BR36</f>
        <v>37750.04</v>
      </c>
      <c r="BS35" s="234">
        <f t="shared" si="73"/>
        <v>37750.04</v>
      </c>
      <c r="BT35" s="234">
        <f t="shared" si="73"/>
        <v>25000</v>
      </c>
      <c r="BU35" s="234">
        <f t="shared" si="73"/>
        <v>25000</v>
      </c>
      <c r="BV35" s="234">
        <f t="shared" si="73"/>
        <v>0</v>
      </c>
      <c r="BW35" s="234">
        <f t="shared" si="73"/>
        <v>0</v>
      </c>
      <c r="BX35" s="234">
        <f t="shared" si="73"/>
        <v>0</v>
      </c>
      <c r="BY35" s="234">
        <f t="shared" si="73"/>
        <v>0</v>
      </c>
      <c r="BZ35" s="234">
        <f t="shared" si="73"/>
        <v>10000</v>
      </c>
      <c r="CA35" s="234">
        <f t="shared" si="73"/>
        <v>10000</v>
      </c>
      <c r="CB35" s="234">
        <f t="shared" si="73"/>
        <v>15000</v>
      </c>
      <c r="CC35" s="234">
        <f t="shared" si="73"/>
        <v>15000</v>
      </c>
      <c r="CD35" s="273"/>
      <c r="CE35" s="232">
        <f>CE36</f>
        <v>37750.04</v>
      </c>
      <c r="CF35" s="232">
        <f t="shared" si="74"/>
        <v>37750.04</v>
      </c>
      <c r="CG35" s="232">
        <f t="shared" si="74"/>
        <v>25000</v>
      </c>
      <c r="CH35" s="232">
        <f t="shared" si="74"/>
        <v>25000</v>
      </c>
      <c r="CI35" s="232">
        <f t="shared" si="74"/>
        <v>0</v>
      </c>
      <c r="CJ35" s="232">
        <f t="shared" si="74"/>
        <v>0</v>
      </c>
      <c r="CK35" s="232">
        <f t="shared" si="74"/>
        <v>0</v>
      </c>
      <c r="CL35" s="232">
        <f t="shared" si="74"/>
        <v>0</v>
      </c>
      <c r="CM35" s="232">
        <f t="shared" si="74"/>
        <v>10000</v>
      </c>
      <c r="CN35" s="232">
        <f t="shared" si="74"/>
        <v>10000</v>
      </c>
      <c r="CO35" s="232">
        <f t="shared" si="74"/>
        <v>15000</v>
      </c>
      <c r="CP35" s="232">
        <f t="shared" si="74"/>
        <v>15000</v>
      </c>
      <c r="CQ35" s="199"/>
      <c r="CR35" s="200"/>
      <c r="CS35" s="200"/>
      <c r="CT35" s="216"/>
      <c r="CU35" s="216"/>
      <c r="CV35" s="216"/>
      <c r="CW35" s="216"/>
      <c r="CX35" s="216"/>
      <c r="CY35" s="216"/>
      <c r="CZ35" s="216"/>
      <c r="DA35" s="216"/>
      <c r="DB35" s="216"/>
    </row>
    <row r="36" spans="1:106" s="276" customFormat="1" ht="49.5">
      <c r="A36" s="222" t="s">
        <v>5</v>
      </c>
      <c r="B36" s="219" t="s">
        <v>285</v>
      </c>
      <c r="C36" s="220" t="s">
        <v>42</v>
      </c>
      <c r="D36" s="220"/>
      <c r="E36" s="182"/>
      <c r="F36" s="182">
        <f>E36</f>
        <v>0</v>
      </c>
      <c r="G36" s="182"/>
      <c r="H36" s="182"/>
      <c r="I36" s="182">
        <v>0</v>
      </c>
      <c r="J36" s="182">
        <v>0</v>
      </c>
      <c r="K36" s="182">
        <v>0</v>
      </c>
      <c r="L36" s="182">
        <v>0</v>
      </c>
      <c r="M36" s="182">
        <v>0</v>
      </c>
      <c r="N36" s="182">
        <v>0</v>
      </c>
      <c r="O36" s="182">
        <v>0</v>
      </c>
      <c r="P36" s="182">
        <v>0</v>
      </c>
      <c r="Q36" s="220" t="s">
        <v>176</v>
      </c>
      <c r="R36" s="182">
        <v>37750.04</v>
      </c>
      <c r="S36" s="182">
        <f>R36</f>
        <v>37750.04</v>
      </c>
      <c r="T36" s="182">
        <v>15000</v>
      </c>
      <c r="U36" s="182">
        <v>15000</v>
      </c>
      <c r="V36" s="182">
        <v>0</v>
      </c>
      <c r="W36" s="182">
        <v>0</v>
      </c>
      <c r="X36" s="182">
        <v>0</v>
      </c>
      <c r="Y36" s="182">
        <v>0</v>
      </c>
      <c r="Z36" s="182">
        <v>0</v>
      </c>
      <c r="AA36" s="182">
        <v>0</v>
      </c>
      <c r="AB36" s="182">
        <v>10000</v>
      </c>
      <c r="AC36" s="182">
        <v>10000</v>
      </c>
      <c r="AD36" s="220" t="s">
        <v>176</v>
      </c>
      <c r="AE36" s="182">
        <v>37750.04</v>
      </c>
      <c r="AF36" s="182">
        <f>AE36</f>
        <v>37750.04</v>
      </c>
      <c r="AG36" s="182">
        <v>15000</v>
      </c>
      <c r="AH36" s="182">
        <v>15000</v>
      </c>
      <c r="AI36" s="182">
        <v>0</v>
      </c>
      <c r="AJ36" s="182">
        <v>0</v>
      </c>
      <c r="AK36" s="182">
        <v>0</v>
      </c>
      <c r="AL36" s="182">
        <v>0</v>
      </c>
      <c r="AM36" s="182">
        <v>10000</v>
      </c>
      <c r="AN36" s="182">
        <v>10000</v>
      </c>
      <c r="AO36" s="182">
        <v>5000</v>
      </c>
      <c r="AP36" s="182">
        <v>5000</v>
      </c>
      <c r="AQ36" s="220" t="s">
        <v>176</v>
      </c>
      <c r="AR36" s="231">
        <v>37750.04</v>
      </c>
      <c r="AS36" s="231">
        <f>AR36</f>
        <v>37750.04</v>
      </c>
      <c r="AT36" s="231">
        <v>15000</v>
      </c>
      <c r="AU36" s="231">
        <v>15000</v>
      </c>
      <c r="AV36" s="231">
        <v>0</v>
      </c>
      <c r="AW36" s="231">
        <v>0</v>
      </c>
      <c r="AX36" s="231">
        <v>0</v>
      </c>
      <c r="AY36" s="231">
        <v>0</v>
      </c>
      <c r="AZ36" s="231">
        <v>10000</v>
      </c>
      <c r="BA36" s="231">
        <v>10000</v>
      </c>
      <c r="BB36" s="231">
        <v>5000</v>
      </c>
      <c r="BC36" s="231">
        <v>5000</v>
      </c>
      <c r="BD36" s="274" t="s">
        <v>176</v>
      </c>
      <c r="BE36" s="231">
        <v>37750.04</v>
      </c>
      <c r="BF36" s="231">
        <f>BE36</f>
        <v>37750.04</v>
      </c>
      <c r="BG36" s="231">
        <v>15000</v>
      </c>
      <c r="BH36" s="231">
        <v>15000</v>
      </c>
      <c r="BI36" s="231">
        <v>0</v>
      </c>
      <c r="BJ36" s="231">
        <v>0</v>
      </c>
      <c r="BK36" s="231">
        <v>0</v>
      </c>
      <c r="BL36" s="231">
        <v>0</v>
      </c>
      <c r="BM36" s="231">
        <v>10000</v>
      </c>
      <c r="BN36" s="231">
        <v>10000</v>
      </c>
      <c r="BO36" s="231">
        <v>5000</v>
      </c>
      <c r="BP36" s="231">
        <v>5000</v>
      </c>
      <c r="BQ36" s="275" t="s">
        <v>176</v>
      </c>
      <c r="BR36" s="233">
        <v>37750.04</v>
      </c>
      <c r="BS36" s="233">
        <f>BR36</f>
        <v>37750.04</v>
      </c>
      <c r="BT36" s="233">
        <f>BU36</f>
        <v>25000</v>
      </c>
      <c r="BU36" s="233">
        <v>25000</v>
      </c>
      <c r="BV36" s="233">
        <v>0</v>
      </c>
      <c r="BW36" s="233">
        <v>0</v>
      </c>
      <c r="BX36" s="233">
        <v>0</v>
      </c>
      <c r="BY36" s="233">
        <v>0</v>
      </c>
      <c r="BZ36" s="233">
        <v>10000</v>
      </c>
      <c r="CA36" s="233">
        <v>10000</v>
      </c>
      <c r="CB36" s="233">
        <v>15000</v>
      </c>
      <c r="CC36" s="233">
        <v>15000</v>
      </c>
      <c r="CD36" s="274" t="s">
        <v>176</v>
      </c>
      <c r="CE36" s="231">
        <v>37750.04</v>
      </c>
      <c r="CF36" s="231">
        <f>CE36</f>
        <v>37750.04</v>
      </c>
      <c r="CG36" s="231">
        <f>CH36</f>
        <v>25000</v>
      </c>
      <c r="CH36" s="231">
        <v>25000</v>
      </c>
      <c r="CI36" s="231">
        <v>0</v>
      </c>
      <c r="CJ36" s="231">
        <v>0</v>
      </c>
      <c r="CK36" s="231">
        <v>0</v>
      </c>
      <c r="CL36" s="231">
        <v>0</v>
      </c>
      <c r="CM36" s="231">
        <v>10000</v>
      </c>
      <c r="CN36" s="231">
        <v>10000</v>
      </c>
      <c r="CO36" s="231">
        <v>15000</v>
      </c>
      <c r="CP36" s="231">
        <v>15000</v>
      </c>
      <c r="CQ36" s="202"/>
      <c r="CR36" s="203" t="s">
        <v>107</v>
      </c>
      <c r="CS36" s="203"/>
      <c r="CT36" s="286"/>
      <c r="CU36" s="286"/>
      <c r="CV36" s="286"/>
      <c r="CW36" s="286"/>
      <c r="CX36" s="286"/>
      <c r="CY36" s="286"/>
      <c r="CZ36" s="286"/>
      <c r="DA36" s="286"/>
      <c r="DB36" s="286"/>
    </row>
    <row r="37" spans="1:106" s="215" customFormat="1" ht="33.75" customHeight="1">
      <c r="A37" s="282" t="s">
        <v>6</v>
      </c>
      <c r="B37" s="214" t="s">
        <v>293</v>
      </c>
      <c r="C37" s="282"/>
      <c r="D37" s="282"/>
      <c r="E37" s="198" t="e">
        <f aca="true" t="shared" si="76" ref="E37:P37">E38+E39+E54</f>
        <v>#REF!</v>
      </c>
      <c r="F37" s="198" t="e">
        <f t="shared" si="76"/>
        <v>#REF!</v>
      </c>
      <c r="G37" s="198" t="e">
        <f t="shared" si="76"/>
        <v>#REF!</v>
      </c>
      <c r="H37" s="198" t="e">
        <f t="shared" si="76"/>
        <v>#REF!</v>
      </c>
      <c r="I37" s="198" t="e">
        <f t="shared" si="76"/>
        <v>#REF!</v>
      </c>
      <c r="J37" s="198" t="e">
        <f t="shared" si="76"/>
        <v>#REF!</v>
      </c>
      <c r="K37" s="198" t="e">
        <f t="shared" si="76"/>
        <v>#REF!</v>
      </c>
      <c r="L37" s="198" t="e">
        <f t="shared" si="76"/>
        <v>#REF!</v>
      </c>
      <c r="M37" s="198" t="e">
        <f t="shared" si="76"/>
        <v>#REF!</v>
      </c>
      <c r="N37" s="198" t="e">
        <f t="shared" si="76"/>
        <v>#REF!</v>
      </c>
      <c r="O37" s="198" t="e">
        <f t="shared" si="76"/>
        <v>#REF!</v>
      </c>
      <c r="P37" s="198" t="e">
        <f t="shared" si="76"/>
        <v>#REF!</v>
      </c>
      <c r="Q37" s="282"/>
      <c r="R37" s="198" t="e">
        <f aca="true" t="shared" si="77" ref="R37:AD37">R38+R39+R54+R51</f>
        <v>#REF!</v>
      </c>
      <c r="S37" s="198" t="e">
        <f t="shared" si="77"/>
        <v>#REF!</v>
      </c>
      <c r="T37" s="198" t="e">
        <f t="shared" si="77"/>
        <v>#REF!</v>
      </c>
      <c r="U37" s="198" t="e">
        <f t="shared" si="77"/>
        <v>#REF!</v>
      </c>
      <c r="V37" s="198" t="e">
        <f t="shared" si="77"/>
        <v>#REF!</v>
      </c>
      <c r="W37" s="198" t="e">
        <f t="shared" si="77"/>
        <v>#REF!</v>
      </c>
      <c r="X37" s="198" t="e">
        <f t="shared" si="77"/>
        <v>#REF!</v>
      </c>
      <c r="Y37" s="198" t="e">
        <f t="shared" si="77"/>
        <v>#REF!</v>
      </c>
      <c r="Z37" s="198" t="e">
        <f t="shared" si="77"/>
        <v>#REF!</v>
      </c>
      <c r="AA37" s="198" t="e">
        <f t="shared" si="77"/>
        <v>#REF!</v>
      </c>
      <c r="AB37" s="198" t="e">
        <f t="shared" si="77"/>
        <v>#REF!</v>
      </c>
      <c r="AC37" s="198" t="e">
        <f t="shared" si="77"/>
        <v>#REF!</v>
      </c>
      <c r="AD37" s="198">
        <f t="shared" si="77"/>
        <v>0</v>
      </c>
      <c r="AE37" s="198">
        <f aca="true" t="shared" si="78" ref="AE37:AN37">AE38+AE39</f>
        <v>254441.266</v>
      </c>
      <c r="AF37" s="198">
        <f t="shared" si="78"/>
        <v>254441.266</v>
      </c>
      <c r="AG37" s="198">
        <f t="shared" si="78"/>
        <v>215790.671</v>
      </c>
      <c r="AH37" s="198">
        <f t="shared" si="78"/>
        <v>215790.671</v>
      </c>
      <c r="AI37" s="198">
        <f t="shared" si="78"/>
        <v>0</v>
      </c>
      <c r="AJ37" s="198">
        <f t="shared" si="78"/>
        <v>0</v>
      </c>
      <c r="AK37" s="198">
        <f t="shared" si="78"/>
        <v>1600</v>
      </c>
      <c r="AL37" s="198">
        <f t="shared" si="78"/>
        <v>1600</v>
      </c>
      <c r="AM37" s="198">
        <f t="shared" si="78"/>
        <v>0</v>
      </c>
      <c r="AN37" s="198">
        <f t="shared" si="78"/>
        <v>0</v>
      </c>
      <c r="AO37" s="198">
        <f>AO38+AO39</f>
        <v>23746</v>
      </c>
      <c r="AP37" s="198">
        <f>AP38+AP39</f>
        <v>23746</v>
      </c>
      <c r="AQ37" s="198">
        <f>AQ38+AQ39+AQ54+AQ51</f>
        <v>0</v>
      </c>
      <c r="AR37" s="232">
        <f aca="true" t="shared" si="79" ref="AR37:BA37">AR38+AR39</f>
        <v>268541.266</v>
      </c>
      <c r="AS37" s="232">
        <f t="shared" si="79"/>
        <v>268541.266</v>
      </c>
      <c r="AT37" s="232">
        <f t="shared" si="79"/>
        <v>222335.671</v>
      </c>
      <c r="AU37" s="232">
        <f t="shared" si="79"/>
        <v>222335.671</v>
      </c>
      <c r="AV37" s="232">
        <f t="shared" si="79"/>
        <v>0</v>
      </c>
      <c r="AW37" s="232">
        <f t="shared" si="79"/>
        <v>0</v>
      </c>
      <c r="AX37" s="232">
        <f t="shared" si="79"/>
        <v>1600</v>
      </c>
      <c r="AY37" s="232">
        <f t="shared" si="79"/>
        <v>1600</v>
      </c>
      <c r="AZ37" s="232">
        <f t="shared" si="79"/>
        <v>0</v>
      </c>
      <c r="BA37" s="232">
        <f t="shared" si="79"/>
        <v>0</v>
      </c>
      <c r="BB37" s="232">
        <f>BB38+BB39</f>
        <v>30291</v>
      </c>
      <c r="BC37" s="232">
        <f>BC38+BC39</f>
        <v>30291</v>
      </c>
      <c r="BD37" s="273">
        <f>BD38+BD39+BD54+BD51</f>
        <v>0</v>
      </c>
      <c r="BE37" s="232">
        <f aca="true" t="shared" si="80" ref="BE37:BN37">BE38+BE39</f>
        <v>272741.266</v>
      </c>
      <c r="BF37" s="232">
        <f t="shared" si="80"/>
        <v>272741.266</v>
      </c>
      <c r="BG37" s="232">
        <f t="shared" si="80"/>
        <v>226535.671</v>
      </c>
      <c r="BH37" s="232">
        <f t="shared" si="80"/>
        <v>226535.671</v>
      </c>
      <c r="BI37" s="232">
        <f t="shared" si="80"/>
        <v>0</v>
      </c>
      <c r="BJ37" s="232">
        <f t="shared" si="80"/>
        <v>0</v>
      </c>
      <c r="BK37" s="232">
        <f t="shared" si="80"/>
        <v>1600</v>
      </c>
      <c r="BL37" s="232">
        <f t="shared" si="80"/>
        <v>1600</v>
      </c>
      <c r="BM37" s="232">
        <f t="shared" si="80"/>
        <v>0</v>
      </c>
      <c r="BN37" s="232">
        <f t="shared" si="80"/>
        <v>0</v>
      </c>
      <c r="BO37" s="232">
        <f>BO38+BO39</f>
        <v>38789</v>
      </c>
      <c r="BP37" s="232">
        <f>BP38+BP39</f>
        <v>38789</v>
      </c>
      <c r="BQ37" s="278">
        <f>BQ38+BQ39+BQ54+BQ51</f>
        <v>0</v>
      </c>
      <c r="BR37" s="234">
        <f aca="true" t="shared" si="81" ref="BR37:CA37">BR38+BR39</f>
        <v>146388.266</v>
      </c>
      <c r="BS37" s="234">
        <f t="shared" si="81"/>
        <v>146388.266</v>
      </c>
      <c r="BT37" s="234">
        <f t="shared" si="81"/>
        <v>20772.597943</v>
      </c>
      <c r="BU37" s="234">
        <f t="shared" si="81"/>
        <v>20772.597943</v>
      </c>
      <c r="BV37" s="234">
        <f t="shared" si="81"/>
        <v>0</v>
      </c>
      <c r="BW37" s="234">
        <f t="shared" si="81"/>
        <v>0</v>
      </c>
      <c r="BX37" s="234">
        <f t="shared" si="81"/>
        <v>1600</v>
      </c>
      <c r="BY37" s="234">
        <f t="shared" si="81"/>
        <v>1600</v>
      </c>
      <c r="BZ37" s="234">
        <f t="shared" si="81"/>
        <v>117.809975</v>
      </c>
      <c r="CA37" s="234">
        <f t="shared" si="81"/>
        <v>117.809975</v>
      </c>
      <c r="CB37" s="234">
        <f>CB38+CB39</f>
        <v>26257.838429</v>
      </c>
      <c r="CC37" s="234">
        <f>CC38+CC39</f>
        <v>26257.838429</v>
      </c>
      <c r="CD37" s="273">
        <f>CD38+CD39+CD54+CD51</f>
        <v>0</v>
      </c>
      <c r="CE37" s="232">
        <f aca="true" t="shared" si="82" ref="CE37:CN37">CE38+CE39</f>
        <v>146388.266</v>
      </c>
      <c r="CF37" s="232">
        <f t="shared" si="82"/>
        <v>146388.266</v>
      </c>
      <c r="CG37" s="232">
        <f t="shared" si="82"/>
        <v>30844.027266</v>
      </c>
      <c r="CH37" s="232">
        <f t="shared" si="82"/>
        <v>30844.027266</v>
      </c>
      <c r="CI37" s="232">
        <f t="shared" si="82"/>
        <v>0</v>
      </c>
      <c r="CJ37" s="232">
        <f t="shared" si="82"/>
        <v>0</v>
      </c>
      <c r="CK37" s="232">
        <f t="shared" si="82"/>
        <v>1600</v>
      </c>
      <c r="CL37" s="232">
        <f t="shared" si="82"/>
        <v>1600</v>
      </c>
      <c r="CM37" s="232">
        <f t="shared" si="82"/>
        <v>117.809975</v>
      </c>
      <c r="CN37" s="232">
        <f t="shared" si="82"/>
        <v>117.809975</v>
      </c>
      <c r="CO37" s="232">
        <f>CO38+CO39</f>
        <v>34554.815752</v>
      </c>
      <c r="CP37" s="232">
        <f>CP38+CP39</f>
        <v>34554.815752</v>
      </c>
      <c r="CQ37" s="199"/>
      <c r="CR37" s="200"/>
      <c r="CS37" s="200"/>
      <c r="CT37" s="216"/>
      <c r="CU37" s="216"/>
      <c r="CV37" s="216"/>
      <c r="CW37" s="216"/>
      <c r="CX37" s="216"/>
      <c r="CY37" s="216"/>
      <c r="CZ37" s="216"/>
      <c r="DA37" s="216"/>
      <c r="DB37" s="216"/>
    </row>
    <row r="38" spans="1:106" s="217" customFormat="1" ht="69.75" customHeight="1">
      <c r="A38" s="282">
        <v>1</v>
      </c>
      <c r="B38" s="214" t="s">
        <v>264</v>
      </c>
      <c r="C38" s="282" t="s">
        <v>50</v>
      </c>
      <c r="D38" s="282"/>
      <c r="E38" s="198">
        <v>468</v>
      </c>
      <c r="F38" s="198">
        <v>468</v>
      </c>
      <c r="G38" s="198">
        <v>468</v>
      </c>
      <c r="H38" s="198">
        <v>468</v>
      </c>
      <c r="I38" s="198">
        <v>0</v>
      </c>
      <c r="J38" s="198">
        <v>0</v>
      </c>
      <c r="K38" s="198">
        <v>100</v>
      </c>
      <c r="L38" s="198">
        <v>100</v>
      </c>
      <c r="M38" s="198">
        <v>143</v>
      </c>
      <c r="N38" s="198">
        <v>143</v>
      </c>
      <c r="O38" s="198">
        <v>100</v>
      </c>
      <c r="P38" s="198">
        <v>100</v>
      </c>
      <c r="Q38" s="282"/>
      <c r="R38" s="198">
        <v>468</v>
      </c>
      <c r="S38" s="198">
        <v>468</v>
      </c>
      <c r="T38" s="198">
        <v>468</v>
      </c>
      <c r="U38" s="198">
        <v>468</v>
      </c>
      <c r="V38" s="198">
        <v>0</v>
      </c>
      <c r="W38" s="198">
        <v>0</v>
      </c>
      <c r="X38" s="198">
        <v>100</v>
      </c>
      <c r="Y38" s="198">
        <v>100</v>
      </c>
      <c r="Z38" s="198">
        <v>143</v>
      </c>
      <c r="AA38" s="198">
        <v>143</v>
      </c>
      <c r="AB38" s="198">
        <v>100</v>
      </c>
      <c r="AC38" s="198">
        <v>100</v>
      </c>
      <c r="AD38" s="282"/>
      <c r="AE38" s="198"/>
      <c r="AF38" s="198"/>
      <c r="AG38" s="198"/>
      <c r="AH38" s="198"/>
      <c r="AI38" s="198">
        <v>0</v>
      </c>
      <c r="AJ38" s="198">
        <v>0</v>
      </c>
      <c r="AK38" s="198">
        <v>100</v>
      </c>
      <c r="AL38" s="198">
        <v>100</v>
      </c>
      <c r="AM38" s="198"/>
      <c r="AN38" s="198"/>
      <c r="AO38" s="198">
        <v>291</v>
      </c>
      <c r="AP38" s="198">
        <v>291</v>
      </c>
      <c r="AQ38" s="282"/>
      <c r="AR38" s="232"/>
      <c r="AS38" s="232"/>
      <c r="AT38" s="232"/>
      <c r="AU38" s="232"/>
      <c r="AV38" s="232">
        <v>0</v>
      </c>
      <c r="AW38" s="232">
        <v>0</v>
      </c>
      <c r="AX38" s="232">
        <v>100</v>
      </c>
      <c r="AY38" s="232">
        <v>100</v>
      </c>
      <c r="AZ38" s="232"/>
      <c r="BA38" s="232"/>
      <c r="BB38" s="232">
        <v>291</v>
      </c>
      <c r="BC38" s="232">
        <v>291</v>
      </c>
      <c r="BD38" s="273"/>
      <c r="BE38" s="232"/>
      <c r="BF38" s="232"/>
      <c r="BG38" s="232"/>
      <c r="BH38" s="232"/>
      <c r="BI38" s="232">
        <v>0</v>
      </c>
      <c r="BJ38" s="232">
        <v>0</v>
      </c>
      <c r="BK38" s="232">
        <v>100</v>
      </c>
      <c r="BL38" s="232">
        <v>100</v>
      </c>
      <c r="BM38" s="232"/>
      <c r="BN38" s="232"/>
      <c r="BO38" s="232">
        <v>291</v>
      </c>
      <c r="BP38" s="232">
        <v>291</v>
      </c>
      <c r="BQ38" s="278"/>
      <c r="BR38" s="234"/>
      <c r="BS38" s="234"/>
      <c r="BT38" s="234"/>
      <c r="BU38" s="234"/>
      <c r="BV38" s="234">
        <v>0</v>
      </c>
      <c r="BW38" s="234">
        <v>0</v>
      </c>
      <c r="BX38" s="234">
        <v>100</v>
      </c>
      <c r="BY38" s="234">
        <v>100</v>
      </c>
      <c r="BZ38" s="234"/>
      <c r="CA38" s="234"/>
      <c r="CB38" s="234">
        <v>291</v>
      </c>
      <c r="CC38" s="234">
        <v>291</v>
      </c>
      <c r="CD38" s="273"/>
      <c r="CE38" s="232"/>
      <c r="CF38" s="232"/>
      <c r="CG38" s="232"/>
      <c r="CH38" s="232"/>
      <c r="CI38" s="232">
        <v>0</v>
      </c>
      <c r="CJ38" s="232">
        <v>0</v>
      </c>
      <c r="CK38" s="232">
        <v>100</v>
      </c>
      <c r="CL38" s="232">
        <v>100</v>
      </c>
      <c r="CM38" s="232"/>
      <c r="CN38" s="232"/>
      <c r="CO38" s="232">
        <v>291</v>
      </c>
      <c r="CP38" s="232">
        <v>291</v>
      </c>
      <c r="CQ38" s="199"/>
      <c r="CR38" s="200"/>
      <c r="CS38" s="200"/>
      <c r="CT38" s="216"/>
      <c r="CU38" s="216"/>
      <c r="CV38" s="216"/>
      <c r="CW38" s="216"/>
      <c r="CX38" s="216"/>
      <c r="CY38" s="216"/>
      <c r="CZ38" s="216"/>
      <c r="DA38" s="216"/>
      <c r="DB38" s="216"/>
    </row>
    <row r="39" spans="1:106" s="217" customFormat="1" ht="66.75" customHeight="1">
      <c r="A39" s="282">
        <v>2</v>
      </c>
      <c r="B39" s="214" t="s">
        <v>297</v>
      </c>
      <c r="C39" s="282"/>
      <c r="D39" s="282"/>
      <c r="E39" s="198" t="e">
        <f>#REF!+#REF!+E41</f>
        <v>#REF!</v>
      </c>
      <c r="F39" s="198" t="e">
        <f>#REF!+#REF!+F41</f>
        <v>#REF!</v>
      </c>
      <c r="G39" s="198" t="e">
        <f>#REF!+#REF!+G41</f>
        <v>#REF!</v>
      </c>
      <c r="H39" s="198" t="e">
        <f>#REF!+#REF!+H41</f>
        <v>#REF!</v>
      </c>
      <c r="I39" s="198" t="e">
        <f>#REF!+#REF!+I41</f>
        <v>#REF!</v>
      </c>
      <c r="J39" s="198" t="e">
        <f>#REF!+#REF!+J41</f>
        <v>#REF!</v>
      </c>
      <c r="K39" s="198" t="e">
        <f>#REF!+#REF!+K41</f>
        <v>#REF!</v>
      </c>
      <c r="L39" s="198" t="e">
        <f>#REF!+#REF!+L41</f>
        <v>#REF!</v>
      </c>
      <c r="M39" s="198" t="e">
        <f>#REF!+#REF!+M41</f>
        <v>#REF!</v>
      </c>
      <c r="N39" s="198" t="e">
        <f>#REF!+#REF!+N41</f>
        <v>#REF!</v>
      </c>
      <c r="O39" s="198" t="e">
        <f>#REF!+#REF!+O41</f>
        <v>#REF!</v>
      </c>
      <c r="P39" s="198" t="e">
        <f>#REF!+#REF!+P41</f>
        <v>#REF!</v>
      </c>
      <c r="Q39" s="282"/>
      <c r="R39" s="198" t="e">
        <f>#REF!+#REF!+R41</f>
        <v>#REF!</v>
      </c>
      <c r="S39" s="198" t="e">
        <f>#REF!+#REF!+S41</f>
        <v>#REF!</v>
      </c>
      <c r="T39" s="198" t="e">
        <f>#REF!+#REF!+T41</f>
        <v>#REF!</v>
      </c>
      <c r="U39" s="198" t="e">
        <f>#REF!+#REF!+U41</f>
        <v>#REF!</v>
      </c>
      <c r="V39" s="198" t="e">
        <f>#REF!+#REF!+V41</f>
        <v>#REF!</v>
      </c>
      <c r="W39" s="198" t="e">
        <f>#REF!+#REF!+W41</f>
        <v>#REF!</v>
      </c>
      <c r="X39" s="198" t="e">
        <f>#REF!+#REF!+X41</f>
        <v>#REF!</v>
      </c>
      <c r="Y39" s="198" t="e">
        <f>#REF!+#REF!+Y41</f>
        <v>#REF!</v>
      </c>
      <c r="Z39" s="198" t="e">
        <f>#REF!+#REF!+Z41</f>
        <v>#REF!</v>
      </c>
      <c r="AA39" s="198" t="e">
        <f>#REF!+#REF!+AA41</f>
        <v>#REF!</v>
      </c>
      <c r="AB39" s="198" t="e">
        <f>#REF!+#REF!+AB41</f>
        <v>#REF!</v>
      </c>
      <c r="AC39" s="198" t="e">
        <f>#REF!+#REF!+AC41</f>
        <v>#REF!</v>
      </c>
      <c r="AD39" s="282"/>
      <c r="AE39" s="198">
        <f aca="true" t="shared" si="83" ref="AE39:AP39">AE40+AE41+AE54+AE51</f>
        <v>254441.266</v>
      </c>
      <c r="AF39" s="198">
        <f t="shared" si="83"/>
        <v>254441.266</v>
      </c>
      <c r="AG39" s="198">
        <f t="shared" si="83"/>
        <v>215790.671</v>
      </c>
      <c r="AH39" s="198">
        <f t="shared" si="83"/>
        <v>215790.671</v>
      </c>
      <c r="AI39" s="198">
        <f t="shared" si="83"/>
        <v>0</v>
      </c>
      <c r="AJ39" s="198">
        <f t="shared" si="83"/>
        <v>0</v>
      </c>
      <c r="AK39" s="198">
        <f t="shared" si="83"/>
        <v>1500</v>
      </c>
      <c r="AL39" s="198">
        <f t="shared" si="83"/>
        <v>1500</v>
      </c>
      <c r="AM39" s="198">
        <f t="shared" si="83"/>
        <v>0</v>
      </c>
      <c r="AN39" s="198">
        <f t="shared" si="83"/>
        <v>0</v>
      </c>
      <c r="AO39" s="198">
        <f t="shared" si="83"/>
        <v>23455</v>
      </c>
      <c r="AP39" s="198">
        <f t="shared" si="83"/>
        <v>23455</v>
      </c>
      <c r="AQ39" s="282"/>
      <c r="AR39" s="232">
        <f aca="true" t="shared" si="84" ref="AR39:BC39">AR40+AR41+AR54+AR51</f>
        <v>268541.266</v>
      </c>
      <c r="AS39" s="232">
        <f t="shared" si="84"/>
        <v>268541.266</v>
      </c>
      <c r="AT39" s="232">
        <f t="shared" si="84"/>
        <v>222335.671</v>
      </c>
      <c r="AU39" s="232">
        <f t="shared" si="84"/>
        <v>222335.671</v>
      </c>
      <c r="AV39" s="232">
        <f t="shared" si="84"/>
        <v>0</v>
      </c>
      <c r="AW39" s="232">
        <f t="shared" si="84"/>
        <v>0</v>
      </c>
      <c r="AX39" s="232">
        <f t="shared" si="84"/>
        <v>1500</v>
      </c>
      <c r="AY39" s="232">
        <f t="shared" si="84"/>
        <v>1500</v>
      </c>
      <c r="AZ39" s="232">
        <f t="shared" si="84"/>
        <v>0</v>
      </c>
      <c r="BA39" s="232">
        <f t="shared" si="84"/>
        <v>0</v>
      </c>
      <c r="BB39" s="232">
        <f t="shared" si="84"/>
        <v>30000</v>
      </c>
      <c r="BC39" s="232">
        <f t="shared" si="84"/>
        <v>30000</v>
      </c>
      <c r="BD39" s="273"/>
      <c r="BE39" s="232">
        <f aca="true" t="shared" si="85" ref="BE39:BP39">BE40+BE41+BE54+BE51</f>
        <v>272741.266</v>
      </c>
      <c r="BF39" s="232">
        <f t="shared" si="85"/>
        <v>272741.266</v>
      </c>
      <c r="BG39" s="232">
        <f t="shared" si="85"/>
        <v>226535.671</v>
      </c>
      <c r="BH39" s="232">
        <f t="shared" si="85"/>
        <v>226535.671</v>
      </c>
      <c r="BI39" s="232">
        <f t="shared" si="85"/>
        <v>0</v>
      </c>
      <c r="BJ39" s="232">
        <f t="shared" si="85"/>
        <v>0</v>
      </c>
      <c r="BK39" s="232">
        <f t="shared" si="85"/>
        <v>1500</v>
      </c>
      <c r="BL39" s="232">
        <f t="shared" si="85"/>
        <v>1500</v>
      </c>
      <c r="BM39" s="232">
        <f t="shared" si="85"/>
        <v>0</v>
      </c>
      <c r="BN39" s="232">
        <f t="shared" si="85"/>
        <v>0</v>
      </c>
      <c r="BO39" s="232">
        <f t="shared" si="85"/>
        <v>38498</v>
      </c>
      <c r="BP39" s="232">
        <f t="shared" si="85"/>
        <v>38498</v>
      </c>
      <c r="BQ39" s="278"/>
      <c r="BR39" s="234">
        <f aca="true" t="shared" si="86" ref="BR39:CC39">BR40+BR41+BR54+BR51</f>
        <v>146388.266</v>
      </c>
      <c r="BS39" s="234">
        <f t="shared" si="86"/>
        <v>146388.266</v>
      </c>
      <c r="BT39" s="234">
        <f t="shared" si="86"/>
        <v>20772.597943</v>
      </c>
      <c r="BU39" s="234">
        <f t="shared" si="86"/>
        <v>20772.597943</v>
      </c>
      <c r="BV39" s="234">
        <f t="shared" si="86"/>
        <v>0</v>
      </c>
      <c r="BW39" s="234">
        <f t="shared" si="86"/>
        <v>0</v>
      </c>
      <c r="BX39" s="234">
        <f t="shared" si="86"/>
        <v>1500</v>
      </c>
      <c r="BY39" s="234">
        <f t="shared" si="86"/>
        <v>1500</v>
      </c>
      <c r="BZ39" s="234">
        <f t="shared" si="86"/>
        <v>117.809975</v>
      </c>
      <c r="CA39" s="234">
        <f t="shared" si="86"/>
        <v>117.809975</v>
      </c>
      <c r="CB39" s="234">
        <f t="shared" si="86"/>
        <v>25966.838429</v>
      </c>
      <c r="CC39" s="234">
        <f t="shared" si="86"/>
        <v>25966.838429</v>
      </c>
      <c r="CD39" s="273"/>
      <c r="CE39" s="232">
        <f aca="true" t="shared" si="87" ref="CE39:CP39">CE40+CE41+CE54+CE51</f>
        <v>146388.266</v>
      </c>
      <c r="CF39" s="232">
        <f t="shared" si="87"/>
        <v>146388.266</v>
      </c>
      <c r="CG39" s="232">
        <f t="shared" si="87"/>
        <v>30844.027266</v>
      </c>
      <c r="CH39" s="232">
        <f t="shared" si="87"/>
        <v>30844.027266</v>
      </c>
      <c r="CI39" s="232">
        <f t="shared" si="87"/>
        <v>0</v>
      </c>
      <c r="CJ39" s="232">
        <f t="shared" si="87"/>
        <v>0</v>
      </c>
      <c r="CK39" s="232">
        <f t="shared" si="87"/>
        <v>1500</v>
      </c>
      <c r="CL39" s="232">
        <f t="shared" si="87"/>
        <v>1500</v>
      </c>
      <c r="CM39" s="232">
        <f t="shared" si="87"/>
        <v>117.809975</v>
      </c>
      <c r="CN39" s="232">
        <f t="shared" si="87"/>
        <v>117.809975</v>
      </c>
      <c r="CO39" s="232">
        <f t="shared" si="87"/>
        <v>34263.815752</v>
      </c>
      <c r="CP39" s="232">
        <f t="shared" si="87"/>
        <v>34263.815752</v>
      </c>
      <c r="CQ39" s="235"/>
      <c r="CR39" s="200"/>
      <c r="CS39" s="200"/>
      <c r="CT39" s="216"/>
      <c r="CU39" s="216"/>
      <c r="CV39" s="216"/>
      <c r="CW39" s="216"/>
      <c r="CX39" s="216"/>
      <c r="CY39" s="216"/>
      <c r="CZ39" s="216"/>
      <c r="DA39" s="216"/>
      <c r="DB39" s="216"/>
    </row>
    <row r="40" spans="1:106" s="217" customFormat="1" ht="40.5" customHeight="1">
      <c r="A40" s="282" t="s">
        <v>45</v>
      </c>
      <c r="B40" s="214" t="s">
        <v>298</v>
      </c>
      <c r="C40" s="282"/>
      <c r="D40" s="282"/>
      <c r="E40" s="198"/>
      <c r="F40" s="198"/>
      <c r="G40" s="198"/>
      <c r="H40" s="198"/>
      <c r="I40" s="198"/>
      <c r="J40" s="198"/>
      <c r="K40" s="198"/>
      <c r="L40" s="198"/>
      <c r="M40" s="198"/>
      <c r="N40" s="198"/>
      <c r="O40" s="198"/>
      <c r="P40" s="198"/>
      <c r="Q40" s="282"/>
      <c r="R40" s="198"/>
      <c r="S40" s="198"/>
      <c r="T40" s="198"/>
      <c r="U40" s="198"/>
      <c r="V40" s="198"/>
      <c r="W40" s="198"/>
      <c r="X40" s="198"/>
      <c r="Y40" s="198"/>
      <c r="Z40" s="198"/>
      <c r="AA40" s="198"/>
      <c r="AB40" s="198"/>
      <c r="AC40" s="198"/>
      <c r="AD40" s="282"/>
      <c r="AE40" s="198"/>
      <c r="AF40" s="198"/>
      <c r="AG40" s="198"/>
      <c r="AH40" s="198"/>
      <c r="AI40" s="198"/>
      <c r="AJ40" s="198"/>
      <c r="AK40" s="198"/>
      <c r="AL40" s="198"/>
      <c r="AM40" s="198"/>
      <c r="AN40" s="198"/>
      <c r="AO40" s="198">
        <v>1365</v>
      </c>
      <c r="AP40" s="198">
        <v>1365</v>
      </c>
      <c r="AQ40" s="282"/>
      <c r="AR40" s="232"/>
      <c r="AS40" s="232"/>
      <c r="AT40" s="232"/>
      <c r="AU40" s="232"/>
      <c r="AV40" s="232"/>
      <c r="AW40" s="232"/>
      <c r="AX40" s="232"/>
      <c r="AY40" s="232"/>
      <c r="AZ40" s="232"/>
      <c r="BA40" s="232"/>
      <c r="BB40" s="232">
        <v>1365</v>
      </c>
      <c r="BC40" s="232">
        <v>1365</v>
      </c>
      <c r="BD40" s="273"/>
      <c r="BE40" s="232"/>
      <c r="BF40" s="232"/>
      <c r="BG40" s="232"/>
      <c r="BH40" s="232"/>
      <c r="BI40" s="232"/>
      <c r="BJ40" s="232"/>
      <c r="BK40" s="232"/>
      <c r="BL40" s="232"/>
      <c r="BM40" s="232"/>
      <c r="BN40" s="232"/>
      <c r="BO40" s="232">
        <v>1365</v>
      </c>
      <c r="BP40" s="232">
        <v>1365</v>
      </c>
      <c r="BQ40" s="278"/>
      <c r="BR40" s="234"/>
      <c r="BS40" s="234"/>
      <c r="BT40" s="234"/>
      <c r="BU40" s="234"/>
      <c r="BV40" s="234"/>
      <c r="BW40" s="234"/>
      <c r="BX40" s="234"/>
      <c r="BY40" s="234"/>
      <c r="BZ40" s="234"/>
      <c r="CA40" s="234"/>
      <c r="CB40" s="234">
        <v>1365</v>
      </c>
      <c r="CC40" s="234">
        <v>1365</v>
      </c>
      <c r="CD40" s="273"/>
      <c r="CE40" s="232"/>
      <c r="CF40" s="232"/>
      <c r="CG40" s="232"/>
      <c r="CH40" s="232"/>
      <c r="CI40" s="232"/>
      <c r="CJ40" s="232"/>
      <c r="CK40" s="232"/>
      <c r="CL40" s="232"/>
      <c r="CM40" s="232"/>
      <c r="CN40" s="232"/>
      <c r="CO40" s="232">
        <v>1365</v>
      </c>
      <c r="CP40" s="232">
        <v>1365</v>
      </c>
      <c r="CQ40" s="235"/>
      <c r="CR40" s="200"/>
      <c r="CS40" s="200"/>
      <c r="CT40" s="216"/>
      <c r="CU40" s="216"/>
      <c r="CV40" s="216"/>
      <c r="CW40" s="216"/>
      <c r="CX40" s="216"/>
      <c r="CY40" s="216"/>
      <c r="CZ40" s="216"/>
      <c r="DA40" s="216"/>
      <c r="DB40" s="216"/>
    </row>
    <row r="41" spans="1:106" s="217" customFormat="1" ht="35.25" customHeight="1">
      <c r="A41" s="282" t="s">
        <v>46</v>
      </c>
      <c r="B41" s="214" t="s">
        <v>182</v>
      </c>
      <c r="C41" s="282"/>
      <c r="D41" s="282"/>
      <c r="E41" s="198" t="e">
        <f aca="true" t="shared" si="88" ref="E41:P41">E42+E45</f>
        <v>#REF!</v>
      </c>
      <c r="F41" s="198" t="e">
        <f t="shared" si="88"/>
        <v>#REF!</v>
      </c>
      <c r="G41" s="198" t="e">
        <f t="shared" si="88"/>
        <v>#REF!</v>
      </c>
      <c r="H41" s="198" t="e">
        <f t="shared" si="88"/>
        <v>#REF!</v>
      </c>
      <c r="I41" s="198" t="e">
        <f t="shared" si="88"/>
        <v>#REF!</v>
      </c>
      <c r="J41" s="198" t="e">
        <f t="shared" si="88"/>
        <v>#REF!</v>
      </c>
      <c r="K41" s="198" t="e">
        <f t="shared" si="88"/>
        <v>#REF!</v>
      </c>
      <c r="L41" s="198" t="e">
        <f t="shared" si="88"/>
        <v>#REF!</v>
      </c>
      <c r="M41" s="198" t="e">
        <f t="shared" si="88"/>
        <v>#REF!</v>
      </c>
      <c r="N41" s="198" t="e">
        <f t="shared" si="88"/>
        <v>#REF!</v>
      </c>
      <c r="O41" s="198" t="e">
        <f t="shared" si="88"/>
        <v>#REF!</v>
      </c>
      <c r="P41" s="198" t="e">
        <f t="shared" si="88"/>
        <v>#REF!</v>
      </c>
      <c r="Q41" s="282"/>
      <c r="R41" s="198" t="e">
        <f aca="true" t="shared" si="89" ref="R41:AC41">R42+R45</f>
        <v>#REF!</v>
      </c>
      <c r="S41" s="198" t="e">
        <f t="shared" si="89"/>
        <v>#REF!</v>
      </c>
      <c r="T41" s="198" t="e">
        <f t="shared" si="89"/>
        <v>#REF!</v>
      </c>
      <c r="U41" s="198" t="e">
        <f t="shared" si="89"/>
        <v>#REF!</v>
      </c>
      <c r="V41" s="198" t="e">
        <f t="shared" si="89"/>
        <v>#REF!</v>
      </c>
      <c r="W41" s="198" t="e">
        <f t="shared" si="89"/>
        <v>#REF!</v>
      </c>
      <c r="X41" s="198" t="e">
        <f t="shared" si="89"/>
        <v>#REF!</v>
      </c>
      <c r="Y41" s="198" t="e">
        <f t="shared" si="89"/>
        <v>#REF!</v>
      </c>
      <c r="Z41" s="198" t="e">
        <f t="shared" si="89"/>
        <v>#REF!</v>
      </c>
      <c r="AA41" s="198" t="e">
        <f t="shared" si="89"/>
        <v>#REF!</v>
      </c>
      <c r="AB41" s="198" t="e">
        <f t="shared" si="89"/>
        <v>#REF!</v>
      </c>
      <c r="AC41" s="198" t="e">
        <f t="shared" si="89"/>
        <v>#REF!</v>
      </c>
      <c r="AD41" s="282"/>
      <c r="AE41" s="198">
        <f aca="true" t="shared" si="90" ref="AE41:AP41">AE42+AE45</f>
        <v>60900.595</v>
      </c>
      <c r="AF41" s="198">
        <f t="shared" si="90"/>
        <v>60900.595</v>
      </c>
      <c r="AG41" s="198">
        <f t="shared" si="90"/>
        <v>22250</v>
      </c>
      <c r="AH41" s="198">
        <f t="shared" si="90"/>
        <v>22250</v>
      </c>
      <c r="AI41" s="198">
        <f t="shared" si="90"/>
        <v>0</v>
      </c>
      <c r="AJ41" s="198">
        <f t="shared" si="90"/>
        <v>0</v>
      </c>
      <c r="AK41" s="198">
        <f t="shared" si="90"/>
        <v>0</v>
      </c>
      <c r="AL41" s="198">
        <f t="shared" si="90"/>
        <v>0</v>
      </c>
      <c r="AM41" s="198">
        <f t="shared" si="90"/>
        <v>0</v>
      </c>
      <c r="AN41" s="198">
        <f t="shared" si="90"/>
        <v>0</v>
      </c>
      <c r="AO41" s="198">
        <f t="shared" si="90"/>
        <v>13150</v>
      </c>
      <c r="AP41" s="198">
        <f t="shared" si="90"/>
        <v>13150</v>
      </c>
      <c r="AQ41" s="282"/>
      <c r="AR41" s="232">
        <f aca="true" t="shared" si="91" ref="AR41:BC41">AR42+AR45</f>
        <v>75000.595</v>
      </c>
      <c r="AS41" s="232">
        <f t="shared" si="91"/>
        <v>75000.595</v>
      </c>
      <c r="AT41" s="232">
        <f t="shared" si="91"/>
        <v>28795</v>
      </c>
      <c r="AU41" s="232">
        <f t="shared" si="91"/>
        <v>28795</v>
      </c>
      <c r="AV41" s="232">
        <f t="shared" si="91"/>
        <v>0</v>
      </c>
      <c r="AW41" s="232">
        <f t="shared" si="91"/>
        <v>0</v>
      </c>
      <c r="AX41" s="232">
        <f t="shared" si="91"/>
        <v>0</v>
      </c>
      <c r="AY41" s="232">
        <f t="shared" si="91"/>
        <v>0</v>
      </c>
      <c r="AZ41" s="232">
        <f t="shared" si="91"/>
        <v>0</v>
      </c>
      <c r="BA41" s="232">
        <f t="shared" si="91"/>
        <v>0</v>
      </c>
      <c r="BB41" s="232">
        <f t="shared" si="91"/>
        <v>19695</v>
      </c>
      <c r="BC41" s="232">
        <f t="shared" si="91"/>
        <v>19695</v>
      </c>
      <c r="BD41" s="273"/>
      <c r="BE41" s="232">
        <f aca="true" t="shared" si="92" ref="BE41:BP41">BE42+BE45</f>
        <v>79200.595</v>
      </c>
      <c r="BF41" s="232">
        <f t="shared" si="92"/>
        <v>79200.595</v>
      </c>
      <c r="BG41" s="232">
        <f t="shared" si="92"/>
        <v>32995</v>
      </c>
      <c r="BH41" s="232">
        <f t="shared" si="92"/>
        <v>32995</v>
      </c>
      <c r="BI41" s="232">
        <f t="shared" si="92"/>
        <v>0</v>
      </c>
      <c r="BJ41" s="232">
        <f t="shared" si="92"/>
        <v>0</v>
      </c>
      <c r="BK41" s="232">
        <f t="shared" si="92"/>
        <v>0</v>
      </c>
      <c r="BL41" s="232">
        <f t="shared" si="92"/>
        <v>0</v>
      </c>
      <c r="BM41" s="232">
        <f t="shared" si="92"/>
        <v>0</v>
      </c>
      <c r="BN41" s="232">
        <f t="shared" si="92"/>
        <v>0</v>
      </c>
      <c r="BO41" s="232">
        <f t="shared" si="92"/>
        <v>23895</v>
      </c>
      <c r="BP41" s="232">
        <f t="shared" si="92"/>
        <v>23895</v>
      </c>
      <c r="BQ41" s="278"/>
      <c r="BR41" s="234">
        <f aca="true" t="shared" si="93" ref="BR41:CC41">BR42+BR45</f>
        <v>67200.595</v>
      </c>
      <c r="BS41" s="234">
        <f t="shared" si="93"/>
        <v>67200.595</v>
      </c>
      <c r="BT41" s="234">
        <f t="shared" si="93"/>
        <v>15947.339982000001</v>
      </c>
      <c r="BU41" s="234">
        <f t="shared" si="93"/>
        <v>15947.339982000001</v>
      </c>
      <c r="BV41" s="234">
        <f t="shared" si="93"/>
        <v>0</v>
      </c>
      <c r="BW41" s="234">
        <f t="shared" si="93"/>
        <v>0</v>
      </c>
      <c r="BX41" s="234">
        <f t="shared" si="93"/>
        <v>0</v>
      </c>
      <c r="BY41" s="234">
        <f t="shared" si="93"/>
        <v>0</v>
      </c>
      <c r="BZ41" s="234">
        <f t="shared" si="93"/>
        <v>117.809975</v>
      </c>
      <c r="CA41" s="234">
        <f t="shared" si="93"/>
        <v>117.809975</v>
      </c>
      <c r="CB41" s="234">
        <f t="shared" si="93"/>
        <v>17603.982007</v>
      </c>
      <c r="CC41" s="234">
        <f t="shared" si="93"/>
        <v>17603.982007</v>
      </c>
      <c r="CD41" s="273"/>
      <c r="CE41" s="232">
        <f aca="true" t="shared" si="94" ref="CE41:CP41">CE42+CE45</f>
        <v>67200.595</v>
      </c>
      <c r="CF41" s="232">
        <f t="shared" si="94"/>
        <v>67200.595</v>
      </c>
      <c r="CG41" s="232">
        <f t="shared" si="94"/>
        <v>26018.769305</v>
      </c>
      <c r="CH41" s="232">
        <f t="shared" si="94"/>
        <v>26018.769305</v>
      </c>
      <c r="CI41" s="232">
        <f t="shared" si="94"/>
        <v>0</v>
      </c>
      <c r="CJ41" s="232">
        <f t="shared" si="94"/>
        <v>0</v>
      </c>
      <c r="CK41" s="232">
        <f t="shared" si="94"/>
        <v>0</v>
      </c>
      <c r="CL41" s="232">
        <f t="shared" si="94"/>
        <v>0</v>
      </c>
      <c r="CM41" s="232">
        <f t="shared" si="94"/>
        <v>117.809975</v>
      </c>
      <c r="CN41" s="232">
        <f t="shared" si="94"/>
        <v>117.809975</v>
      </c>
      <c r="CO41" s="232">
        <f t="shared" si="94"/>
        <v>25900.95933</v>
      </c>
      <c r="CP41" s="232">
        <f t="shared" si="94"/>
        <v>25900.95933</v>
      </c>
      <c r="CQ41" s="235"/>
      <c r="CR41" s="200"/>
      <c r="CS41" s="200"/>
      <c r="CT41" s="216"/>
      <c r="CU41" s="216"/>
      <c r="CV41" s="216"/>
      <c r="CW41" s="216"/>
      <c r="CX41" s="216"/>
      <c r="CY41" s="216"/>
      <c r="CZ41" s="216"/>
      <c r="DA41" s="216"/>
      <c r="DB41" s="216"/>
    </row>
    <row r="42" spans="1:106" s="215" customFormat="1" ht="36.75" customHeight="1">
      <c r="A42" s="282" t="s">
        <v>18</v>
      </c>
      <c r="B42" s="214" t="s">
        <v>40</v>
      </c>
      <c r="C42" s="282"/>
      <c r="D42" s="282"/>
      <c r="E42" s="198" t="e">
        <f>#REF!+#REF!+#REF!</f>
        <v>#REF!</v>
      </c>
      <c r="F42" s="198" t="e">
        <f>#REF!+#REF!+#REF!</f>
        <v>#REF!</v>
      </c>
      <c r="G42" s="198" t="e">
        <f>#REF!+#REF!+#REF!</f>
        <v>#REF!</v>
      </c>
      <c r="H42" s="198" t="e">
        <f>#REF!+#REF!+#REF!</f>
        <v>#REF!</v>
      </c>
      <c r="I42" s="198" t="e">
        <f>#REF!+#REF!+#REF!</f>
        <v>#REF!</v>
      </c>
      <c r="J42" s="198" t="e">
        <f>#REF!+#REF!+#REF!</f>
        <v>#REF!</v>
      </c>
      <c r="K42" s="198" t="e">
        <f>#REF!+#REF!+#REF!</f>
        <v>#REF!</v>
      </c>
      <c r="L42" s="198" t="e">
        <f>#REF!+#REF!+#REF!</f>
        <v>#REF!</v>
      </c>
      <c r="M42" s="198" t="e">
        <f>#REF!+#REF!+#REF!</f>
        <v>#REF!</v>
      </c>
      <c r="N42" s="198" t="e">
        <f>#REF!+#REF!+#REF!</f>
        <v>#REF!</v>
      </c>
      <c r="O42" s="198" t="e">
        <f>#REF!+#REF!+#REF!</f>
        <v>#REF!</v>
      </c>
      <c r="P42" s="198" t="e">
        <f>#REF!+#REF!+#REF!</f>
        <v>#REF!</v>
      </c>
      <c r="Q42" s="282"/>
      <c r="R42" s="198" t="e">
        <f>#REF!+#REF!+#REF!</f>
        <v>#REF!</v>
      </c>
      <c r="S42" s="198" t="e">
        <f>#REF!+#REF!+#REF!</f>
        <v>#REF!</v>
      </c>
      <c r="T42" s="198" t="e">
        <f>#REF!+#REF!+#REF!</f>
        <v>#REF!</v>
      </c>
      <c r="U42" s="198" t="e">
        <f>#REF!+#REF!+#REF!</f>
        <v>#REF!</v>
      </c>
      <c r="V42" s="198" t="e">
        <f>#REF!+#REF!+#REF!</f>
        <v>#REF!</v>
      </c>
      <c r="W42" s="198" t="e">
        <f>#REF!+#REF!+#REF!</f>
        <v>#REF!</v>
      </c>
      <c r="X42" s="198" t="e">
        <f>#REF!+#REF!+#REF!</f>
        <v>#REF!</v>
      </c>
      <c r="Y42" s="198" t="e">
        <f>#REF!+#REF!+#REF!</f>
        <v>#REF!</v>
      </c>
      <c r="Z42" s="198" t="e">
        <f>#REF!+#REF!+#REF!</f>
        <v>#REF!</v>
      </c>
      <c r="AA42" s="198" t="e">
        <f>#REF!+#REF!+#REF!</f>
        <v>#REF!</v>
      </c>
      <c r="AB42" s="198" t="e">
        <f>#REF!+#REF!+#REF!</f>
        <v>#REF!</v>
      </c>
      <c r="AC42" s="198" t="e">
        <f>#REF!+#REF!+#REF!</f>
        <v>#REF!</v>
      </c>
      <c r="AD42" s="282"/>
      <c r="AE42" s="198">
        <f aca="true" t="shared" si="95" ref="AE42:AP42">SUM(AE43:AE44)</f>
        <v>12000</v>
      </c>
      <c r="AF42" s="198">
        <f t="shared" si="95"/>
        <v>12000</v>
      </c>
      <c r="AG42" s="198">
        <f t="shared" si="95"/>
        <v>500</v>
      </c>
      <c r="AH42" s="198">
        <f t="shared" si="95"/>
        <v>500</v>
      </c>
      <c r="AI42" s="198">
        <f t="shared" si="95"/>
        <v>0</v>
      </c>
      <c r="AJ42" s="198">
        <f t="shared" si="95"/>
        <v>0</v>
      </c>
      <c r="AK42" s="198">
        <f t="shared" si="95"/>
        <v>0</v>
      </c>
      <c r="AL42" s="198">
        <f t="shared" si="95"/>
        <v>0</v>
      </c>
      <c r="AM42" s="198">
        <f t="shared" si="95"/>
        <v>0</v>
      </c>
      <c r="AN42" s="198">
        <f t="shared" si="95"/>
        <v>0</v>
      </c>
      <c r="AO42" s="198">
        <f t="shared" si="95"/>
        <v>2000</v>
      </c>
      <c r="AP42" s="198">
        <f t="shared" si="95"/>
        <v>2000</v>
      </c>
      <c r="AQ42" s="282"/>
      <c r="AR42" s="232">
        <f aca="true" t="shared" si="96" ref="AR42:BC42">SUM(AR43:AR44)</f>
        <v>12000</v>
      </c>
      <c r="AS42" s="232">
        <f t="shared" si="96"/>
        <v>12000</v>
      </c>
      <c r="AT42" s="232">
        <f t="shared" si="96"/>
        <v>500</v>
      </c>
      <c r="AU42" s="232">
        <f t="shared" si="96"/>
        <v>500</v>
      </c>
      <c r="AV42" s="232">
        <f t="shared" si="96"/>
        <v>0</v>
      </c>
      <c r="AW42" s="232">
        <f t="shared" si="96"/>
        <v>0</v>
      </c>
      <c r="AX42" s="232">
        <f t="shared" si="96"/>
        <v>0</v>
      </c>
      <c r="AY42" s="232">
        <f t="shared" si="96"/>
        <v>0</v>
      </c>
      <c r="AZ42" s="232">
        <f t="shared" si="96"/>
        <v>0</v>
      </c>
      <c r="BA42" s="232">
        <f t="shared" si="96"/>
        <v>0</v>
      </c>
      <c r="BB42" s="232">
        <f t="shared" si="96"/>
        <v>2000</v>
      </c>
      <c r="BC42" s="232">
        <f t="shared" si="96"/>
        <v>2000</v>
      </c>
      <c r="BD42" s="273"/>
      <c r="BE42" s="232">
        <f aca="true" t="shared" si="97" ref="BE42:BP42">SUM(BE43:BE44)</f>
        <v>12000</v>
      </c>
      <c r="BF42" s="232">
        <f t="shared" si="97"/>
        <v>12000</v>
      </c>
      <c r="BG42" s="232">
        <f t="shared" si="97"/>
        <v>500</v>
      </c>
      <c r="BH42" s="232">
        <f t="shared" si="97"/>
        <v>500</v>
      </c>
      <c r="BI42" s="232">
        <f t="shared" si="97"/>
        <v>0</v>
      </c>
      <c r="BJ42" s="232">
        <f t="shared" si="97"/>
        <v>0</v>
      </c>
      <c r="BK42" s="232">
        <f t="shared" si="97"/>
        <v>0</v>
      </c>
      <c r="BL42" s="232">
        <f t="shared" si="97"/>
        <v>0</v>
      </c>
      <c r="BM42" s="232">
        <f t="shared" si="97"/>
        <v>0</v>
      </c>
      <c r="BN42" s="232">
        <f t="shared" si="97"/>
        <v>0</v>
      </c>
      <c r="BO42" s="232">
        <f t="shared" si="97"/>
        <v>2000</v>
      </c>
      <c r="BP42" s="232">
        <f t="shared" si="97"/>
        <v>2000</v>
      </c>
      <c r="BQ42" s="278"/>
      <c r="BR42" s="234">
        <f aca="true" t="shared" si="98" ref="BR42:CC42">SUM(BR43:BR44)</f>
        <v>0</v>
      </c>
      <c r="BS42" s="234">
        <f t="shared" si="98"/>
        <v>0</v>
      </c>
      <c r="BT42" s="234">
        <f t="shared" si="98"/>
        <v>0</v>
      </c>
      <c r="BU42" s="234">
        <f t="shared" si="98"/>
        <v>0</v>
      </c>
      <c r="BV42" s="234">
        <f t="shared" si="98"/>
        <v>0</v>
      </c>
      <c r="BW42" s="234">
        <f t="shared" si="98"/>
        <v>0</v>
      </c>
      <c r="BX42" s="234">
        <f t="shared" si="98"/>
        <v>0</v>
      </c>
      <c r="BY42" s="234">
        <f t="shared" si="98"/>
        <v>0</v>
      </c>
      <c r="BZ42" s="234">
        <f t="shared" si="98"/>
        <v>0</v>
      </c>
      <c r="CA42" s="234">
        <f t="shared" si="98"/>
        <v>0</v>
      </c>
      <c r="CB42" s="234">
        <f t="shared" si="98"/>
        <v>0</v>
      </c>
      <c r="CC42" s="234">
        <f t="shared" si="98"/>
        <v>0</v>
      </c>
      <c r="CD42" s="273"/>
      <c r="CE42" s="232">
        <f aca="true" t="shared" si="99" ref="CE42:CP42">SUM(CE43:CE44)</f>
        <v>0</v>
      </c>
      <c r="CF42" s="232">
        <f t="shared" si="99"/>
        <v>0</v>
      </c>
      <c r="CG42" s="232">
        <f t="shared" si="99"/>
        <v>0</v>
      </c>
      <c r="CH42" s="232">
        <f t="shared" si="99"/>
        <v>0</v>
      </c>
      <c r="CI42" s="232">
        <f t="shared" si="99"/>
        <v>0</v>
      </c>
      <c r="CJ42" s="232">
        <f t="shared" si="99"/>
        <v>0</v>
      </c>
      <c r="CK42" s="232">
        <f t="shared" si="99"/>
        <v>0</v>
      </c>
      <c r="CL42" s="232">
        <f t="shared" si="99"/>
        <v>0</v>
      </c>
      <c r="CM42" s="232">
        <f t="shared" si="99"/>
        <v>0</v>
      </c>
      <c r="CN42" s="232">
        <f t="shared" si="99"/>
        <v>0</v>
      </c>
      <c r="CO42" s="232">
        <f t="shared" si="99"/>
        <v>0</v>
      </c>
      <c r="CP42" s="232">
        <f t="shared" si="99"/>
        <v>0</v>
      </c>
      <c r="CQ42" s="235"/>
      <c r="CR42" s="200"/>
      <c r="CS42" s="200"/>
      <c r="CT42" s="216"/>
      <c r="CU42" s="216"/>
      <c r="CV42" s="216"/>
      <c r="CW42" s="216"/>
      <c r="CX42" s="216"/>
      <c r="CY42" s="216"/>
      <c r="CZ42" s="216"/>
      <c r="DA42" s="216"/>
      <c r="DB42" s="216"/>
    </row>
    <row r="43" spans="1:106" s="217" customFormat="1" ht="44.25" customHeight="1">
      <c r="A43" s="222" t="s">
        <v>5</v>
      </c>
      <c r="B43" s="219" t="s">
        <v>260</v>
      </c>
      <c r="C43" s="220" t="s">
        <v>42</v>
      </c>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99">
        <v>12000</v>
      </c>
      <c r="AF43" s="299">
        <v>12000</v>
      </c>
      <c r="AG43" s="299">
        <v>500</v>
      </c>
      <c r="AH43" s="299">
        <v>500</v>
      </c>
      <c r="AI43" s="219"/>
      <c r="AJ43" s="219"/>
      <c r="AK43" s="219"/>
      <c r="AL43" s="219"/>
      <c r="AM43" s="219"/>
      <c r="AN43" s="219"/>
      <c r="AO43" s="182">
        <v>500</v>
      </c>
      <c r="AP43" s="182">
        <v>500</v>
      </c>
      <c r="AQ43" s="220" t="s">
        <v>272</v>
      </c>
      <c r="AR43" s="231">
        <v>12000</v>
      </c>
      <c r="AS43" s="231">
        <v>12000</v>
      </c>
      <c r="AT43" s="231">
        <v>500</v>
      </c>
      <c r="AU43" s="231">
        <v>500</v>
      </c>
      <c r="AV43" s="231"/>
      <c r="AW43" s="231"/>
      <c r="AX43" s="231"/>
      <c r="AY43" s="231"/>
      <c r="AZ43" s="231"/>
      <c r="BA43" s="231"/>
      <c r="BB43" s="231">
        <v>500</v>
      </c>
      <c r="BC43" s="231">
        <v>500</v>
      </c>
      <c r="BD43" s="274" t="s">
        <v>272</v>
      </c>
      <c r="BE43" s="231">
        <v>12000</v>
      </c>
      <c r="BF43" s="231">
        <v>12000</v>
      </c>
      <c r="BG43" s="231">
        <v>500</v>
      </c>
      <c r="BH43" s="231">
        <v>500</v>
      </c>
      <c r="BI43" s="231"/>
      <c r="BJ43" s="231"/>
      <c r="BK43" s="231"/>
      <c r="BL43" s="231"/>
      <c r="BM43" s="231"/>
      <c r="BN43" s="231"/>
      <c r="BO43" s="231">
        <v>500</v>
      </c>
      <c r="BP43" s="231">
        <v>500</v>
      </c>
      <c r="BQ43" s="275"/>
      <c r="BR43" s="233"/>
      <c r="BS43" s="233"/>
      <c r="BT43" s="233"/>
      <c r="BU43" s="233"/>
      <c r="BV43" s="233"/>
      <c r="BW43" s="233"/>
      <c r="BX43" s="233"/>
      <c r="BY43" s="233"/>
      <c r="BZ43" s="233"/>
      <c r="CA43" s="233"/>
      <c r="CB43" s="233"/>
      <c r="CC43" s="233"/>
      <c r="CD43" s="274"/>
      <c r="CE43" s="231"/>
      <c r="CF43" s="231"/>
      <c r="CG43" s="231"/>
      <c r="CH43" s="231"/>
      <c r="CI43" s="231"/>
      <c r="CJ43" s="231"/>
      <c r="CK43" s="231"/>
      <c r="CL43" s="231"/>
      <c r="CM43" s="231"/>
      <c r="CN43" s="231"/>
      <c r="CO43" s="231"/>
      <c r="CP43" s="231"/>
      <c r="CQ43" s="235"/>
      <c r="CR43" s="200"/>
      <c r="CS43" s="200"/>
      <c r="CT43" s="216"/>
      <c r="CU43" s="216"/>
      <c r="CV43" s="216"/>
      <c r="CW43" s="216"/>
      <c r="CX43" s="216"/>
      <c r="CY43" s="216"/>
      <c r="CZ43" s="216"/>
      <c r="DA43" s="216"/>
      <c r="DB43" s="216"/>
    </row>
    <row r="44" spans="1:106" s="217" customFormat="1" ht="49.5" customHeight="1">
      <c r="A44" s="222" t="s">
        <v>5</v>
      </c>
      <c r="B44" s="219" t="s">
        <v>267</v>
      </c>
      <c r="C44" s="220" t="s">
        <v>42</v>
      </c>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99"/>
      <c r="AF44" s="299"/>
      <c r="AG44" s="299"/>
      <c r="AH44" s="299"/>
      <c r="AI44" s="219"/>
      <c r="AJ44" s="219"/>
      <c r="AK44" s="219"/>
      <c r="AL44" s="219"/>
      <c r="AM44" s="219"/>
      <c r="AN44" s="219"/>
      <c r="AO44" s="182">
        <v>1500</v>
      </c>
      <c r="AP44" s="182">
        <v>1500</v>
      </c>
      <c r="AQ44" s="219"/>
      <c r="AR44" s="231"/>
      <c r="AS44" s="231"/>
      <c r="AT44" s="231"/>
      <c r="AU44" s="231"/>
      <c r="AV44" s="231"/>
      <c r="AW44" s="231"/>
      <c r="AX44" s="231"/>
      <c r="AY44" s="231"/>
      <c r="AZ44" s="231"/>
      <c r="BA44" s="231"/>
      <c r="BB44" s="231">
        <v>1500</v>
      </c>
      <c r="BC44" s="231">
        <v>1500</v>
      </c>
      <c r="BD44" s="274"/>
      <c r="BE44" s="231"/>
      <c r="BF44" s="231"/>
      <c r="BG44" s="231"/>
      <c r="BH44" s="231"/>
      <c r="BI44" s="231"/>
      <c r="BJ44" s="231"/>
      <c r="BK44" s="231"/>
      <c r="BL44" s="231"/>
      <c r="BM44" s="231"/>
      <c r="BN44" s="231"/>
      <c r="BO44" s="231">
        <v>1500</v>
      </c>
      <c r="BP44" s="231">
        <v>1500</v>
      </c>
      <c r="BQ44" s="275"/>
      <c r="BR44" s="233"/>
      <c r="BS44" s="233"/>
      <c r="BT44" s="233"/>
      <c r="BU44" s="233"/>
      <c r="BV44" s="233"/>
      <c r="BW44" s="233"/>
      <c r="BX44" s="233"/>
      <c r="BY44" s="233"/>
      <c r="BZ44" s="233"/>
      <c r="CA44" s="233"/>
      <c r="CB44" s="233"/>
      <c r="CC44" s="233"/>
      <c r="CD44" s="274"/>
      <c r="CE44" s="231"/>
      <c r="CF44" s="231"/>
      <c r="CG44" s="231"/>
      <c r="CH44" s="231"/>
      <c r="CI44" s="231"/>
      <c r="CJ44" s="231"/>
      <c r="CK44" s="231"/>
      <c r="CL44" s="231"/>
      <c r="CM44" s="231"/>
      <c r="CN44" s="231"/>
      <c r="CO44" s="231"/>
      <c r="CP44" s="231"/>
      <c r="CQ44" s="235"/>
      <c r="CR44" s="200"/>
      <c r="CS44" s="200"/>
      <c r="CT44" s="216"/>
      <c r="CU44" s="216"/>
      <c r="CV44" s="216"/>
      <c r="CW44" s="216"/>
      <c r="CX44" s="216"/>
      <c r="CY44" s="216"/>
      <c r="CZ44" s="216"/>
      <c r="DA44" s="216"/>
      <c r="DB44" s="216"/>
    </row>
    <row r="45" spans="1:106" s="217" customFormat="1" ht="30" customHeight="1">
      <c r="A45" s="282" t="s">
        <v>21</v>
      </c>
      <c r="B45" s="214" t="s">
        <v>214</v>
      </c>
      <c r="C45" s="282"/>
      <c r="D45" s="282"/>
      <c r="E45" s="198">
        <f aca="true" t="shared" si="100" ref="E45:AD45">SUM(E46:E48)</f>
        <v>38422.797</v>
      </c>
      <c r="F45" s="198">
        <f t="shared" si="100"/>
        <v>38422.797</v>
      </c>
      <c r="G45" s="198">
        <f t="shared" si="100"/>
        <v>3406</v>
      </c>
      <c r="H45" s="198">
        <f t="shared" si="100"/>
        <v>3406</v>
      </c>
      <c r="I45" s="198">
        <f t="shared" si="100"/>
        <v>0</v>
      </c>
      <c r="J45" s="198">
        <f t="shared" si="100"/>
        <v>0</v>
      </c>
      <c r="K45" s="198">
        <f t="shared" si="100"/>
        <v>0</v>
      </c>
      <c r="L45" s="198">
        <f t="shared" si="100"/>
        <v>0</v>
      </c>
      <c r="M45" s="198">
        <f t="shared" si="100"/>
        <v>0</v>
      </c>
      <c r="N45" s="198">
        <f t="shared" si="100"/>
        <v>0</v>
      </c>
      <c r="O45" s="198">
        <f t="shared" si="100"/>
        <v>10764</v>
      </c>
      <c r="P45" s="198">
        <f t="shared" si="100"/>
        <v>10764</v>
      </c>
      <c r="Q45" s="198">
        <f t="shared" si="100"/>
        <v>0</v>
      </c>
      <c r="R45" s="198">
        <f t="shared" si="100"/>
        <v>37750.04</v>
      </c>
      <c r="S45" s="198">
        <f t="shared" si="100"/>
        <v>37750.04</v>
      </c>
      <c r="T45" s="198">
        <f t="shared" si="100"/>
        <v>21258.711925</v>
      </c>
      <c r="U45" s="198">
        <f t="shared" si="100"/>
        <v>21258.711925</v>
      </c>
      <c r="V45" s="198">
        <f t="shared" si="100"/>
        <v>0</v>
      </c>
      <c r="W45" s="198">
        <f t="shared" si="100"/>
        <v>0</v>
      </c>
      <c r="X45" s="198">
        <f t="shared" si="100"/>
        <v>0</v>
      </c>
      <c r="Y45" s="198">
        <f t="shared" si="100"/>
        <v>0</v>
      </c>
      <c r="Z45" s="198">
        <f t="shared" si="100"/>
        <v>0</v>
      </c>
      <c r="AA45" s="198">
        <f t="shared" si="100"/>
        <v>0</v>
      </c>
      <c r="AB45" s="198">
        <f t="shared" si="100"/>
        <v>10764</v>
      </c>
      <c r="AC45" s="198">
        <f t="shared" si="100"/>
        <v>10764</v>
      </c>
      <c r="AD45" s="198">
        <f t="shared" si="100"/>
        <v>0</v>
      </c>
      <c r="AE45" s="198">
        <f aca="true" t="shared" si="101" ref="AE45:BC45">SUM(AE46:AE49)</f>
        <v>48900.595</v>
      </c>
      <c r="AF45" s="198">
        <f t="shared" si="101"/>
        <v>48900.595</v>
      </c>
      <c r="AG45" s="198">
        <f t="shared" si="101"/>
        <v>21750</v>
      </c>
      <c r="AH45" s="198">
        <f t="shared" si="101"/>
        <v>21750</v>
      </c>
      <c r="AI45" s="198">
        <f t="shared" si="101"/>
        <v>0</v>
      </c>
      <c r="AJ45" s="198">
        <f t="shared" si="101"/>
        <v>0</v>
      </c>
      <c r="AK45" s="198">
        <f t="shared" si="101"/>
        <v>0</v>
      </c>
      <c r="AL45" s="198">
        <f t="shared" si="101"/>
        <v>0</v>
      </c>
      <c r="AM45" s="198">
        <f t="shared" si="101"/>
        <v>0</v>
      </c>
      <c r="AN45" s="198">
        <f t="shared" si="101"/>
        <v>0</v>
      </c>
      <c r="AO45" s="198">
        <f t="shared" si="101"/>
        <v>11150</v>
      </c>
      <c r="AP45" s="198">
        <f t="shared" si="101"/>
        <v>11150</v>
      </c>
      <c r="AQ45" s="198">
        <f t="shared" si="101"/>
        <v>0</v>
      </c>
      <c r="AR45" s="232">
        <f t="shared" si="101"/>
        <v>63000.595</v>
      </c>
      <c r="AS45" s="232">
        <f t="shared" si="101"/>
        <v>63000.595</v>
      </c>
      <c r="AT45" s="232">
        <f t="shared" si="101"/>
        <v>28295</v>
      </c>
      <c r="AU45" s="232">
        <f t="shared" si="101"/>
        <v>28295</v>
      </c>
      <c r="AV45" s="232">
        <f t="shared" si="101"/>
        <v>0</v>
      </c>
      <c r="AW45" s="232">
        <f t="shared" si="101"/>
        <v>0</v>
      </c>
      <c r="AX45" s="232">
        <f t="shared" si="101"/>
        <v>0</v>
      </c>
      <c r="AY45" s="232">
        <f t="shared" si="101"/>
        <v>0</v>
      </c>
      <c r="AZ45" s="232">
        <f t="shared" si="101"/>
        <v>0</v>
      </c>
      <c r="BA45" s="232">
        <f t="shared" si="101"/>
        <v>0</v>
      </c>
      <c r="BB45" s="232">
        <f t="shared" si="101"/>
        <v>17695</v>
      </c>
      <c r="BC45" s="232">
        <f t="shared" si="101"/>
        <v>17695</v>
      </c>
      <c r="BD45" s="273">
        <f>SUM(BD46:BD49)</f>
        <v>0</v>
      </c>
      <c r="BE45" s="232">
        <f aca="true" t="shared" si="102" ref="BE45:BN45">SUM(BE46:BE50)</f>
        <v>67200.595</v>
      </c>
      <c r="BF45" s="232">
        <f t="shared" si="102"/>
        <v>67200.595</v>
      </c>
      <c r="BG45" s="232">
        <f t="shared" si="102"/>
        <v>32495</v>
      </c>
      <c r="BH45" s="232">
        <f t="shared" si="102"/>
        <v>32495</v>
      </c>
      <c r="BI45" s="232">
        <f t="shared" si="102"/>
        <v>0</v>
      </c>
      <c r="BJ45" s="232">
        <f t="shared" si="102"/>
        <v>0</v>
      </c>
      <c r="BK45" s="232">
        <f t="shared" si="102"/>
        <v>0</v>
      </c>
      <c r="BL45" s="232">
        <f t="shared" si="102"/>
        <v>0</v>
      </c>
      <c r="BM45" s="232">
        <f t="shared" si="102"/>
        <v>0</v>
      </c>
      <c r="BN45" s="232">
        <f t="shared" si="102"/>
        <v>0</v>
      </c>
      <c r="BO45" s="232">
        <f>SUM(BO46:BO50)</f>
        <v>21895</v>
      </c>
      <c r="BP45" s="232">
        <f>SUM(BP46:BP50)</f>
        <v>21895</v>
      </c>
      <c r="BQ45" s="278">
        <f>SUM(BQ46:BQ49)</f>
        <v>0</v>
      </c>
      <c r="BR45" s="234">
        <f aca="true" t="shared" si="103" ref="BR45:CP45">SUM(BR46:BR50)</f>
        <v>67200.595</v>
      </c>
      <c r="BS45" s="234">
        <f t="shared" si="103"/>
        <v>67200.595</v>
      </c>
      <c r="BT45" s="234">
        <f t="shared" si="103"/>
        <v>15947.339982000001</v>
      </c>
      <c r="BU45" s="234">
        <f t="shared" si="103"/>
        <v>15947.339982000001</v>
      </c>
      <c r="BV45" s="234">
        <f t="shared" si="103"/>
        <v>0</v>
      </c>
      <c r="BW45" s="234">
        <f t="shared" si="103"/>
        <v>0</v>
      </c>
      <c r="BX45" s="234">
        <f t="shared" si="103"/>
        <v>0</v>
      </c>
      <c r="BY45" s="234">
        <f t="shared" si="103"/>
        <v>0</v>
      </c>
      <c r="BZ45" s="234">
        <f t="shared" si="103"/>
        <v>117.809975</v>
      </c>
      <c r="CA45" s="234">
        <f t="shared" si="103"/>
        <v>117.809975</v>
      </c>
      <c r="CB45" s="234">
        <f t="shared" si="103"/>
        <v>17603.982007</v>
      </c>
      <c r="CC45" s="234">
        <f t="shared" si="103"/>
        <v>17603.982007</v>
      </c>
      <c r="CD45" s="232">
        <f t="shared" si="103"/>
        <v>0</v>
      </c>
      <c r="CE45" s="232">
        <f t="shared" si="103"/>
        <v>67200.595</v>
      </c>
      <c r="CF45" s="232">
        <f t="shared" si="103"/>
        <v>67200.595</v>
      </c>
      <c r="CG45" s="232">
        <f t="shared" si="103"/>
        <v>26018.769305</v>
      </c>
      <c r="CH45" s="232">
        <f t="shared" si="103"/>
        <v>26018.769305</v>
      </c>
      <c r="CI45" s="232">
        <f t="shared" si="103"/>
        <v>0</v>
      </c>
      <c r="CJ45" s="232">
        <f t="shared" si="103"/>
        <v>0</v>
      </c>
      <c r="CK45" s="232">
        <f t="shared" si="103"/>
        <v>0</v>
      </c>
      <c r="CL45" s="232">
        <f t="shared" si="103"/>
        <v>0</v>
      </c>
      <c r="CM45" s="232">
        <f t="shared" si="103"/>
        <v>117.809975</v>
      </c>
      <c r="CN45" s="232">
        <f t="shared" si="103"/>
        <v>117.809975</v>
      </c>
      <c r="CO45" s="232">
        <f t="shared" si="103"/>
        <v>25900.95933</v>
      </c>
      <c r="CP45" s="232">
        <f t="shared" si="103"/>
        <v>25900.95933</v>
      </c>
      <c r="CQ45" s="235"/>
      <c r="CR45" s="200"/>
      <c r="CS45" s="200"/>
      <c r="CT45" s="216"/>
      <c r="CU45" s="216"/>
      <c r="CV45" s="216"/>
      <c r="CW45" s="216"/>
      <c r="CX45" s="216"/>
      <c r="CY45" s="216"/>
      <c r="CZ45" s="216"/>
      <c r="DA45" s="216"/>
      <c r="DB45" s="216"/>
    </row>
    <row r="46" spans="1:106" s="277" customFormat="1" ht="74.25" customHeight="1">
      <c r="A46" s="222" t="s">
        <v>5</v>
      </c>
      <c r="B46" s="219" t="s">
        <v>291</v>
      </c>
      <c r="C46" s="220" t="s">
        <v>42</v>
      </c>
      <c r="D46" s="220" t="s">
        <v>176</v>
      </c>
      <c r="E46" s="182">
        <v>38422.797</v>
      </c>
      <c r="F46" s="182">
        <f>E46</f>
        <v>38422.797</v>
      </c>
      <c r="G46" s="182">
        <v>3406</v>
      </c>
      <c r="H46" s="182">
        <f>G46</f>
        <v>3406</v>
      </c>
      <c r="I46" s="182"/>
      <c r="J46" s="182"/>
      <c r="K46" s="182"/>
      <c r="L46" s="182"/>
      <c r="M46" s="182"/>
      <c r="N46" s="182"/>
      <c r="O46" s="182">
        <v>6264</v>
      </c>
      <c r="P46" s="182">
        <v>6264</v>
      </c>
      <c r="Q46" s="220" t="s">
        <v>176</v>
      </c>
      <c r="R46" s="182">
        <v>37750.04</v>
      </c>
      <c r="S46" s="182">
        <f>R46</f>
        <v>37750.04</v>
      </c>
      <c r="T46" s="182">
        <f>R46-15000-1491.328075</f>
        <v>21258.711925</v>
      </c>
      <c r="U46" s="182">
        <f>T46</f>
        <v>21258.711925</v>
      </c>
      <c r="V46" s="182"/>
      <c r="W46" s="182"/>
      <c r="X46" s="182"/>
      <c r="Y46" s="182"/>
      <c r="Z46" s="182"/>
      <c r="AA46" s="182"/>
      <c r="AB46" s="182">
        <v>6264</v>
      </c>
      <c r="AC46" s="182">
        <v>6264</v>
      </c>
      <c r="AD46" s="220" t="s">
        <v>176</v>
      </c>
      <c r="AE46" s="299">
        <v>37750.04</v>
      </c>
      <c r="AF46" s="299">
        <f>AE46</f>
        <v>37750.04</v>
      </c>
      <c r="AG46" s="299">
        <f>AH46</f>
        <v>15600</v>
      </c>
      <c r="AH46" s="299">
        <f>19250-1150-1000-1500</f>
        <v>15600</v>
      </c>
      <c r="AI46" s="182"/>
      <c r="AJ46" s="182"/>
      <c r="AK46" s="182"/>
      <c r="AL46" s="182"/>
      <c r="AM46" s="182"/>
      <c r="AN46" s="182"/>
      <c r="AO46" s="182">
        <v>7500</v>
      </c>
      <c r="AP46" s="182">
        <v>7500</v>
      </c>
      <c r="AQ46" s="220" t="s">
        <v>176</v>
      </c>
      <c r="AR46" s="231">
        <v>37750.04</v>
      </c>
      <c r="AS46" s="231">
        <f>AR46</f>
        <v>37750.04</v>
      </c>
      <c r="AT46" s="231">
        <f>AU46</f>
        <v>15600</v>
      </c>
      <c r="AU46" s="231">
        <f>19250-1150-1000-1500</f>
        <v>15600</v>
      </c>
      <c r="AV46" s="231"/>
      <c r="AW46" s="231"/>
      <c r="AX46" s="231"/>
      <c r="AY46" s="231"/>
      <c r="AZ46" s="231"/>
      <c r="BA46" s="231"/>
      <c r="BB46" s="231">
        <v>7500</v>
      </c>
      <c r="BC46" s="231">
        <v>7500</v>
      </c>
      <c r="BD46" s="274" t="s">
        <v>176</v>
      </c>
      <c r="BE46" s="231">
        <v>37750.04</v>
      </c>
      <c r="BF46" s="231">
        <f>BE46</f>
        <v>37750.04</v>
      </c>
      <c r="BG46" s="231">
        <f>BH46</f>
        <v>15600</v>
      </c>
      <c r="BH46" s="231">
        <f>19250-1150-1000-1500</f>
        <v>15600</v>
      </c>
      <c r="BI46" s="231"/>
      <c r="BJ46" s="231"/>
      <c r="BK46" s="231"/>
      <c r="BL46" s="231"/>
      <c r="BM46" s="231"/>
      <c r="BN46" s="231"/>
      <c r="BO46" s="231">
        <v>7500</v>
      </c>
      <c r="BP46" s="231">
        <v>7500</v>
      </c>
      <c r="BQ46" s="275" t="s">
        <v>176</v>
      </c>
      <c r="BR46" s="233">
        <v>37750.04</v>
      </c>
      <c r="BS46" s="233">
        <f>BR46</f>
        <v>37750.04</v>
      </c>
      <c r="BT46" s="233">
        <v>225.548</v>
      </c>
      <c r="BU46" s="233">
        <v>225.548</v>
      </c>
      <c r="BV46" s="233"/>
      <c r="BW46" s="233"/>
      <c r="BX46" s="233"/>
      <c r="BY46" s="233"/>
      <c r="BZ46" s="233">
        <f>CA46</f>
        <v>0</v>
      </c>
      <c r="CA46" s="233"/>
      <c r="CB46" s="233">
        <f>CC46</f>
        <v>2000</v>
      </c>
      <c r="CC46" s="233">
        <v>2000</v>
      </c>
      <c r="CD46" s="274" t="s">
        <v>176</v>
      </c>
      <c r="CE46" s="231">
        <v>37750.04</v>
      </c>
      <c r="CF46" s="231">
        <f>CE46</f>
        <v>37750.04</v>
      </c>
      <c r="CG46" s="231">
        <v>2000</v>
      </c>
      <c r="CH46" s="231">
        <v>2000</v>
      </c>
      <c r="CI46" s="231"/>
      <c r="CJ46" s="231"/>
      <c r="CK46" s="231"/>
      <c r="CL46" s="231"/>
      <c r="CM46" s="231">
        <f>CN46</f>
        <v>0</v>
      </c>
      <c r="CN46" s="231"/>
      <c r="CO46" s="231">
        <f>CP46</f>
        <v>2000</v>
      </c>
      <c r="CP46" s="231">
        <v>2000</v>
      </c>
      <c r="CQ46" s="202" t="s">
        <v>289</v>
      </c>
      <c r="CR46" s="203"/>
      <c r="CS46" s="203"/>
      <c r="CT46" s="216"/>
      <c r="CU46" s="216"/>
      <c r="CV46" s="216"/>
      <c r="CW46" s="216"/>
      <c r="CX46" s="216"/>
      <c r="CY46" s="216"/>
      <c r="CZ46" s="216"/>
      <c r="DA46" s="216"/>
      <c r="DB46" s="216"/>
    </row>
    <row r="47" spans="1:106" s="277" customFormat="1" ht="49.5">
      <c r="A47" s="222" t="s">
        <v>5</v>
      </c>
      <c r="B47" s="219" t="s">
        <v>240</v>
      </c>
      <c r="C47" s="220" t="s">
        <v>42</v>
      </c>
      <c r="D47" s="220"/>
      <c r="E47" s="182"/>
      <c r="F47" s="182"/>
      <c r="G47" s="182"/>
      <c r="H47" s="182"/>
      <c r="I47" s="182"/>
      <c r="J47" s="182"/>
      <c r="K47" s="182"/>
      <c r="L47" s="182"/>
      <c r="M47" s="182"/>
      <c r="N47" s="182"/>
      <c r="O47" s="182"/>
      <c r="P47" s="182"/>
      <c r="Q47" s="220"/>
      <c r="R47" s="182"/>
      <c r="S47" s="182"/>
      <c r="T47" s="182"/>
      <c r="U47" s="182"/>
      <c r="V47" s="182"/>
      <c r="W47" s="182"/>
      <c r="X47" s="182"/>
      <c r="Y47" s="182"/>
      <c r="Z47" s="182"/>
      <c r="AA47" s="182"/>
      <c r="AB47" s="182"/>
      <c r="AC47" s="182"/>
      <c r="AD47" s="220" t="s">
        <v>271</v>
      </c>
      <c r="AE47" s="299">
        <v>1150.555</v>
      </c>
      <c r="AF47" s="299">
        <f>AE47</f>
        <v>1150.555</v>
      </c>
      <c r="AG47" s="299">
        <v>1150</v>
      </c>
      <c r="AH47" s="299">
        <v>1150</v>
      </c>
      <c r="AI47" s="182"/>
      <c r="AJ47" s="182"/>
      <c r="AK47" s="182"/>
      <c r="AL47" s="182"/>
      <c r="AM47" s="182"/>
      <c r="AN47" s="182"/>
      <c r="AO47" s="182">
        <v>1150</v>
      </c>
      <c r="AP47" s="182">
        <v>1150</v>
      </c>
      <c r="AQ47" s="220" t="s">
        <v>271</v>
      </c>
      <c r="AR47" s="231">
        <v>1150.555</v>
      </c>
      <c r="AS47" s="231">
        <f>AR47</f>
        <v>1150.555</v>
      </c>
      <c r="AT47" s="231">
        <v>1150</v>
      </c>
      <c r="AU47" s="231">
        <v>1150</v>
      </c>
      <c r="AV47" s="231"/>
      <c r="AW47" s="231"/>
      <c r="AX47" s="231"/>
      <c r="AY47" s="231"/>
      <c r="AZ47" s="231"/>
      <c r="BA47" s="231"/>
      <c r="BB47" s="231">
        <v>1150</v>
      </c>
      <c r="BC47" s="231">
        <v>1150</v>
      </c>
      <c r="BD47" s="274" t="s">
        <v>271</v>
      </c>
      <c r="BE47" s="231">
        <v>1150.555</v>
      </c>
      <c r="BF47" s="231">
        <f>BE47</f>
        <v>1150.555</v>
      </c>
      <c r="BG47" s="231">
        <v>1150</v>
      </c>
      <c r="BH47" s="231">
        <v>1150</v>
      </c>
      <c r="BI47" s="231"/>
      <c r="BJ47" s="231"/>
      <c r="BK47" s="231"/>
      <c r="BL47" s="231"/>
      <c r="BM47" s="231"/>
      <c r="BN47" s="231"/>
      <c r="BO47" s="231">
        <v>1150</v>
      </c>
      <c r="BP47" s="231">
        <v>1150</v>
      </c>
      <c r="BQ47" s="275" t="s">
        <v>271</v>
      </c>
      <c r="BR47" s="233">
        <v>1150.555</v>
      </c>
      <c r="BS47" s="233">
        <f>BR47</f>
        <v>1150.555</v>
      </c>
      <c r="BT47" s="233">
        <v>922.912</v>
      </c>
      <c r="BU47" s="233">
        <v>922.912</v>
      </c>
      <c r="BV47" s="233"/>
      <c r="BW47" s="233"/>
      <c r="BX47" s="233"/>
      <c r="BY47" s="233"/>
      <c r="BZ47" s="233"/>
      <c r="CA47" s="233"/>
      <c r="CB47" s="233">
        <f>CC47</f>
        <v>922.912</v>
      </c>
      <c r="CC47" s="233">
        <f>1122-199.088</f>
        <v>922.912</v>
      </c>
      <c r="CD47" s="274" t="s">
        <v>271</v>
      </c>
      <c r="CE47" s="231">
        <v>1150.555</v>
      </c>
      <c r="CF47" s="231">
        <f>CE47</f>
        <v>1150.555</v>
      </c>
      <c r="CG47" s="231">
        <v>922.912</v>
      </c>
      <c r="CH47" s="231">
        <v>922.912</v>
      </c>
      <c r="CI47" s="231"/>
      <c r="CJ47" s="231"/>
      <c r="CK47" s="231"/>
      <c r="CL47" s="231"/>
      <c r="CM47" s="231"/>
      <c r="CN47" s="231"/>
      <c r="CO47" s="231">
        <f>CP47</f>
        <v>922.912</v>
      </c>
      <c r="CP47" s="231">
        <f>1122-199.088</f>
        <v>922.912</v>
      </c>
      <c r="CQ47" s="202"/>
      <c r="CR47" s="203"/>
      <c r="CS47" s="203"/>
      <c r="CT47" s="216"/>
      <c r="CU47" s="216"/>
      <c r="CV47" s="216"/>
      <c r="CW47" s="216"/>
      <c r="CX47" s="216"/>
      <c r="CY47" s="216"/>
      <c r="CZ47" s="216"/>
      <c r="DA47" s="216"/>
      <c r="DB47" s="216"/>
    </row>
    <row r="48" spans="1:106" s="277" customFormat="1" ht="69" customHeight="1">
      <c r="A48" s="222" t="s">
        <v>5</v>
      </c>
      <c r="B48" s="219" t="s">
        <v>122</v>
      </c>
      <c r="C48" s="220" t="s">
        <v>42</v>
      </c>
      <c r="D48" s="220"/>
      <c r="E48" s="182"/>
      <c r="F48" s="202"/>
      <c r="G48" s="182"/>
      <c r="H48" s="202"/>
      <c r="I48" s="182"/>
      <c r="J48" s="182"/>
      <c r="K48" s="182"/>
      <c r="L48" s="182"/>
      <c r="M48" s="182"/>
      <c r="N48" s="182"/>
      <c r="O48" s="182">
        <f>5000-500</f>
        <v>4500</v>
      </c>
      <c r="P48" s="182">
        <f>5000-500</f>
        <v>4500</v>
      </c>
      <c r="Q48" s="220"/>
      <c r="R48" s="182"/>
      <c r="S48" s="202"/>
      <c r="T48" s="182"/>
      <c r="U48" s="202"/>
      <c r="V48" s="182"/>
      <c r="W48" s="182"/>
      <c r="X48" s="182"/>
      <c r="Y48" s="182"/>
      <c r="Z48" s="182"/>
      <c r="AA48" s="182"/>
      <c r="AB48" s="182">
        <f>5000-500</f>
        <v>4500</v>
      </c>
      <c r="AC48" s="182">
        <f>5000-500</f>
        <v>4500</v>
      </c>
      <c r="AD48" s="300" t="s">
        <v>270</v>
      </c>
      <c r="AE48" s="299">
        <v>10000</v>
      </c>
      <c r="AF48" s="299">
        <v>10000</v>
      </c>
      <c r="AG48" s="299">
        <v>5000</v>
      </c>
      <c r="AH48" s="299">
        <v>5000</v>
      </c>
      <c r="AI48" s="182"/>
      <c r="AJ48" s="182"/>
      <c r="AK48" s="182"/>
      <c r="AL48" s="182"/>
      <c r="AM48" s="182"/>
      <c r="AN48" s="182"/>
      <c r="AO48" s="182">
        <v>2500</v>
      </c>
      <c r="AP48" s="182">
        <v>2500</v>
      </c>
      <c r="AQ48" s="300" t="s">
        <v>270</v>
      </c>
      <c r="AR48" s="231">
        <v>10000</v>
      </c>
      <c r="AS48" s="231">
        <v>10000</v>
      </c>
      <c r="AT48" s="231">
        <v>5000</v>
      </c>
      <c r="AU48" s="231">
        <v>5000</v>
      </c>
      <c r="AV48" s="231"/>
      <c r="AW48" s="231"/>
      <c r="AX48" s="231"/>
      <c r="AY48" s="231"/>
      <c r="AZ48" s="231"/>
      <c r="BA48" s="231"/>
      <c r="BB48" s="231">
        <v>2500</v>
      </c>
      <c r="BC48" s="231">
        <v>2500</v>
      </c>
      <c r="BD48" s="274" t="s">
        <v>270</v>
      </c>
      <c r="BE48" s="231">
        <v>10000</v>
      </c>
      <c r="BF48" s="231">
        <v>10000</v>
      </c>
      <c r="BG48" s="231">
        <v>5000</v>
      </c>
      <c r="BH48" s="231">
        <v>5000</v>
      </c>
      <c r="BI48" s="231"/>
      <c r="BJ48" s="231"/>
      <c r="BK48" s="231"/>
      <c r="BL48" s="231"/>
      <c r="BM48" s="231"/>
      <c r="BN48" s="231"/>
      <c r="BO48" s="231">
        <v>2500</v>
      </c>
      <c r="BP48" s="231">
        <v>2500</v>
      </c>
      <c r="BQ48" s="275" t="s">
        <v>270</v>
      </c>
      <c r="BR48" s="233">
        <v>10000</v>
      </c>
      <c r="BS48" s="233">
        <v>10000</v>
      </c>
      <c r="BT48" s="233">
        <v>2591.313975</v>
      </c>
      <c r="BU48" s="233">
        <v>2591.313975</v>
      </c>
      <c r="BV48" s="233"/>
      <c r="BW48" s="233"/>
      <c r="BX48" s="233"/>
      <c r="BY48" s="233"/>
      <c r="BZ48" s="233">
        <f>CA48</f>
        <v>91.313975</v>
      </c>
      <c r="CA48" s="233">
        <v>91.313975</v>
      </c>
      <c r="CB48" s="233">
        <v>2500</v>
      </c>
      <c r="CC48" s="233">
        <v>2500</v>
      </c>
      <c r="CD48" s="274" t="s">
        <v>270</v>
      </c>
      <c r="CE48" s="231">
        <v>10000</v>
      </c>
      <c r="CF48" s="231">
        <v>10000</v>
      </c>
      <c r="CG48" s="379">
        <v>7980.136412000001</v>
      </c>
      <c r="CH48" s="379">
        <v>7980.136412000001</v>
      </c>
      <c r="CI48" s="231"/>
      <c r="CJ48" s="231"/>
      <c r="CK48" s="231"/>
      <c r="CL48" s="231"/>
      <c r="CM48" s="231">
        <f>CN48</f>
        <v>91.313975</v>
      </c>
      <c r="CN48" s="231">
        <v>91.313975</v>
      </c>
      <c r="CO48" s="379">
        <f>CP48</f>
        <v>7888.822437</v>
      </c>
      <c r="CP48" s="379">
        <f>2500+2646.959298+2741.863139</f>
        <v>7888.822437</v>
      </c>
      <c r="CQ48" s="202" t="s">
        <v>289</v>
      </c>
      <c r="CR48" s="203"/>
      <c r="CS48" s="203"/>
      <c r="CT48" s="216"/>
      <c r="CU48" s="216"/>
      <c r="CV48" s="216"/>
      <c r="CW48" s="216"/>
      <c r="CX48" s="216"/>
      <c r="CY48" s="216"/>
      <c r="CZ48" s="216"/>
      <c r="DA48" s="216"/>
      <c r="DB48" s="216"/>
    </row>
    <row r="49" spans="1:106" s="277" customFormat="1" ht="46.5" customHeight="1">
      <c r="A49" s="222" t="s">
        <v>5</v>
      </c>
      <c r="B49" s="219" t="s">
        <v>261</v>
      </c>
      <c r="C49" s="220" t="s">
        <v>42</v>
      </c>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99"/>
      <c r="AF49" s="299"/>
      <c r="AG49" s="299"/>
      <c r="AH49" s="299"/>
      <c r="AI49" s="219"/>
      <c r="AJ49" s="219"/>
      <c r="AK49" s="219"/>
      <c r="AL49" s="219"/>
      <c r="AM49" s="219"/>
      <c r="AN49" s="219"/>
      <c r="AO49" s="182"/>
      <c r="AP49" s="182"/>
      <c r="AQ49" s="220" t="s">
        <v>273</v>
      </c>
      <c r="AR49" s="231">
        <v>14100</v>
      </c>
      <c r="AS49" s="231">
        <v>14100</v>
      </c>
      <c r="AT49" s="231">
        <f>BB49</f>
        <v>6545</v>
      </c>
      <c r="AU49" s="231">
        <f>BB49</f>
        <v>6545</v>
      </c>
      <c r="AV49" s="231"/>
      <c r="AW49" s="231"/>
      <c r="AX49" s="231"/>
      <c r="AY49" s="231"/>
      <c r="AZ49" s="231"/>
      <c r="BA49" s="231"/>
      <c r="BB49" s="231">
        <f>BC49</f>
        <v>6545</v>
      </c>
      <c r="BC49" s="231">
        <f>2045+2500+1000+500+500</f>
        <v>6545</v>
      </c>
      <c r="BD49" s="274" t="s">
        <v>273</v>
      </c>
      <c r="BE49" s="231">
        <v>14100</v>
      </c>
      <c r="BF49" s="231">
        <v>14100</v>
      </c>
      <c r="BG49" s="231">
        <f>BO49</f>
        <v>6545</v>
      </c>
      <c r="BH49" s="231">
        <f>BO49</f>
        <v>6545</v>
      </c>
      <c r="BI49" s="231"/>
      <c r="BJ49" s="231"/>
      <c r="BK49" s="231"/>
      <c r="BL49" s="231"/>
      <c r="BM49" s="231"/>
      <c r="BN49" s="231"/>
      <c r="BO49" s="231">
        <f>BP49</f>
        <v>6545</v>
      </c>
      <c r="BP49" s="231">
        <f>2045+2500+1000+500+500</f>
        <v>6545</v>
      </c>
      <c r="BQ49" s="275" t="s">
        <v>273</v>
      </c>
      <c r="BR49" s="233">
        <v>14100</v>
      </c>
      <c r="BS49" s="233">
        <v>14100</v>
      </c>
      <c r="BT49" s="233">
        <v>9066.274000000001</v>
      </c>
      <c r="BU49" s="233">
        <v>9066.274000000001</v>
      </c>
      <c r="BV49" s="233"/>
      <c r="BW49" s="233"/>
      <c r="BX49" s="233"/>
      <c r="BY49" s="233"/>
      <c r="BZ49" s="233">
        <f>CA49</f>
        <v>26.496</v>
      </c>
      <c r="CA49" s="233">
        <v>26.496</v>
      </c>
      <c r="CB49" s="233">
        <f>CC49</f>
        <v>9039.778</v>
      </c>
      <c r="CC49" s="233">
        <f>500+2500+1000+2045+500+2295.69+199.088</f>
        <v>9039.778</v>
      </c>
      <c r="CD49" s="274" t="s">
        <v>273</v>
      </c>
      <c r="CE49" s="231">
        <v>14100</v>
      </c>
      <c r="CF49" s="231">
        <v>14100</v>
      </c>
      <c r="CG49" s="379">
        <v>10945.476886</v>
      </c>
      <c r="CH49" s="379">
        <v>10945.476886</v>
      </c>
      <c r="CI49" s="231"/>
      <c r="CJ49" s="231"/>
      <c r="CK49" s="231"/>
      <c r="CL49" s="231"/>
      <c r="CM49" s="231">
        <f>CN49</f>
        <v>26.496</v>
      </c>
      <c r="CN49" s="231">
        <v>26.496</v>
      </c>
      <c r="CO49" s="379">
        <f>CP49</f>
        <v>10918.980886000001</v>
      </c>
      <c r="CP49" s="379">
        <f>500+2500+1000+2045+500+2295.69+199.088+1879.202886</f>
        <v>10918.980886000001</v>
      </c>
      <c r="CQ49" s="202" t="s">
        <v>289</v>
      </c>
      <c r="CR49" s="200"/>
      <c r="CS49" s="200"/>
      <c r="CT49" s="216"/>
      <c r="CU49" s="216"/>
      <c r="CV49" s="216"/>
      <c r="CW49" s="216"/>
      <c r="CX49" s="216"/>
      <c r="CY49" s="216"/>
      <c r="CZ49" s="216"/>
      <c r="DA49" s="216"/>
      <c r="DB49" s="216"/>
    </row>
    <row r="50" spans="1:106" s="277" customFormat="1" ht="33">
      <c r="A50" s="222" t="s">
        <v>5</v>
      </c>
      <c r="B50" s="219" t="s">
        <v>283</v>
      </c>
      <c r="C50" s="220" t="s">
        <v>42</v>
      </c>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99"/>
      <c r="AF50" s="299"/>
      <c r="AG50" s="299"/>
      <c r="AH50" s="299"/>
      <c r="AI50" s="219"/>
      <c r="AJ50" s="219"/>
      <c r="AK50" s="219"/>
      <c r="AL50" s="219"/>
      <c r="AM50" s="219"/>
      <c r="AN50" s="219"/>
      <c r="AO50" s="182"/>
      <c r="AP50" s="182"/>
      <c r="AQ50" s="220"/>
      <c r="AR50" s="231"/>
      <c r="AS50" s="231"/>
      <c r="AT50" s="231"/>
      <c r="AU50" s="231"/>
      <c r="AV50" s="231"/>
      <c r="AW50" s="231"/>
      <c r="AX50" s="231"/>
      <c r="AY50" s="231"/>
      <c r="AZ50" s="231"/>
      <c r="BA50" s="231"/>
      <c r="BB50" s="231"/>
      <c r="BC50" s="231"/>
      <c r="BD50" s="274" t="s">
        <v>284</v>
      </c>
      <c r="BE50" s="231">
        <v>4200</v>
      </c>
      <c r="BF50" s="231">
        <v>4200</v>
      </c>
      <c r="BG50" s="231">
        <v>4200</v>
      </c>
      <c r="BH50" s="231">
        <v>4200</v>
      </c>
      <c r="BI50" s="231"/>
      <c r="BJ50" s="231"/>
      <c r="BK50" s="231"/>
      <c r="BL50" s="231"/>
      <c r="BM50" s="231"/>
      <c r="BN50" s="231"/>
      <c r="BO50" s="231">
        <v>4200</v>
      </c>
      <c r="BP50" s="231">
        <v>4200</v>
      </c>
      <c r="BQ50" s="275" t="s">
        <v>296</v>
      </c>
      <c r="BR50" s="233">
        <v>4200</v>
      </c>
      <c r="BS50" s="233">
        <v>4200</v>
      </c>
      <c r="BT50" s="233">
        <v>3141.292007</v>
      </c>
      <c r="BU50" s="233">
        <v>3141.292007</v>
      </c>
      <c r="BV50" s="233"/>
      <c r="BW50" s="233"/>
      <c r="BX50" s="233"/>
      <c r="BY50" s="233"/>
      <c r="BZ50" s="233"/>
      <c r="CA50" s="233"/>
      <c r="CB50" s="233">
        <v>3141.292007</v>
      </c>
      <c r="CC50" s="233">
        <v>3141.292007</v>
      </c>
      <c r="CD50" s="274" t="s">
        <v>296</v>
      </c>
      <c r="CE50" s="231">
        <v>4200</v>
      </c>
      <c r="CF50" s="231">
        <v>4200</v>
      </c>
      <c r="CG50" s="379">
        <v>4170.244007</v>
      </c>
      <c r="CH50" s="379">
        <v>4170.244007</v>
      </c>
      <c r="CI50" s="231"/>
      <c r="CJ50" s="231"/>
      <c r="CK50" s="231"/>
      <c r="CL50" s="231"/>
      <c r="CM50" s="231"/>
      <c r="CN50" s="231"/>
      <c r="CO50" s="379">
        <f>CP50</f>
        <v>4170.244007</v>
      </c>
      <c r="CP50" s="379">
        <f>3141.292007+1028.952</f>
        <v>4170.244007</v>
      </c>
      <c r="CQ50" s="202" t="s">
        <v>289</v>
      </c>
      <c r="CR50" s="200"/>
      <c r="CS50" s="200"/>
      <c r="CT50" s="216"/>
      <c r="CU50" s="216"/>
      <c r="CV50" s="216"/>
      <c r="CW50" s="216"/>
      <c r="CX50" s="216"/>
      <c r="CY50" s="216"/>
      <c r="CZ50" s="216"/>
      <c r="DA50" s="216"/>
      <c r="DB50" s="216"/>
    </row>
    <row r="51" spans="1:106" s="225" customFormat="1" ht="40.5" customHeight="1">
      <c r="A51" s="282" t="s">
        <v>209</v>
      </c>
      <c r="B51" s="223" t="s">
        <v>234</v>
      </c>
      <c r="C51" s="282"/>
      <c r="D51" s="282"/>
      <c r="E51" s="198"/>
      <c r="F51" s="198"/>
      <c r="G51" s="198"/>
      <c r="H51" s="198"/>
      <c r="I51" s="198"/>
      <c r="J51" s="198"/>
      <c r="K51" s="198"/>
      <c r="L51" s="198"/>
      <c r="M51" s="198"/>
      <c r="N51" s="198"/>
      <c r="O51" s="198"/>
      <c r="P51" s="198"/>
      <c r="Q51" s="282"/>
      <c r="R51" s="198"/>
      <c r="S51" s="198"/>
      <c r="T51" s="198"/>
      <c r="U51" s="198"/>
      <c r="V51" s="198"/>
      <c r="W51" s="198"/>
      <c r="X51" s="198"/>
      <c r="Y51" s="198"/>
      <c r="Z51" s="198"/>
      <c r="AA51" s="198"/>
      <c r="AB51" s="198"/>
      <c r="AC51" s="198"/>
      <c r="AD51" s="282"/>
      <c r="AE51" s="198">
        <f>AE52+AE53</f>
        <v>193540.671</v>
      </c>
      <c r="AF51" s="198">
        <f aca="true" t="shared" si="104" ref="AF51:AP51">AF52+AF53</f>
        <v>193540.671</v>
      </c>
      <c r="AG51" s="198">
        <f t="shared" si="104"/>
        <v>193540.671</v>
      </c>
      <c r="AH51" s="198">
        <f t="shared" si="104"/>
        <v>193540.671</v>
      </c>
      <c r="AI51" s="198">
        <f t="shared" si="104"/>
        <v>0</v>
      </c>
      <c r="AJ51" s="198">
        <f t="shared" si="104"/>
        <v>0</v>
      </c>
      <c r="AK51" s="198">
        <f t="shared" si="104"/>
        <v>0</v>
      </c>
      <c r="AL51" s="198">
        <f t="shared" si="104"/>
        <v>0</v>
      </c>
      <c r="AM51" s="198">
        <f t="shared" si="104"/>
        <v>0</v>
      </c>
      <c r="AN51" s="198">
        <f t="shared" si="104"/>
        <v>0</v>
      </c>
      <c r="AO51" s="198">
        <f t="shared" si="104"/>
        <v>6240</v>
      </c>
      <c r="AP51" s="198">
        <f t="shared" si="104"/>
        <v>6240</v>
      </c>
      <c r="AQ51" s="282"/>
      <c r="AR51" s="232">
        <f>AR52+AR53</f>
        <v>193540.671</v>
      </c>
      <c r="AS51" s="232">
        <f aca="true" t="shared" si="105" ref="AS51:BC51">AS52+AS53</f>
        <v>193540.671</v>
      </c>
      <c r="AT51" s="232">
        <f t="shared" si="105"/>
        <v>193540.671</v>
      </c>
      <c r="AU51" s="232">
        <f t="shared" si="105"/>
        <v>193540.671</v>
      </c>
      <c r="AV51" s="232">
        <f t="shared" si="105"/>
        <v>0</v>
      </c>
      <c r="AW51" s="232">
        <f t="shared" si="105"/>
        <v>0</v>
      </c>
      <c r="AX51" s="232">
        <f t="shared" si="105"/>
        <v>0</v>
      </c>
      <c r="AY51" s="232">
        <f t="shared" si="105"/>
        <v>0</v>
      </c>
      <c r="AZ51" s="232">
        <f t="shared" si="105"/>
        <v>0</v>
      </c>
      <c r="BA51" s="232">
        <f t="shared" si="105"/>
        <v>0</v>
      </c>
      <c r="BB51" s="232">
        <f t="shared" si="105"/>
        <v>6240</v>
      </c>
      <c r="BC51" s="232">
        <f t="shared" si="105"/>
        <v>6240</v>
      </c>
      <c r="BD51" s="273"/>
      <c r="BE51" s="232">
        <f>BE52+BE53</f>
        <v>193540.671</v>
      </c>
      <c r="BF51" s="232">
        <f aca="true" t="shared" si="106" ref="BF51:BP51">BF52+BF53</f>
        <v>193540.671</v>
      </c>
      <c r="BG51" s="232">
        <f t="shared" si="106"/>
        <v>193540.671</v>
      </c>
      <c r="BH51" s="232">
        <f t="shared" si="106"/>
        <v>193540.671</v>
      </c>
      <c r="BI51" s="232">
        <f t="shared" si="106"/>
        <v>0</v>
      </c>
      <c r="BJ51" s="232">
        <f t="shared" si="106"/>
        <v>0</v>
      </c>
      <c r="BK51" s="232">
        <f t="shared" si="106"/>
        <v>0</v>
      </c>
      <c r="BL51" s="232">
        <f t="shared" si="106"/>
        <v>0</v>
      </c>
      <c r="BM51" s="232">
        <f t="shared" si="106"/>
        <v>0</v>
      </c>
      <c r="BN51" s="232">
        <f t="shared" si="106"/>
        <v>0</v>
      </c>
      <c r="BO51" s="232">
        <f t="shared" si="106"/>
        <v>10000</v>
      </c>
      <c r="BP51" s="232">
        <f t="shared" si="106"/>
        <v>10000</v>
      </c>
      <c r="BQ51" s="278"/>
      <c r="BR51" s="234">
        <f>BR52+BR53</f>
        <v>79187.671</v>
      </c>
      <c r="BS51" s="234">
        <f aca="true" t="shared" si="107" ref="BS51:CC51">BS52+BS53</f>
        <v>79187.671</v>
      </c>
      <c r="BT51" s="234">
        <f t="shared" si="107"/>
        <v>4825.257961</v>
      </c>
      <c r="BU51" s="234">
        <f t="shared" si="107"/>
        <v>4825.257961</v>
      </c>
      <c r="BV51" s="234">
        <f t="shared" si="107"/>
        <v>0</v>
      </c>
      <c r="BW51" s="234">
        <f t="shared" si="107"/>
        <v>0</v>
      </c>
      <c r="BX51" s="234">
        <f t="shared" si="107"/>
        <v>0</v>
      </c>
      <c r="BY51" s="234">
        <f t="shared" si="107"/>
        <v>0</v>
      </c>
      <c r="BZ51" s="234">
        <f t="shared" si="107"/>
        <v>0</v>
      </c>
      <c r="CA51" s="234">
        <f t="shared" si="107"/>
        <v>0</v>
      </c>
      <c r="CB51" s="234">
        <f t="shared" si="107"/>
        <v>4825.257961</v>
      </c>
      <c r="CC51" s="234">
        <f t="shared" si="107"/>
        <v>4825.257961</v>
      </c>
      <c r="CD51" s="273"/>
      <c r="CE51" s="232">
        <f>CE52+CE53</f>
        <v>79187.671</v>
      </c>
      <c r="CF51" s="232">
        <f aca="true" t="shared" si="108" ref="CF51:CP51">CF52+CF53</f>
        <v>79187.671</v>
      </c>
      <c r="CG51" s="232">
        <f t="shared" si="108"/>
        <v>4825.257961</v>
      </c>
      <c r="CH51" s="232">
        <f t="shared" si="108"/>
        <v>4825.257961</v>
      </c>
      <c r="CI51" s="232">
        <f t="shared" si="108"/>
        <v>0</v>
      </c>
      <c r="CJ51" s="232">
        <f t="shared" si="108"/>
        <v>0</v>
      </c>
      <c r="CK51" s="232">
        <f t="shared" si="108"/>
        <v>0</v>
      </c>
      <c r="CL51" s="232">
        <f t="shared" si="108"/>
        <v>0</v>
      </c>
      <c r="CM51" s="232">
        <f t="shared" si="108"/>
        <v>0</v>
      </c>
      <c r="CN51" s="232">
        <f t="shared" si="108"/>
        <v>0</v>
      </c>
      <c r="CO51" s="232">
        <f t="shared" si="108"/>
        <v>4825.257961</v>
      </c>
      <c r="CP51" s="232">
        <f t="shared" si="108"/>
        <v>4825.257961</v>
      </c>
      <c r="CQ51" s="235"/>
      <c r="CR51" s="200"/>
      <c r="CS51" s="200"/>
      <c r="CT51" s="224"/>
      <c r="CU51" s="224"/>
      <c r="CV51" s="224"/>
      <c r="CW51" s="224"/>
      <c r="CX51" s="224"/>
      <c r="CY51" s="224"/>
      <c r="CZ51" s="224"/>
      <c r="DA51" s="224"/>
      <c r="DB51" s="224"/>
    </row>
    <row r="52" spans="1:106" s="276" customFormat="1" ht="64.5" customHeight="1">
      <c r="A52" s="222" t="s">
        <v>5</v>
      </c>
      <c r="B52" s="219" t="s">
        <v>235</v>
      </c>
      <c r="C52" s="220" t="s">
        <v>42</v>
      </c>
      <c r="D52" s="220"/>
      <c r="E52" s="182"/>
      <c r="F52" s="182"/>
      <c r="G52" s="182"/>
      <c r="H52" s="182"/>
      <c r="I52" s="182"/>
      <c r="J52" s="182"/>
      <c r="K52" s="182"/>
      <c r="L52" s="182"/>
      <c r="M52" s="182"/>
      <c r="N52" s="182"/>
      <c r="O52" s="182"/>
      <c r="P52" s="182"/>
      <c r="Q52" s="220"/>
      <c r="R52" s="182"/>
      <c r="S52" s="182"/>
      <c r="T52" s="182"/>
      <c r="U52" s="182"/>
      <c r="V52" s="182"/>
      <c r="W52" s="182"/>
      <c r="X52" s="182"/>
      <c r="Y52" s="182"/>
      <c r="Z52" s="182"/>
      <c r="AA52" s="182"/>
      <c r="AB52" s="182"/>
      <c r="AC52" s="182"/>
      <c r="AD52" s="220" t="s">
        <v>183</v>
      </c>
      <c r="AE52" s="182">
        <v>114353</v>
      </c>
      <c r="AF52" s="182">
        <v>114353</v>
      </c>
      <c r="AG52" s="182">
        <v>114353</v>
      </c>
      <c r="AH52" s="182">
        <v>114353</v>
      </c>
      <c r="AI52" s="182"/>
      <c r="AJ52" s="182"/>
      <c r="AK52" s="182"/>
      <c r="AL52" s="182"/>
      <c r="AM52" s="182"/>
      <c r="AN52" s="182"/>
      <c r="AO52" s="182">
        <v>4000</v>
      </c>
      <c r="AP52" s="182">
        <v>4000</v>
      </c>
      <c r="AQ52" s="220" t="s">
        <v>183</v>
      </c>
      <c r="AR52" s="231">
        <v>114353</v>
      </c>
      <c r="AS52" s="231">
        <v>114353</v>
      </c>
      <c r="AT52" s="231">
        <v>114353</v>
      </c>
      <c r="AU52" s="231">
        <v>114353</v>
      </c>
      <c r="AV52" s="231"/>
      <c r="AW52" s="231"/>
      <c r="AX52" s="231"/>
      <c r="AY52" s="231"/>
      <c r="AZ52" s="231"/>
      <c r="BA52" s="231"/>
      <c r="BB52" s="231">
        <v>4000</v>
      </c>
      <c r="BC52" s="231">
        <v>4000</v>
      </c>
      <c r="BD52" s="274" t="s">
        <v>183</v>
      </c>
      <c r="BE52" s="231">
        <v>114353</v>
      </c>
      <c r="BF52" s="231">
        <v>114353</v>
      </c>
      <c r="BG52" s="231">
        <v>114353</v>
      </c>
      <c r="BH52" s="231">
        <v>114353</v>
      </c>
      <c r="BI52" s="231"/>
      <c r="BJ52" s="231"/>
      <c r="BK52" s="231"/>
      <c r="BL52" s="231"/>
      <c r="BM52" s="231"/>
      <c r="BN52" s="231"/>
      <c r="BO52" s="231">
        <v>4000</v>
      </c>
      <c r="BP52" s="231">
        <v>4000</v>
      </c>
      <c r="BQ52" s="275"/>
      <c r="BR52" s="233"/>
      <c r="BS52" s="233"/>
      <c r="BT52" s="233"/>
      <c r="BU52" s="233"/>
      <c r="BV52" s="233"/>
      <c r="BW52" s="233"/>
      <c r="BX52" s="233"/>
      <c r="BY52" s="233"/>
      <c r="BZ52" s="233"/>
      <c r="CA52" s="233"/>
      <c r="CB52" s="233"/>
      <c r="CC52" s="233"/>
      <c r="CD52" s="274"/>
      <c r="CE52" s="231"/>
      <c r="CF52" s="231"/>
      <c r="CG52" s="231"/>
      <c r="CH52" s="231"/>
      <c r="CI52" s="231"/>
      <c r="CJ52" s="231"/>
      <c r="CK52" s="231"/>
      <c r="CL52" s="231"/>
      <c r="CM52" s="231"/>
      <c r="CN52" s="231"/>
      <c r="CO52" s="231"/>
      <c r="CP52" s="231"/>
      <c r="CQ52" s="202"/>
      <c r="CR52" s="203"/>
      <c r="CS52" s="203"/>
      <c r="CT52" s="286"/>
      <c r="CU52" s="286"/>
      <c r="CV52" s="286"/>
      <c r="CW52" s="286"/>
      <c r="CX52" s="286"/>
      <c r="CY52" s="286"/>
      <c r="CZ52" s="286"/>
      <c r="DA52" s="286"/>
      <c r="DB52" s="286"/>
    </row>
    <row r="53" spans="1:106" s="276" customFormat="1" ht="67.5" customHeight="1">
      <c r="A53" s="222" t="s">
        <v>5</v>
      </c>
      <c r="B53" s="219" t="s">
        <v>236</v>
      </c>
      <c r="C53" s="220" t="s">
        <v>42</v>
      </c>
      <c r="D53" s="220"/>
      <c r="E53" s="182"/>
      <c r="F53" s="182"/>
      <c r="G53" s="182"/>
      <c r="H53" s="182"/>
      <c r="I53" s="182"/>
      <c r="J53" s="182"/>
      <c r="K53" s="182"/>
      <c r="L53" s="182"/>
      <c r="M53" s="182"/>
      <c r="N53" s="182"/>
      <c r="O53" s="182"/>
      <c r="P53" s="182"/>
      <c r="Q53" s="220"/>
      <c r="R53" s="182"/>
      <c r="S53" s="182"/>
      <c r="T53" s="182"/>
      <c r="U53" s="182"/>
      <c r="V53" s="182"/>
      <c r="W53" s="182"/>
      <c r="X53" s="182"/>
      <c r="Y53" s="182"/>
      <c r="Z53" s="182"/>
      <c r="AA53" s="182"/>
      <c r="AB53" s="182"/>
      <c r="AC53" s="182"/>
      <c r="AD53" s="220" t="s">
        <v>237</v>
      </c>
      <c r="AE53" s="182">
        <v>79187.671</v>
      </c>
      <c r="AF53" s="182">
        <v>79187.671</v>
      </c>
      <c r="AG53" s="182">
        <v>79187.671</v>
      </c>
      <c r="AH53" s="182">
        <v>79187.671</v>
      </c>
      <c r="AI53" s="182"/>
      <c r="AJ53" s="182"/>
      <c r="AK53" s="182"/>
      <c r="AL53" s="182"/>
      <c r="AM53" s="182"/>
      <c r="AN53" s="182"/>
      <c r="AO53" s="182">
        <v>2240</v>
      </c>
      <c r="AP53" s="182">
        <v>2240</v>
      </c>
      <c r="AQ53" s="220" t="s">
        <v>237</v>
      </c>
      <c r="AR53" s="231">
        <v>79187.671</v>
      </c>
      <c r="AS53" s="231">
        <v>79187.671</v>
      </c>
      <c r="AT53" s="231">
        <v>79187.671</v>
      </c>
      <c r="AU53" s="231">
        <v>79187.671</v>
      </c>
      <c r="AV53" s="231"/>
      <c r="AW53" s="231"/>
      <c r="AX53" s="231"/>
      <c r="AY53" s="231"/>
      <c r="AZ53" s="231"/>
      <c r="BA53" s="231"/>
      <c r="BB53" s="231">
        <v>2240</v>
      </c>
      <c r="BC53" s="231">
        <v>2240</v>
      </c>
      <c r="BD53" s="274" t="s">
        <v>237</v>
      </c>
      <c r="BE53" s="231">
        <v>79187.671</v>
      </c>
      <c r="BF53" s="231">
        <v>79187.671</v>
      </c>
      <c r="BG53" s="231">
        <v>79187.671</v>
      </c>
      <c r="BH53" s="231">
        <v>79187.671</v>
      </c>
      <c r="BI53" s="231"/>
      <c r="BJ53" s="231"/>
      <c r="BK53" s="231"/>
      <c r="BL53" s="231"/>
      <c r="BM53" s="231"/>
      <c r="BN53" s="231"/>
      <c r="BO53" s="231">
        <v>6000</v>
      </c>
      <c r="BP53" s="231">
        <v>6000</v>
      </c>
      <c r="BQ53" s="275" t="s">
        <v>237</v>
      </c>
      <c r="BR53" s="233">
        <v>79187.671</v>
      </c>
      <c r="BS53" s="233">
        <v>79187.671</v>
      </c>
      <c r="BT53" s="233">
        <v>4825.257961</v>
      </c>
      <c r="BU53" s="233">
        <v>4825.257961</v>
      </c>
      <c r="BV53" s="233"/>
      <c r="BW53" s="233"/>
      <c r="BX53" s="233"/>
      <c r="BY53" s="233"/>
      <c r="BZ53" s="233"/>
      <c r="CA53" s="233"/>
      <c r="CB53" s="233">
        <v>4825.257961</v>
      </c>
      <c r="CC53" s="233">
        <v>4825.257961</v>
      </c>
      <c r="CD53" s="274" t="s">
        <v>237</v>
      </c>
      <c r="CE53" s="231">
        <v>79187.671</v>
      </c>
      <c r="CF53" s="231">
        <v>79187.671</v>
      </c>
      <c r="CG53" s="231">
        <v>4825.257961</v>
      </c>
      <c r="CH53" s="231">
        <v>4825.257961</v>
      </c>
      <c r="CI53" s="231"/>
      <c r="CJ53" s="231"/>
      <c r="CK53" s="231"/>
      <c r="CL53" s="231"/>
      <c r="CM53" s="231"/>
      <c r="CN53" s="231"/>
      <c r="CO53" s="231">
        <v>4825.257961</v>
      </c>
      <c r="CP53" s="231">
        <v>4825.257961</v>
      </c>
      <c r="CQ53" s="202" t="s">
        <v>289</v>
      </c>
      <c r="CR53" s="203"/>
      <c r="CS53" s="203"/>
      <c r="CT53" s="286"/>
      <c r="CU53" s="286"/>
      <c r="CV53" s="286"/>
      <c r="CW53" s="286"/>
      <c r="CX53" s="286"/>
      <c r="CY53" s="286"/>
      <c r="CZ53" s="286"/>
      <c r="DA53" s="286"/>
      <c r="DB53" s="286"/>
    </row>
    <row r="54" spans="1:106" s="217" customFormat="1" ht="45" customHeight="1">
      <c r="A54" s="282" t="s">
        <v>266</v>
      </c>
      <c r="B54" s="214" t="s">
        <v>156</v>
      </c>
      <c r="C54" s="282"/>
      <c r="D54" s="282"/>
      <c r="E54" s="198" t="e">
        <f>E55+E56+#REF!</f>
        <v>#REF!</v>
      </c>
      <c r="F54" s="198" t="e">
        <f>F55+F56+#REF!</f>
        <v>#REF!</v>
      </c>
      <c r="G54" s="198" t="e">
        <f>G55+G56+#REF!</f>
        <v>#REF!</v>
      </c>
      <c r="H54" s="198" t="e">
        <f>H55+H56+#REF!</f>
        <v>#REF!</v>
      </c>
      <c r="I54" s="198" t="e">
        <f>I55+I56+#REF!</f>
        <v>#REF!</v>
      </c>
      <c r="J54" s="198" t="e">
        <f>J55+J56+#REF!</f>
        <v>#REF!</v>
      </c>
      <c r="K54" s="198" t="e">
        <f>K55+K56+#REF!</f>
        <v>#REF!</v>
      </c>
      <c r="L54" s="198" t="e">
        <f>L55+L56+#REF!</f>
        <v>#REF!</v>
      </c>
      <c r="M54" s="198" t="e">
        <f>M55+M56+#REF!</f>
        <v>#REF!</v>
      </c>
      <c r="N54" s="198" t="e">
        <f>N55+N56+#REF!</f>
        <v>#REF!</v>
      </c>
      <c r="O54" s="198" t="e">
        <f>O55+O56+#REF!</f>
        <v>#REF!</v>
      </c>
      <c r="P54" s="198" t="e">
        <f>P55+P56+#REF!</f>
        <v>#REF!</v>
      </c>
      <c r="Q54" s="282"/>
      <c r="R54" s="198" t="e">
        <f>R55+R56+#REF!</f>
        <v>#REF!</v>
      </c>
      <c r="S54" s="198" t="e">
        <f>S55+S56+#REF!</f>
        <v>#REF!</v>
      </c>
      <c r="T54" s="198" t="e">
        <f>T55+T56+#REF!</f>
        <v>#REF!</v>
      </c>
      <c r="U54" s="198" t="e">
        <f>U55+U56+#REF!</f>
        <v>#REF!</v>
      </c>
      <c r="V54" s="198" t="e">
        <f>V55+V56+#REF!</f>
        <v>#REF!</v>
      </c>
      <c r="W54" s="198" t="e">
        <f>W55+W56+#REF!</f>
        <v>#REF!</v>
      </c>
      <c r="X54" s="198" t="e">
        <f>X55+X56+#REF!</f>
        <v>#REF!</v>
      </c>
      <c r="Y54" s="198" t="e">
        <f>Y55+Y56+#REF!</f>
        <v>#REF!</v>
      </c>
      <c r="Z54" s="198" t="e">
        <f>Z55+Z56+#REF!</f>
        <v>#REF!</v>
      </c>
      <c r="AA54" s="198" t="e">
        <f>AA55+AA56+#REF!</f>
        <v>#REF!</v>
      </c>
      <c r="AB54" s="198" t="e">
        <f>AB55+AB56+#REF!</f>
        <v>#REF!</v>
      </c>
      <c r="AC54" s="198" t="e">
        <f>AC55+AC56+#REF!</f>
        <v>#REF!</v>
      </c>
      <c r="AD54" s="282"/>
      <c r="AE54" s="198">
        <f aca="true" t="shared" si="109" ref="AE54:AO54">AE55+AE56</f>
        <v>0</v>
      </c>
      <c r="AF54" s="198">
        <f t="shared" si="109"/>
        <v>0</v>
      </c>
      <c r="AG54" s="198">
        <f t="shared" si="109"/>
        <v>0</v>
      </c>
      <c r="AH54" s="198">
        <f t="shared" si="109"/>
        <v>0</v>
      </c>
      <c r="AI54" s="198">
        <f t="shared" si="109"/>
        <v>0</v>
      </c>
      <c r="AJ54" s="198">
        <f t="shared" si="109"/>
        <v>0</v>
      </c>
      <c r="AK54" s="198">
        <f t="shared" si="109"/>
        <v>1500</v>
      </c>
      <c r="AL54" s="198">
        <f t="shared" si="109"/>
        <v>1500</v>
      </c>
      <c r="AM54" s="198">
        <f t="shared" si="109"/>
        <v>0</v>
      </c>
      <c r="AN54" s="198">
        <f t="shared" si="109"/>
        <v>0</v>
      </c>
      <c r="AO54" s="198">
        <f t="shared" si="109"/>
        <v>2700</v>
      </c>
      <c r="AP54" s="198">
        <f>AP55+AP56</f>
        <v>2700</v>
      </c>
      <c r="AQ54" s="282"/>
      <c r="AR54" s="232">
        <f aca="true" t="shared" si="110" ref="AR54:BB54">AR55+AR56</f>
        <v>0</v>
      </c>
      <c r="AS54" s="232">
        <f t="shared" si="110"/>
        <v>0</v>
      </c>
      <c r="AT54" s="232">
        <f t="shared" si="110"/>
        <v>0</v>
      </c>
      <c r="AU54" s="232">
        <f t="shared" si="110"/>
        <v>0</v>
      </c>
      <c r="AV54" s="232">
        <f t="shared" si="110"/>
        <v>0</v>
      </c>
      <c r="AW54" s="232">
        <f t="shared" si="110"/>
        <v>0</v>
      </c>
      <c r="AX54" s="232">
        <f t="shared" si="110"/>
        <v>1500</v>
      </c>
      <c r="AY54" s="232">
        <f t="shared" si="110"/>
        <v>1500</v>
      </c>
      <c r="AZ54" s="232">
        <f t="shared" si="110"/>
        <v>0</v>
      </c>
      <c r="BA54" s="232">
        <f t="shared" si="110"/>
        <v>0</v>
      </c>
      <c r="BB54" s="232">
        <f t="shared" si="110"/>
        <v>2700</v>
      </c>
      <c r="BC54" s="232">
        <f>BC55+BC56</f>
        <v>2700</v>
      </c>
      <c r="BD54" s="273"/>
      <c r="BE54" s="232">
        <f aca="true" t="shared" si="111" ref="BE54:BO54">BE55+BE56</f>
        <v>0</v>
      </c>
      <c r="BF54" s="232">
        <f t="shared" si="111"/>
        <v>0</v>
      </c>
      <c r="BG54" s="232">
        <f t="shared" si="111"/>
        <v>0</v>
      </c>
      <c r="BH54" s="232">
        <f t="shared" si="111"/>
        <v>0</v>
      </c>
      <c r="BI54" s="232">
        <f t="shared" si="111"/>
        <v>0</v>
      </c>
      <c r="BJ54" s="232">
        <f t="shared" si="111"/>
        <v>0</v>
      </c>
      <c r="BK54" s="232">
        <f t="shared" si="111"/>
        <v>1500</v>
      </c>
      <c r="BL54" s="232">
        <f t="shared" si="111"/>
        <v>1500</v>
      </c>
      <c r="BM54" s="232">
        <f t="shared" si="111"/>
        <v>0</v>
      </c>
      <c r="BN54" s="232">
        <f t="shared" si="111"/>
        <v>0</v>
      </c>
      <c r="BO54" s="232">
        <f t="shared" si="111"/>
        <v>3238</v>
      </c>
      <c r="BP54" s="232">
        <f>BP55+BP56</f>
        <v>3238</v>
      </c>
      <c r="BQ54" s="278"/>
      <c r="BR54" s="234">
        <f aca="true" t="shared" si="112" ref="BR54:CB54">BR55+BR56</f>
        <v>0</v>
      </c>
      <c r="BS54" s="234">
        <f t="shared" si="112"/>
        <v>0</v>
      </c>
      <c r="BT54" s="234">
        <f t="shared" si="112"/>
        <v>0</v>
      </c>
      <c r="BU54" s="234">
        <f t="shared" si="112"/>
        <v>0</v>
      </c>
      <c r="BV54" s="234">
        <f t="shared" si="112"/>
        <v>0</v>
      </c>
      <c r="BW54" s="234">
        <f t="shared" si="112"/>
        <v>0</v>
      </c>
      <c r="BX54" s="234">
        <f t="shared" si="112"/>
        <v>1500</v>
      </c>
      <c r="BY54" s="234">
        <f t="shared" si="112"/>
        <v>1500</v>
      </c>
      <c r="BZ54" s="234">
        <f t="shared" si="112"/>
        <v>0</v>
      </c>
      <c r="CA54" s="234">
        <f t="shared" si="112"/>
        <v>0</v>
      </c>
      <c r="CB54" s="234">
        <f t="shared" si="112"/>
        <v>2172.598461</v>
      </c>
      <c r="CC54" s="234">
        <f>CC55+CC56</f>
        <v>2172.598461</v>
      </c>
      <c r="CD54" s="273"/>
      <c r="CE54" s="232">
        <f aca="true" t="shared" si="113" ref="CE54:CO54">CE55+CE56</f>
        <v>0</v>
      </c>
      <c r="CF54" s="232">
        <f t="shared" si="113"/>
        <v>0</v>
      </c>
      <c r="CG54" s="232">
        <f t="shared" si="113"/>
        <v>0</v>
      </c>
      <c r="CH54" s="232">
        <f t="shared" si="113"/>
        <v>0</v>
      </c>
      <c r="CI54" s="232">
        <f t="shared" si="113"/>
        <v>0</v>
      </c>
      <c r="CJ54" s="232">
        <f t="shared" si="113"/>
        <v>0</v>
      </c>
      <c r="CK54" s="232">
        <f t="shared" si="113"/>
        <v>1500</v>
      </c>
      <c r="CL54" s="232">
        <f t="shared" si="113"/>
        <v>1500</v>
      </c>
      <c r="CM54" s="232">
        <f t="shared" si="113"/>
        <v>0</v>
      </c>
      <c r="CN54" s="232">
        <f t="shared" si="113"/>
        <v>0</v>
      </c>
      <c r="CO54" s="232">
        <f t="shared" si="113"/>
        <v>2172.598461</v>
      </c>
      <c r="CP54" s="232">
        <f>CP55+CP56</f>
        <v>2172.598461</v>
      </c>
      <c r="CQ54" s="199"/>
      <c r="CR54" s="200"/>
      <c r="CS54" s="200"/>
      <c r="CT54" s="216"/>
      <c r="CU54" s="216"/>
      <c r="CV54" s="216"/>
      <c r="CW54" s="216"/>
      <c r="CX54" s="216"/>
      <c r="CY54" s="216"/>
      <c r="CZ54" s="216"/>
      <c r="DA54" s="216"/>
      <c r="DB54" s="216"/>
    </row>
    <row r="55" spans="1:106" s="276" customFormat="1" ht="40.5" customHeight="1">
      <c r="A55" s="222" t="s">
        <v>5</v>
      </c>
      <c r="B55" s="219" t="s">
        <v>292</v>
      </c>
      <c r="C55" s="220" t="s">
        <v>52</v>
      </c>
      <c r="D55" s="220"/>
      <c r="E55" s="182"/>
      <c r="F55" s="182"/>
      <c r="G55" s="182"/>
      <c r="H55" s="182"/>
      <c r="I55" s="182">
        <v>0</v>
      </c>
      <c r="J55" s="182">
        <v>0</v>
      </c>
      <c r="K55" s="182">
        <v>312</v>
      </c>
      <c r="L55" s="182">
        <v>312</v>
      </c>
      <c r="M55" s="182"/>
      <c r="N55" s="182"/>
      <c r="O55" s="182">
        <v>300</v>
      </c>
      <c r="P55" s="182">
        <v>300</v>
      </c>
      <c r="Q55" s="220"/>
      <c r="R55" s="182"/>
      <c r="S55" s="182"/>
      <c r="T55" s="182"/>
      <c r="U55" s="182"/>
      <c r="V55" s="182">
        <v>0</v>
      </c>
      <c r="W55" s="182">
        <v>0</v>
      </c>
      <c r="X55" s="182">
        <v>312</v>
      </c>
      <c r="Y55" s="182">
        <v>312</v>
      </c>
      <c r="Z55" s="182"/>
      <c r="AA55" s="182"/>
      <c r="AB55" s="182">
        <v>300</v>
      </c>
      <c r="AC55" s="182">
        <v>300</v>
      </c>
      <c r="AD55" s="220"/>
      <c r="AE55" s="182"/>
      <c r="AF55" s="182"/>
      <c r="AG55" s="182"/>
      <c r="AH55" s="182"/>
      <c r="AI55" s="182">
        <v>0</v>
      </c>
      <c r="AJ55" s="182">
        <v>0</v>
      </c>
      <c r="AK55" s="182">
        <v>312</v>
      </c>
      <c r="AL55" s="182">
        <v>312</v>
      </c>
      <c r="AM55" s="182"/>
      <c r="AN55" s="182"/>
      <c r="AO55" s="182">
        <v>700</v>
      </c>
      <c r="AP55" s="182">
        <v>700</v>
      </c>
      <c r="AQ55" s="220"/>
      <c r="AR55" s="231"/>
      <c r="AS55" s="231"/>
      <c r="AT55" s="231"/>
      <c r="AU55" s="231"/>
      <c r="AV55" s="231">
        <v>0</v>
      </c>
      <c r="AW55" s="231">
        <v>0</v>
      </c>
      <c r="AX55" s="231">
        <v>312</v>
      </c>
      <c r="AY55" s="231">
        <v>312</v>
      </c>
      <c r="AZ55" s="231"/>
      <c r="BA55" s="231"/>
      <c r="BB55" s="231">
        <v>700</v>
      </c>
      <c r="BC55" s="231">
        <v>700</v>
      </c>
      <c r="BD55" s="274"/>
      <c r="BE55" s="231"/>
      <c r="BF55" s="231"/>
      <c r="BG55" s="231"/>
      <c r="BH55" s="231"/>
      <c r="BI55" s="231">
        <v>0</v>
      </c>
      <c r="BJ55" s="231">
        <v>0</v>
      </c>
      <c r="BK55" s="231">
        <v>312</v>
      </c>
      <c r="BL55" s="231">
        <v>312</v>
      </c>
      <c r="BM55" s="231"/>
      <c r="BN55" s="231"/>
      <c r="BO55" s="231">
        <v>700</v>
      </c>
      <c r="BP55" s="231">
        <v>700</v>
      </c>
      <c r="BQ55" s="275"/>
      <c r="BR55" s="233"/>
      <c r="BS55" s="233"/>
      <c r="BT55" s="233"/>
      <c r="BU55" s="233"/>
      <c r="BV55" s="233">
        <v>0</v>
      </c>
      <c r="BW55" s="233">
        <v>0</v>
      </c>
      <c r="BX55" s="233">
        <v>312</v>
      </c>
      <c r="BY55" s="233">
        <v>312</v>
      </c>
      <c r="BZ55" s="233"/>
      <c r="CA55" s="233"/>
      <c r="CB55" s="233">
        <f>CC55</f>
        <v>275.851165</v>
      </c>
      <c r="CC55" s="233">
        <v>275.851165</v>
      </c>
      <c r="CD55" s="274"/>
      <c r="CE55" s="231"/>
      <c r="CF55" s="231"/>
      <c r="CG55" s="231"/>
      <c r="CH55" s="231"/>
      <c r="CI55" s="231">
        <v>0</v>
      </c>
      <c r="CJ55" s="231">
        <v>0</v>
      </c>
      <c r="CK55" s="231">
        <v>312</v>
      </c>
      <c r="CL55" s="231">
        <v>312</v>
      </c>
      <c r="CM55" s="231"/>
      <c r="CN55" s="231"/>
      <c r="CO55" s="231">
        <f>CP55</f>
        <v>275.851165</v>
      </c>
      <c r="CP55" s="231">
        <v>275.851165</v>
      </c>
      <c r="CQ55" s="202" t="s">
        <v>289</v>
      </c>
      <c r="CR55" s="203"/>
      <c r="CS55" s="203"/>
      <c r="CT55" s="301"/>
      <c r="CU55" s="301"/>
      <c r="CV55" s="286"/>
      <c r="CW55" s="286"/>
      <c r="CX55" s="286"/>
      <c r="CY55" s="286"/>
      <c r="CZ55" s="286"/>
      <c r="DA55" s="286"/>
      <c r="DB55" s="286"/>
    </row>
    <row r="56" spans="1:106" s="276" customFormat="1" ht="40.5" customHeight="1">
      <c r="A56" s="222" t="s">
        <v>5</v>
      </c>
      <c r="B56" s="219" t="s">
        <v>282</v>
      </c>
      <c r="C56" s="220" t="s">
        <v>51</v>
      </c>
      <c r="D56" s="220"/>
      <c r="E56" s="182"/>
      <c r="F56" s="182"/>
      <c r="G56" s="182"/>
      <c r="H56" s="182"/>
      <c r="I56" s="182">
        <v>0</v>
      </c>
      <c r="J56" s="182">
        <v>0</v>
      </c>
      <c r="K56" s="182">
        <v>1188</v>
      </c>
      <c r="L56" s="182">
        <v>1188</v>
      </c>
      <c r="M56" s="182"/>
      <c r="N56" s="182"/>
      <c r="O56" s="182">
        <v>1800</v>
      </c>
      <c r="P56" s="182">
        <v>1800</v>
      </c>
      <c r="Q56" s="220"/>
      <c r="R56" s="182"/>
      <c r="S56" s="182"/>
      <c r="T56" s="182"/>
      <c r="U56" s="182"/>
      <c r="V56" s="182">
        <v>0</v>
      </c>
      <c r="W56" s="182">
        <v>0</v>
      </c>
      <c r="X56" s="182">
        <v>1188</v>
      </c>
      <c r="Y56" s="182">
        <v>1188</v>
      </c>
      <c r="Z56" s="182"/>
      <c r="AA56" s="182"/>
      <c r="AB56" s="182">
        <v>1800</v>
      </c>
      <c r="AC56" s="182">
        <v>1800</v>
      </c>
      <c r="AD56" s="220"/>
      <c r="AE56" s="182"/>
      <c r="AF56" s="182"/>
      <c r="AG56" s="182"/>
      <c r="AH56" s="182"/>
      <c r="AI56" s="182">
        <v>0</v>
      </c>
      <c r="AJ56" s="182">
        <v>0</v>
      </c>
      <c r="AK56" s="182">
        <v>1188</v>
      </c>
      <c r="AL56" s="182">
        <v>1188</v>
      </c>
      <c r="AM56" s="182"/>
      <c r="AN56" s="182"/>
      <c r="AO56" s="182">
        <v>2000</v>
      </c>
      <c r="AP56" s="182">
        <v>2000</v>
      </c>
      <c r="AQ56" s="220"/>
      <c r="AR56" s="231"/>
      <c r="AS56" s="231"/>
      <c r="AT56" s="231"/>
      <c r="AU56" s="231"/>
      <c r="AV56" s="231">
        <v>0</v>
      </c>
      <c r="AW56" s="231">
        <v>0</v>
      </c>
      <c r="AX56" s="231">
        <v>1188</v>
      </c>
      <c r="AY56" s="231">
        <v>1188</v>
      </c>
      <c r="AZ56" s="231"/>
      <c r="BA56" s="231"/>
      <c r="BB56" s="231">
        <v>2000</v>
      </c>
      <c r="BC56" s="231">
        <v>2000</v>
      </c>
      <c r="BD56" s="274"/>
      <c r="BE56" s="231"/>
      <c r="BF56" s="231"/>
      <c r="BG56" s="231"/>
      <c r="BH56" s="231"/>
      <c r="BI56" s="231">
        <v>0</v>
      </c>
      <c r="BJ56" s="231">
        <v>0</v>
      </c>
      <c r="BK56" s="231">
        <v>1188</v>
      </c>
      <c r="BL56" s="231">
        <v>1188</v>
      </c>
      <c r="BM56" s="231"/>
      <c r="BN56" s="231"/>
      <c r="BO56" s="231">
        <f>BP56</f>
        <v>2538</v>
      </c>
      <c r="BP56" s="231">
        <f>2000+538</f>
        <v>2538</v>
      </c>
      <c r="BQ56" s="275"/>
      <c r="BR56" s="233"/>
      <c r="BS56" s="233"/>
      <c r="BT56" s="233"/>
      <c r="BU56" s="233"/>
      <c r="BV56" s="233">
        <v>0</v>
      </c>
      <c r="BW56" s="233">
        <v>0</v>
      </c>
      <c r="BX56" s="233">
        <v>1188</v>
      </c>
      <c r="BY56" s="233">
        <v>1188</v>
      </c>
      <c r="BZ56" s="233"/>
      <c r="CA56" s="233"/>
      <c r="CB56" s="233">
        <f>CC56</f>
        <v>1896.747296</v>
      </c>
      <c r="CC56" s="233">
        <v>1896.747296</v>
      </c>
      <c r="CD56" s="274"/>
      <c r="CE56" s="231"/>
      <c r="CF56" s="231"/>
      <c r="CG56" s="231"/>
      <c r="CH56" s="231"/>
      <c r="CI56" s="231">
        <v>0</v>
      </c>
      <c r="CJ56" s="231">
        <v>0</v>
      </c>
      <c r="CK56" s="231">
        <v>1188</v>
      </c>
      <c r="CL56" s="231">
        <v>1188</v>
      </c>
      <c r="CM56" s="231"/>
      <c r="CN56" s="231"/>
      <c r="CO56" s="231">
        <f>CP56</f>
        <v>1896.747296</v>
      </c>
      <c r="CP56" s="231">
        <v>1896.747296</v>
      </c>
      <c r="CQ56" s="202" t="s">
        <v>289</v>
      </c>
      <c r="CR56" s="203" t="s">
        <v>105</v>
      </c>
      <c r="CS56" s="203"/>
      <c r="CT56" s="301"/>
      <c r="CU56" s="286"/>
      <c r="CV56" s="286"/>
      <c r="CW56" s="286"/>
      <c r="CX56" s="286"/>
      <c r="CY56" s="286"/>
      <c r="CZ56" s="286"/>
      <c r="DA56" s="286"/>
      <c r="DB56" s="286"/>
    </row>
    <row r="57" spans="1:95" ht="18" customHeight="1">
      <c r="A57" s="335"/>
      <c r="B57" s="335"/>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5"/>
      <c r="BF57" s="335"/>
      <c r="BG57" s="335"/>
      <c r="BH57" s="335"/>
      <c r="BI57" s="335"/>
      <c r="BJ57" s="335"/>
      <c r="BK57" s="335"/>
      <c r="BL57" s="335"/>
      <c r="BM57" s="335"/>
      <c r="BN57" s="335"/>
      <c r="BO57" s="335"/>
      <c r="BP57" s="335"/>
      <c r="BQ57" s="335"/>
      <c r="BR57" s="335"/>
      <c r="BS57" s="335"/>
      <c r="BT57" s="335"/>
      <c r="BU57" s="335"/>
      <c r="BV57" s="335"/>
      <c r="BW57" s="335"/>
      <c r="BX57" s="335"/>
      <c r="BY57" s="335"/>
      <c r="BZ57" s="335"/>
      <c r="CA57" s="335"/>
      <c r="CB57" s="335"/>
      <c r="CC57" s="335"/>
      <c r="CD57" s="335"/>
      <c r="CE57" s="335"/>
      <c r="CF57" s="335"/>
      <c r="CG57" s="335"/>
      <c r="CH57" s="335"/>
      <c r="CI57" s="335"/>
      <c r="CJ57" s="335"/>
      <c r="CK57" s="335"/>
      <c r="CL57" s="335"/>
      <c r="CM57" s="335"/>
      <c r="CN57" s="335"/>
      <c r="CO57" s="335"/>
      <c r="CP57" s="335"/>
      <c r="CQ57" s="335"/>
    </row>
    <row r="58" spans="1:95" ht="26.25" customHeight="1">
      <c r="A58" s="335"/>
      <c r="B58" s="335"/>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c r="BI58" s="335"/>
      <c r="BJ58" s="335"/>
      <c r="BK58" s="335"/>
      <c r="BL58" s="335"/>
      <c r="BM58" s="335"/>
      <c r="BN58" s="335"/>
      <c r="BO58" s="335"/>
      <c r="BP58" s="335"/>
      <c r="BQ58" s="335"/>
      <c r="BR58" s="335"/>
      <c r="BS58" s="335"/>
      <c r="BT58" s="335"/>
      <c r="BU58" s="335"/>
      <c r="BV58" s="335"/>
      <c r="BW58" s="335"/>
      <c r="BX58" s="335"/>
      <c r="BY58" s="335"/>
      <c r="BZ58" s="335"/>
      <c r="CA58" s="335"/>
      <c r="CB58" s="335"/>
      <c r="CC58" s="335"/>
      <c r="CD58" s="335"/>
      <c r="CE58" s="335"/>
      <c r="CF58" s="335"/>
      <c r="CG58" s="335"/>
      <c r="CH58" s="335"/>
      <c r="CI58" s="335"/>
      <c r="CJ58" s="335"/>
      <c r="CK58" s="335"/>
      <c r="CL58" s="335"/>
      <c r="CM58" s="335"/>
      <c r="CN58" s="335"/>
      <c r="CO58" s="335"/>
      <c r="CP58" s="335"/>
      <c r="CQ58" s="335"/>
    </row>
  </sheetData>
  <sheetProtection/>
  <mergeCells count="157">
    <mergeCell ref="CP9:CP10"/>
    <mergeCell ref="CJ9:CJ10"/>
    <mergeCell ref="CK9:CK10"/>
    <mergeCell ref="CL9:CL10"/>
    <mergeCell ref="CM9:CM10"/>
    <mergeCell ref="CN9:CN10"/>
    <mergeCell ref="CO9:CO10"/>
    <mergeCell ref="CD9:CD10"/>
    <mergeCell ref="CE9:CE10"/>
    <mergeCell ref="CF9:CF10"/>
    <mergeCell ref="CG9:CG10"/>
    <mergeCell ref="CH9:CH10"/>
    <mergeCell ref="CI9:CI10"/>
    <mergeCell ref="CD7:CP7"/>
    <mergeCell ref="CD8:CF8"/>
    <mergeCell ref="CG8:CH8"/>
    <mergeCell ref="CI8:CJ8"/>
    <mergeCell ref="CK8:CL8"/>
    <mergeCell ref="CM8:CN8"/>
    <mergeCell ref="CO8:CP8"/>
    <mergeCell ref="BM8:BN8"/>
    <mergeCell ref="A58:CQ58"/>
    <mergeCell ref="BJ9:BJ10"/>
    <mergeCell ref="BK9:BK10"/>
    <mergeCell ref="BL9:BL10"/>
    <mergeCell ref="BM9:BM10"/>
    <mergeCell ref="BN9:BN10"/>
    <mergeCell ref="AO9:AO10"/>
    <mergeCell ref="Z9:Z10"/>
    <mergeCell ref="K9:K10"/>
    <mergeCell ref="BO9:BO10"/>
    <mergeCell ref="CR8:CR10"/>
    <mergeCell ref="AJ9:AJ10"/>
    <mergeCell ref="AD9:AD10"/>
    <mergeCell ref="AL9:AL10"/>
    <mergeCell ref="AM9:AM10"/>
    <mergeCell ref="BF9:BF10"/>
    <mergeCell ref="BG9:BG10"/>
    <mergeCell ref="BH9:BH10"/>
    <mergeCell ref="BI9:BI10"/>
    <mergeCell ref="BP9:BP10"/>
    <mergeCell ref="I9:I10"/>
    <mergeCell ref="I8:J8"/>
    <mergeCell ref="AP9:AP10"/>
    <mergeCell ref="BO8:BP8"/>
    <mergeCell ref="D9:D10"/>
    <mergeCell ref="T8:U8"/>
    <mergeCell ref="V8:W8"/>
    <mergeCell ref="AF9:AF10"/>
    <mergeCell ref="AG8:AH8"/>
    <mergeCell ref="A4:CQ4"/>
    <mergeCell ref="A5:CQ5"/>
    <mergeCell ref="BD7:BP7"/>
    <mergeCell ref="BD8:BF8"/>
    <mergeCell ref="BG8:BH8"/>
    <mergeCell ref="AE9:AE10"/>
    <mergeCell ref="AN9:AN10"/>
    <mergeCell ref="AD7:AP7"/>
    <mergeCell ref="W9:W10"/>
    <mergeCell ref="P9:P10"/>
    <mergeCell ref="CT19:DB19"/>
    <mergeCell ref="J9:J10"/>
    <mergeCell ref="CS8:CS10"/>
    <mergeCell ref="L9:L10"/>
    <mergeCell ref="AK9:AK10"/>
    <mergeCell ref="K8:L8"/>
    <mergeCell ref="CT8:CT10"/>
    <mergeCell ref="R9:R10"/>
    <mergeCell ref="S9:S10"/>
    <mergeCell ref="N9:N10"/>
    <mergeCell ref="A1:CQ1"/>
    <mergeCell ref="G6:CQ6"/>
    <mergeCell ref="G9:G10"/>
    <mergeCell ref="G8:H8"/>
    <mergeCell ref="O9:O10"/>
    <mergeCell ref="V9:V10"/>
    <mergeCell ref="AH9:AH10"/>
    <mergeCell ref="Z8:AA8"/>
    <mergeCell ref="Q9:Q10"/>
    <mergeCell ref="D8:F8"/>
    <mergeCell ref="U9:U10"/>
    <mergeCell ref="AI9:AI10"/>
    <mergeCell ref="X9:X10"/>
    <mergeCell ref="AA9:AA10"/>
    <mergeCell ref="Y9:Y10"/>
    <mergeCell ref="AG9:AG10"/>
    <mergeCell ref="AB9:AB10"/>
    <mergeCell ref="AX8:AY8"/>
    <mergeCell ref="AI8:AJ8"/>
    <mergeCell ref="AD8:AF8"/>
    <mergeCell ref="A2:CQ2"/>
    <mergeCell ref="E9:E10"/>
    <mergeCell ref="AC9:AC10"/>
    <mergeCell ref="O8:P8"/>
    <mergeCell ref="H9:H10"/>
    <mergeCell ref="D7:P7"/>
    <mergeCell ref="M8:N8"/>
    <mergeCell ref="AR9:AR10"/>
    <mergeCell ref="B7:B10"/>
    <mergeCell ref="C7:C10"/>
    <mergeCell ref="A3:CQ3"/>
    <mergeCell ref="A7:A10"/>
    <mergeCell ref="AK8:AL8"/>
    <mergeCell ref="AM8:AN8"/>
    <mergeCell ref="AO8:AP8"/>
    <mergeCell ref="X8:Y8"/>
    <mergeCell ref="Q7:AC7"/>
    <mergeCell ref="BE9:BE10"/>
    <mergeCell ref="AZ8:BA8"/>
    <mergeCell ref="BB8:BC8"/>
    <mergeCell ref="CT24:DB24"/>
    <mergeCell ref="M9:M10"/>
    <mergeCell ref="A57:CQ57"/>
    <mergeCell ref="AB8:AC8"/>
    <mergeCell ref="F9:F10"/>
    <mergeCell ref="Q8:S8"/>
    <mergeCell ref="T9:T10"/>
    <mergeCell ref="AV9:AV10"/>
    <mergeCell ref="AS9:AS10"/>
    <mergeCell ref="AT9:AT10"/>
    <mergeCell ref="AV8:AW8"/>
    <mergeCell ref="CQ7:CQ10"/>
    <mergeCell ref="AQ7:BC7"/>
    <mergeCell ref="BC9:BC10"/>
    <mergeCell ref="AW9:AW10"/>
    <mergeCell ref="AX9:AX10"/>
    <mergeCell ref="BD9:BD10"/>
    <mergeCell ref="BR9:BR10"/>
    <mergeCell ref="BI8:BJ8"/>
    <mergeCell ref="BK8:BL8"/>
    <mergeCell ref="AQ9:AQ10"/>
    <mergeCell ref="BQ7:CC7"/>
    <mergeCell ref="BQ8:BS8"/>
    <mergeCell ref="BT8:BU8"/>
    <mergeCell ref="BV8:BW8"/>
    <mergeCell ref="BX8:BY8"/>
    <mergeCell ref="AU9:AU10"/>
    <mergeCell ref="BZ9:BZ10"/>
    <mergeCell ref="AQ8:AS8"/>
    <mergeCell ref="AT8:AU8"/>
    <mergeCell ref="BW9:BW10"/>
    <mergeCell ref="BX9:BX10"/>
    <mergeCell ref="AY9:AY10"/>
    <mergeCell ref="AZ9:AZ10"/>
    <mergeCell ref="BA9:BA10"/>
    <mergeCell ref="BB9:BB10"/>
    <mergeCell ref="BQ9:BQ10"/>
    <mergeCell ref="CA9:CA10"/>
    <mergeCell ref="CB9:CB10"/>
    <mergeCell ref="CC9:CC10"/>
    <mergeCell ref="BZ8:CA8"/>
    <mergeCell ref="CB8:CC8"/>
    <mergeCell ref="BS9:BS10"/>
    <mergeCell ref="BT9:BT10"/>
    <mergeCell ref="BU9:BU10"/>
    <mergeCell ref="BV9:BV10"/>
    <mergeCell ref="BY9:BY10"/>
  </mergeCells>
  <printOptions/>
  <pageMargins left="0.31496062992125984" right="0.2362204724409449" top="1.0236220472440944" bottom="0.5905511811023623" header="0.6692913385826772" footer="0.1968503937007874"/>
  <pageSetup horizontalDpi="600" verticalDpi="600" orientation="landscape" paperSize="9" scale="60"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342" t="s">
        <v>80</v>
      </c>
      <c r="B1" s="342"/>
      <c r="C1" s="342"/>
      <c r="D1" s="342"/>
      <c r="E1" s="342"/>
      <c r="F1" s="342"/>
      <c r="G1" s="342"/>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343" t="s">
        <v>68</v>
      </c>
      <c r="B4" s="343"/>
      <c r="C4" s="343"/>
      <c r="D4" s="343"/>
      <c r="E4" s="343"/>
      <c r="F4" s="343"/>
      <c r="G4" s="343"/>
      <c r="H4" s="4"/>
      <c r="I4" s="4"/>
      <c r="J4" s="4"/>
      <c r="K4" s="4"/>
      <c r="L4" s="4"/>
      <c r="M4" s="4"/>
      <c r="N4" s="4"/>
      <c r="O4" s="4"/>
      <c r="P4" s="4"/>
      <c r="Q4" s="4"/>
      <c r="R4" s="4"/>
      <c r="S4" s="4"/>
      <c r="T4" s="4"/>
    </row>
    <row r="5" spans="1:20" ht="18.75" hidden="1">
      <c r="A5" s="344" t="e">
        <f>'B.01_TH'!#REF!</f>
        <v>#REF!</v>
      </c>
      <c r="B5" s="344"/>
      <c r="C5" s="344"/>
      <c r="D5" s="344"/>
      <c r="E5" s="344"/>
      <c r="F5" s="344"/>
      <c r="G5" s="344"/>
      <c r="H5" s="4"/>
      <c r="I5" s="4"/>
      <c r="J5" s="4"/>
      <c r="K5" s="4"/>
      <c r="L5" s="4"/>
      <c r="M5" s="4"/>
      <c r="N5" s="4"/>
      <c r="O5" s="4"/>
      <c r="P5" s="4"/>
      <c r="Q5" s="4"/>
      <c r="R5" s="4"/>
      <c r="S5" s="4"/>
      <c r="T5" s="4"/>
    </row>
    <row r="6" spans="1:20" ht="18.75">
      <c r="A6" s="344" t="s">
        <v>86</v>
      </c>
      <c r="B6" s="344"/>
      <c r="C6" s="344"/>
      <c r="D6" s="344"/>
      <c r="E6" s="344"/>
      <c r="F6" s="344"/>
      <c r="G6" s="344"/>
      <c r="H6" s="4"/>
      <c r="I6" s="4"/>
      <c r="J6" s="4"/>
      <c r="K6" s="4"/>
      <c r="L6" s="4"/>
      <c r="M6" s="4"/>
      <c r="N6" s="4"/>
      <c r="O6" s="4"/>
      <c r="P6" s="4"/>
      <c r="Q6" s="4"/>
      <c r="R6" s="4"/>
      <c r="S6" s="4"/>
      <c r="T6" s="4"/>
    </row>
    <row r="7" spans="1:20" ht="18.75" hidden="1">
      <c r="A7" s="344" t="e">
        <f>'B.01_TH'!#REF!</f>
        <v>#REF!</v>
      </c>
      <c r="B7" s="344"/>
      <c r="C7" s="344"/>
      <c r="D7" s="344"/>
      <c r="E7" s="344"/>
      <c r="F7" s="344"/>
      <c r="G7" s="344"/>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342" t="s">
        <v>0</v>
      </c>
      <c r="F9" s="342"/>
      <c r="G9" s="342"/>
      <c r="H9" s="4"/>
      <c r="I9" s="4"/>
      <c r="J9" s="4"/>
      <c r="K9" s="4"/>
      <c r="L9" s="4"/>
      <c r="M9" s="4"/>
      <c r="N9" s="4"/>
      <c r="O9" s="4"/>
      <c r="P9" s="4"/>
      <c r="Q9" s="4"/>
      <c r="R9" s="4"/>
      <c r="S9" s="4"/>
      <c r="T9" s="4"/>
    </row>
    <row r="10" spans="1:7" s="6" customFormat="1" ht="49.5">
      <c r="A10" s="3" t="s">
        <v>1</v>
      </c>
      <c r="B10" s="3" t="s">
        <v>2</v>
      </c>
      <c r="C10" s="3" t="s">
        <v>35</v>
      </c>
      <c r="D10" s="3" t="s">
        <v>27</v>
      </c>
      <c r="E10" s="22" t="s">
        <v>87</v>
      </c>
      <c r="F10" s="3" t="s">
        <v>28</v>
      </c>
      <c r="G10" s="3" t="s">
        <v>3</v>
      </c>
    </row>
    <row r="11" spans="1:7" s="16" customFormat="1" ht="16.5" hidden="1">
      <c r="A11" s="17">
        <v>1</v>
      </c>
      <c r="B11" s="17">
        <v>2</v>
      </c>
      <c r="C11" s="17">
        <v>3</v>
      </c>
      <c r="D11" s="17">
        <v>4</v>
      </c>
      <c r="E11" s="17">
        <v>5</v>
      </c>
      <c r="F11" s="17">
        <v>6</v>
      </c>
      <c r="G11" s="17">
        <v>7</v>
      </c>
    </row>
    <row r="12" spans="1:7" s="7" customFormat="1" ht="34.5" customHeight="1">
      <c r="A12" s="18"/>
      <c r="B12" s="13" t="s">
        <v>26</v>
      </c>
      <c r="C12" s="18"/>
      <c r="D12" s="18">
        <f>D13</f>
        <v>19</v>
      </c>
      <c r="E12" s="18">
        <f>E13</f>
        <v>19</v>
      </c>
      <c r="F12" s="18">
        <f>F13</f>
        <v>19</v>
      </c>
      <c r="G12" s="18"/>
    </row>
    <row r="13" spans="1:20" ht="66" customHeight="1">
      <c r="A13" s="10">
        <v>1</v>
      </c>
      <c r="B13" s="9" t="s">
        <v>69</v>
      </c>
      <c r="C13" s="10" t="s">
        <v>79</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43" t="s">
        <v>108</v>
      </c>
      <c r="B1" s="343"/>
      <c r="C1" s="343"/>
      <c r="D1" s="343"/>
      <c r="E1" s="343"/>
      <c r="F1" s="343"/>
      <c r="G1" s="343"/>
      <c r="H1" s="343"/>
      <c r="I1" s="343"/>
      <c r="J1" s="343"/>
      <c r="K1" s="343"/>
      <c r="L1" s="343"/>
      <c r="M1" s="343"/>
      <c r="N1" s="343"/>
      <c r="O1" s="343"/>
      <c r="P1" s="343"/>
      <c r="Q1" s="343"/>
      <c r="R1" s="343"/>
      <c r="S1" s="31"/>
    </row>
    <row r="2" spans="1:19" ht="16.5" hidden="1">
      <c r="A2" s="345" t="e">
        <f>'B.01_TH'!#REF!</f>
        <v>#REF!</v>
      </c>
      <c r="B2" s="345"/>
      <c r="C2" s="345"/>
      <c r="D2" s="345"/>
      <c r="E2" s="345"/>
      <c r="F2" s="345"/>
      <c r="G2" s="345"/>
      <c r="H2" s="345"/>
      <c r="I2" s="345"/>
      <c r="J2" s="345"/>
      <c r="K2" s="345"/>
      <c r="L2" s="345"/>
      <c r="M2" s="345"/>
      <c r="N2" s="345"/>
      <c r="O2" s="345"/>
      <c r="P2" s="345"/>
      <c r="Q2" s="345"/>
      <c r="R2" s="345"/>
      <c r="S2" s="31"/>
    </row>
    <row r="3" spans="1:19" ht="16.5">
      <c r="A3" s="345" t="e">
        <f>'B.01_TH'!#REF!</f>
        <v>#REF!</v>
      </c>
      <c r="B3" s="345"/>
      <c r="C3" s="345"/>
      <c r="D3" s="345"/>
      <c r="E3" s="345"/>
      <c r="F3" s="345"/>
      <c r="G3" s="345"/>
      <c r="H3" s="345"/>
      <c r="I3" s="345"/>
      <c r="J3" s="345"/>
      <c r="K3" s="345"/>
      <c r="L3" s="345"/>
      <c r="M3" s="345"/>
      <c r="N3" s="345"/>
      <c r="O3" s="345"/>
      <c r="P3" s="345"/>
      <c r="Q3" s="345"/>
      <c r="R3" s="345"/>
      <c r="S3" s="31"/>
    </row>
    <row r="4" spans="1:19" ht="16.5" hidden="1">
      <c r="A4" s="345" t="e">
        <f>'B.01_TH'!#REF!</f>
        <v>#REF!</v>
      </c>
      <c r="B4" s="345"/>
      <c r="C4" s="345"/>
      <c r="D4" s="345"/>
      <c r="E4" s="345"/>
      <c r="F4" s="345"/>
      <c r="G4" s="345"/>
      <c r="H4" s="345"/>
      <c r="I4" s="345"/>
      <c r="J4" s="345"/>
      <c r="K4" s="345"/>
      <c r="L4" s="345"/>
      <c r="M4" s="345"/>
      <c r="N4" s="345"/>
      <c r="O4" s="345"/>
      <c r="P4" s="345"/>
      <c r="Q4" s="345"/>
      <c r="R4" s="345"/>
      <c r="S4" s="31"/>
    </row>
    <row r="5" spans="1:19" ht="16.5" hidden="1">
      <c r="A5" s="345" t="s">
        <v>153</v>
      </c>
      <c r="B5" s="345"/>
      <c r="C5" s="345"/>
      <c r="D5" s="345"/>
      <c r="E5" s="345"/>
      <c r="F5" s="345"/>
      <c r="G5" s="345"/>
      <c r="H5" s="345"/>
      <c r="I5" s="345"/>
      <c r="J5" s="345"/>
      <c r="K5" s="345"/>
      <c r="L5" s="345"/>
      <c r="M5" s="345"/>
      <c r="N5" s="345"/>
      <c r="O5" s="345"/>
      <c r="P5" s="345"/>
      <c r="Q5" s="345"/>
      <c r="R5" s="345"/>
      <c r="S5" s="31"/>
    </row>
    <row r="6" spans="1:19" ht="23.25" customHeight="1" hidden="1">
      <c r="A6" s="345" t="e">
        <f>'B.01_TH'!#REF!</f>
        <v>#REF!</v>
      </c>
      <c r="B6" s="345"/>
      <c r="C6" s="345"/>
      <c r="D6" s="345"/>
      <c r="E6" s="345"/>
      <c r="F6" s="345"/>
      <c r="G6" s="345"/>
      <c r="H6" s="345"/>
      <c r="I6" s="345"/>
      <c r="J6" s="345"/>
      <c r="K6" s="345"/>
      <c r="L6" s="345"/>
      <c r="M6" s="345"/>
      <c r="N6" s="345"/>
      <c r="O6" s="345"/>
      <c r="P6" s="345"/>
      <c r="Q6" s="345"/>
      <c r="R6" s="345"/>
      <c r="S6" s="31"/>
    </row>
    <row r="7" spans="1:19" ht="16.5">
      <c r="A7" s="5"/>
      <c r="B7" s="4"/>
      <c r="C7" s="5"/>
      <c r="D7" s="5"/>
      <c r="E7" s="5"/>
      <c r="F7" s="36"/>
      <c r="G7" s="100"/>
      <c r="H7" s="100"/>
      <c r="I7" s="100"/>
      <c r="J7" s="101"/>
      <c r="K7" s="101"/>
      <c r="L7" s="101"/>
      <c r="M7" s="100"/>
      <c r="N7" s="100"/>
      <c r="O7" s="70"/>
      <c r="P7" s="368" t="s">
        <v>125</v>
      </c>
      <c r="Q7" s="368"/>
      <c r="R7" s="368"/>
      <c r="S7" s="70"/>
    </row>
    <row r="8" spans="1:19" ht="37.5" customHeight="1">
      <c r="A8" s="346" t="s">
        <v>1</v>
      </c>
      <c r="B8" s="346" t="s">
        <v>55</v>
      </c>
      <c r="C8" s="346" t="s">
        <v>10</v>
      </c>
      <c r="D8" s="346" t="s">
        <v>35</v>
      </c>
      <c r="E8" s="346" t="s">
        <v>56</v>
      </c>
      <c r="F8" s="358" t="s">
        <v>141</v>
      </c>
      <c r="G8" s="359"/>
      <c r="H8" s="359"/>
      <c r="I8" s="360"/>
      <c r="J8" s="352" t="s">
        <v>57</v>
      </c>
      <c r="K8" s="353"/>
      <c r="L8" s="354"/>
      <c r="M8" s="350" t="s">
        <v>109</v>
      </c>
      <c r="N8" s="350"/>
      <c r="O8" s="350"/>
      <c r="P8" s="351" t="s">
        <v>87</v>
      </c>
      <c r="Q8" s="351"/>
      <c r="R8" s="351"/>
      <c r="S8" s="102"/>
    </row>
    <row r="9" spans="1:19" ht="18.75" customHeight="1">
      <c r="A9" s="346"/>
      <c r="B9" s="346"/>
      <c r="C9" s="346"/>
      <c r="D9" s="346"/>
      <c r="E9" s="346"/>
      <c r="F9" s="361"/>
      <c r="G9" s="362"/>
      <c r="H9" s="362"/>
      <c r="I9" s="363"/>
      <c r="J9" s="355"/>
      <c r="K9" s="356"/>
      <c r="L9" s="357"/>
      <c r="M9" s="350"/>
      <c r="N9" s="350"/>
      <c r="O9" s="350"/>
      <c r="P9" s="351"/>
      <c r="Q9" s="351"/>
      <c r="R9" s="351"/>
      <c r="S9" s="102"/>
    </row>
    <row r="10" spans="1:19" ht="24" customHeight="1">
      <c r="A10" s="346"/>
      <c r="B10" s="346"/>
      <c r="C10" s="346"/>
      <c r="D10" s="346"/>
      <c r="E10" s="346"/>
      <c r="F10" s="348" t="s">
        <v>140</v>
      </c>
      <c r="G10" s="369" t="s">
        <v>124</v>
      </c>
      <c r="H10" s="371" t="s">
        <v>17</v>
      </c>
      <c r="I10" s="372"/>
      <c r="J10" s="347" t="s">
        <v>16</v>
      </c>
      <c r="K10" s="347" t="s">
        <v>17</v>
      </c>
      <c r="L10" s="347"/>
      <c r="M10" s="350" t="s">
        <v>124</v>
      </c>
      <c r="N10" s="350" t="s">
        <v>17</v>
      </c>
      <c r="O10" s="350"/>
      <c r="P10" s="351" t="s">
        <v>124</v>
      </c>
      <c r="Q10" s="351" t="s">
        <v>17</v>
      </c>
      <c r="R10" s="351"/>
      <c r="S10" s="102"/>
    </row>
    <row r="11" spans="1:19" ht="115.5" customHeight="1">
      <c r="A11" s="346"/>
      <c r="B11" s="346"/>
      <c r="C11" s="346"/>
      <c r="D11" s="346"/>
      <c r="E11" s="346"/>
      <c r="F11" s="349"/>
      <c r="G11" s="370"/>
      <c r="H11" s="86" t="s">
        <v>58</v>
      </c>
      <c r="I11" s="86" t="s">
        <v>59</v>
      </c>
      <c r="J11" s="347"/>
      <c r="K11" s="87" t="s">
        <v>58</v>
      </c>
      <c r="L11" s="87" t="s">
        <v>59</v>
      </c>
      <c r="M11" s="350"/>
      <c r="N11" s="86" t="s">
        <v>58</v>
      </c>
      <c r="O11" s="86" t="s">
        <v>59</v>
      </c>
      <c r="P11" s="351"/>
      <c r="Q11" s="85" t="s">
        <v>58</v>
      </c>
      <c r="R11" s="85" t="s">
        <v>59</v>
      </c>
      <c r="S11" s="102"/>
    </row>
    <row r="12" spans="1:19" ht="33" customHeight="1">
      <c r="A12" s="127"/>
      <c r="B12" s="128" t="s">
        <v>75</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186</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70</v>
      </c>
      <c r="C14" s="52" t="s">
        <v>20</v>
      </c>
      <c r="D14" s="52" t="s">
        <v>72</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157</v>
      </c>
      <c r="C15" s="52" t="s">
        <v>20</v>
      </c>
      <c r="D15" s="52" t="s">
        <v>72</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71</v>
      </c>
      <c r="C16" s="52" t="s">
        <v>20</v>
      </c>
      <c r="D16" s="52" t="s">
        <v>72</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217</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158</v>
      </c>
      <c r="C18" s="52" t="s">
        <v>20</v>
      </c>
      <c r="D18" s="52" t="s">
        <v>72</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162</v>
      </c>
      <c r="C19" s="52" t="s">
        <v>52</v>
      </c>
      <c r="D19" s="52" t="s">
        <v>159</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162</v>
      </c>
      <c r="C20" s="52" t="s">
        <v>53</v>
      </c>
      <c r="D20" s="52" t="s">
        <v>160</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162</v>
      </c>
      <c r="C21" s="52" t="s">
        <v>51</v>
      </c>
      <c r="D21" s="52" t="s">
        <v>161</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73</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52</v>
      </c>
      <c r="C23" s="52" t="s">
        <v>52</v>
      </c>
      <c r="D23" s="52" t="s">
        <v>159</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53</v>
      </c>
      <c r="C24" s="52" t="s">
        <v>53</v>
      </c>
      <c r="D24" s="52" t="s">
        <v>160</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51</v>
      </c>
      <c r="C25" s="52" t="s">
        <v>51</v>
      </c>
      <c r="D25" s="52" t="s">
        <v>161</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74</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52</v>
      </c>
      <c r="C27" s="10" t="s">
        <v>52</v>
      </c>
      <c r="D27" s="10" t="s">
        <v>52</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53</v>
      </c>
      <c r="C28" s="10" t="s">
        <v>53</v>
      </c>
      <c r="D28" s="10" t="s">
        <v>53</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51</v>
      </c>
      <c r="C29" s="10" t="s">
        <v>51</v>
      </c>
      <c r="D29" s="10" t="s">
        <v>51</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139</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40</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110</v>
      </c>
      <c r="C32" s="165" t="s">
        <v>111</v>
      </c>
      <c r="D32" s="165" t="s">
        <v>51</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199</v>
      </c>
      <c r="C33" s="169" t="s">
        <v>198</v>
      </c>
      <c r="D33" s="169" t="s">
        <v>51</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188</v>
      </c>
      <c r="C34" s="169" t="s">
        <v>95</v>
      </c>
      <c r="D34" s="169" t="s">
        <v>51</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189</v>
      </c>
      <c r="C35" s="169" t="s">
        <v>190</v>
      </c>
      <c r="D35" s="169" t="s">
        <v>191</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192</v>
      </c>
      <c r="C36" s="169" t="s">
        <v>193</v>
      </c>
      <c r="D36" s="169" t="s">
        <v>191</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112</v>
      </c>
      <c r="C37" s="171" t="s">
        <v>123</v>
      </c>
      <c r="D37" s="169" t="s">
        <v>53</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113</v>
      </c>
      <c r="C38" s="165" t="s">
        <v>94</v>
      </c>
      <c r="D38" s="165" t="s">
        <v>53</v>
      </c>
      <c r="E38" s="165" t="s">
        <v>118</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114</v>
      </c>
      <c r="C39" s="169" t="s">
        <v>94</v>
      </c>
      <c r="D39" s="169" t="s">
        <v>53</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115</v>
      </c>
      <c r="C40" s="169" t="s">
        <v>94</v>
      </c>
      <c r="D40" s="169" t="s">
        <v>53</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219</v>
      </c>
      <c r="C41" s="165" t="s">
        <v>117</v>
      </c>
      <c r="D41" s="165" t="s">
        <v>53</v>
      </c>
      <c r="E41" s="165" t="s">
        <v>118</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196</v>
      </c>
      <c r="C42" s="171" t="s">
        <v>197</v>
      </c>
      <c r="D42" s="169" t="s">
        <v>53</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194</v>
      </c>
      <c r="C43" s="169" t="s">
        <v>195</v>
      </c>
      <c r="D43" s="169" t="s">
        <v>53</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97</v>
      </c>
      <c r="C44" s="169" t="s">
        <v>99</v>
      </c>
      <c r="D44" s="169" t="s">
        <v>96</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119</v>
      </c>
      <c r="C45" s="165" t="s">
        <v>120</v>
      </c>
      <c r="D45" s="165" t="s">
        <v>96</v>
      </c>
      <c r="E45" s="165" t="s">
        <v>118</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187</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18</v>
      </c>
      <c r="B47" s="89" t="s">
        <v>91</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93</v>
      </c>
      <c r="C48" s="92" t="s">
        <v>95</v>
      </c>
      <c r="D48" s="92" t="s">
        <v>51</v>
      </c>
      <c r="E48" s="92" t="s">
        <v>66</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21</v>
      </c>
      <c r="B49" s="75" t="s">
        <v>200</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199</v>
      </c>
      <c r="C50" s="160" t="s">
        <v>210</v>
      </c>
      <c r="D50" s="160" t="s">
        <v>51</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364" t="s">
        <v>224</v>
      </c>
      <c r="T50" s="365"/>
      <c r="U50" s="365"/>
    </row>
    <row r="51" spans="1:21" s="105" customFormat="1" ht="33" customHeight="1">
      <c r="A51" s="160">
        <v>2</v>
      </c>
      <c r="B51" s="161" t="s">
        <v>112</v>
      </c>
      <c r="C51" s="162" t="s">
        <v>123</v>
      </c>
      <c r="D51" s="160" t="s">
        <v>53</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364"/>
      <c r="T51" s="365"/>
      <c r="U51" s="365"/>
    </row>
    <row r="52" spans="1:21" s="105" customFormat="1" ht="33" customHeight="1">
      <c r="A52" s="160">
        <v>3</v>
      </c>
      <c r="B52" s="161" t="s">
        <v>114</v>
      </c>
      <c r="C52" s="160" t="s">
        <v>94</v>
      </c>
      <c r="D52" s="160" t="s">
        <v>53</v>
      </c>
      <c r="E52" s="160">
        <v>2019</v>
      </c>
      <c r="F52" s="99"/>
      <c r="G52" s="186"/>
      <c r="H52" s="186"/>
      <c r="I52" s="186"/>
      <c r="J52" s="186">
        <v>792</v>
      </c>
      <c r="K52" s="186">
        <v>720</v>
      </c>
      <c r="L52" s="186">
        <v>72</v>
      </c>
      <c r="M52" s="186">
        <v>0</v>
      </c>
      <c r="N52" s="186">
        <v>0</v>
      </c>
      <c r="O52" s="186">
        <v>0</v>
      </c>
      <c r="P52" s="186">
        <f t="shared" si="11"/>
        <v>642</v>
      </c>
      <c r="Q52" s="186">
        <f>720-100-50</f>
        <v>570</v>
      </c>
      <c r="R52" s="186">
        <v>72</v>
      </c>
      <c r="S52" s="364"/>
      <c r="T52" s="365"/>
      <c r="U52" s="365"/>
    </row>
    <row r="53" spans="1:21" s="105" customFormat="1" ht="33" customHeight="1">
      <c r="A53" s="160">
        <v>4</v>
      </c>
      <c r="B53" s="161" t="s">
        <v>115</v>
      </c>
      <c r="C53" s="160" t="s">
        <v>94</v>
      </c>
      <c r="D53" s="160" t="s">
        <v>53</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364"/>
      <c r="T53" s="365"/>
      <c r="U53" s="365"/>
    </row>
    <row r="54" spans="1:21" s="105" customFormat="1" ht="33" customHeight="1">
      <c r="A54" s="160">
        <v>5</v>
      </c>
      <c r="B54" s="161" t="s">
        <v>97</v>
      </c>
      <c r="C54" s="160" t="s">
        <v>99</v>
      </c>
      <c r="D54" s="160" t="s">
        <v>96</v>
      </c>
      <c r="E54" s="160">
        <v>2019</v>
      </c>
      <c r="F54" s="99"/>
      <c r="G54" s="186"/>
      <c r="H54" s="186"/>
      <c r="I54" s="186"/>
      <c r="J54" s="186">
        <v>715</v>
      </c>
      <c r="K54" s="186">
        <v>650</v>
      </c>
      <c r="L54" s="186">
        <v>65</v>
      </c>
      <c r="M54" s="186">
        <v>0</v>
      </c>
      <c r="N54" s="186">
        <v>0</v>
      </c>
      <c r="O54" s="186">
        <v>0</v>
      </c>
      <c r="P54" s="186">
        <f t="shared" si="11"/>
        <v>615</v>
      </c>
      <c r="Q54" s="186">
        <f>650-50-50</f>
        <v>550</v>
      </c>
      <c r="R54" s="186">
        <v>65</v>
      </c>
      <c r="S54" s="364"/>
      <c r="T54" s="365"/>
      <c r="U54" s="365"/>
    </row>
    <row r="55" spans="1:21" s="105" customFormat="1" ht="33" customHeight="1">
      <c r="A55" s="160">
        <v>6</v>
      </c>
      <c r="B55" s="161" t="s">
        <v>110</v>
      </c>
      <c r="C55" s="96" t="s">
        <v>111</v>
      </c>
      <c r="D55" s="96" t="s">
        <v>51</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364"/>
      <c r="T55" s="365"/>
      <c r="U55" s="365"/>
    </row>
    <row r="56" spans="1:21" s="105" customFormat="1" ht="33" customHeight="1">
      <c r="A56" s="160">
        <v>7</v>
      </c>
      <c r="B56" s="161" t="s">
        <v>116</v>
      </c>
      <c r="C56" s="96" t="s">
        <v>117</v>
      </c>
      <c r="D56" s="96" t="s">
        <v>53</v>
      </c>
      <c r="E56" s="96" t="s">
        <v>118</v>
      </c>
      <c r="F56" s="97"/>
      <c r="G56" s="186"/>
      <c r="H56" s="186"/>
      <c r="I56" s="186"/>
      <c r="J56" s="186">
        <v>1491.6</v>
      </c>
      <c r="K56" s="186">
        <v>1356</v>
      </c>
      <c r="L56" s="186">
        <v>135.6</v>
      </c>
      <c r="M56" s="186">
        <v>0</v>
      </c>
      <c r="N56" s="186">
        <v>0</v>
      </c>
      <c r="O56" s="186">
        <v>0</v>
      </c>
      <c r="P56" s="186">
        <f t="shared" si="11"/>
        <v>375</v>
      </c>
      <c r="Q56" s="186">
        <f>450-120</f>
        <v>330</v>
      </c>
      <c r="R56" s="186">
        <v>45</v>
      </c>
      <c r="S56" s="364"/>
      <c r="T56" s="365"/>
      <c r="U56" s="365"/>
    </row>
    <row r="57" spans="1:21" s="105" customFormat="1" ht="33" customHeight="1">
      <c r="A57" s="160">
        <v>8</v>
      </c>
      <c r="B57" s="161" t="s">
        <v>119</v>
      </c>
      <c r="C57" s="96" t="s">
        <v>120</v>
      </c>
      <c r="D57" s="96" t="s">
        <v>96</v>
      </c>
      <c r="E57" s="96" t="s">
        <v>118</v>
      </c>
      <c r="F57" s="97"/>
      <c r="G57" s="186"/>
      <c r="H57" s="186"/>
      <c r="I57" s="186"/>
      <c r="J57" s="186">
        <v>9562.3</v>
      </c>
      <c r="K57" s="186">
        <v>8693</v>
      </c>
      <c r="L57" s="186">
        <v>869.3</v>
      </c>
      <c r="M57" s="186">
        <v>0</v>
      </c>
      <c r="N57" s="186">
        <v>0</v>
      </c>
      <c r="O57" s="186">
        <v>0</v>
      </c>
      <c r="P57" s="186">
        <f t="shared" si="11"/>
        <v>1731</v>
      </c>
      <c r="Q57" s="186">
        <f>1710-150</f>
        <v>1560</v>
      </c>
      <c r="R57" s="186">
        <v>171</v>
      </c>
      <c r="S57" s="364"/>
      <c r="T57" s="365"/>
      <c r="U57" s="365"/>
    </row>
    <row r="58" spans="1:21" s="105" customFormat="1" ht="33" customHeight="1">
      <c r="A58" s="160">
        <v>9</v>
      </c>
      <c r="B58" s="161" t="s">
        <v>113</v>
      </c>
      <c r="C58" s="96" t="s">
        <v>94</v>
      </c>
      <c r="D58" s="96" t="s">
        <v>53</v>
      </c>
      <c r="E58" s="96" t="s">
        <v>118</v>
      </c>
      <c r="F58" s="97"/>
      <c r="G58" s="186"/>
      <c r="H58" s="186"/>
      <c r="I58" s="186"/>
      <c r="J58" s="186">
        <v>1996.5</v>
      </c>
      <c r="K58" s="186">
        <v>1815</v>
      </c>
      <c r="L58" s="186">
        <v>181.5</v>
      </c>
      <c r="M58" s="186">
        <v>0</v>
      </c>
      <c r="N58" s="186">
        <v>0</v>
      </c>
      <c r="O58" s="186">
        <v>0</v>
      </c>
      <c r="P58" s="186">
        <f t="shared" si="11"/>
        <v>505</v>
      </c>
      <c r="Q58" s="186">
        <f>550-100</f>
        <v>450</v>
      </c>
      <c r="R58" s="186">
        <v>55</v>
      </c>
      <c r="S58" s="364"/>
      <c r="T58" s="365"/>
      <c r="U58" s="365"/>
    </row>
    <row r="59" spans="1:18" ht="15">
      <c r="A59" s="366" t="s">
        <v>222</v>
      </c>
      <c r="B59" s="366"/>
      <c r="C59" s="366"/>
      <c r="D59" s="366"/>
      <c r="E59" s="366"/>
      <c r="F59" s="366"/>
      <c r="G59" s="366"/>
      <c r="H59" s="366"/>
      <c r="I59" s="366"/>
      <c r="J59" s="366"/>
      <c r="K59" s="366"/>
      <c r="L59" s="366"/>
      <c r="M59" s="366"/>
      <c r="N59" s="366"/>
      <c r="O59" s="366"/>
      <c r="P59" s="366"/>
      <c r="Q59" s="366"/>
      <c r="R59" s="366"/>
    </row>
    <row r="60" spans="1:18" ht="15">
      <c r="A60" s="367"/>
      <c r="B60" s="367"/>
      <c r="C60" s="367"/>
      <c r="D60" s="367"/>
      <c r="E60" s="367"/>
      <c r="F60" s="367"/>
      <c r="G60" s="367"/>
      <c r="H60" s="367"/>
      <c r="I60" s="367"/>
      <c r="J60" s="367"/>
      <c r="K60" s="367"/>
      <c r="L60" s="367"/>
      <c r="M60" s="367"/>
      <c r="N60" s="367"/>
      <c r="O60" s="367"/>
      <c r="P60" s="367"/>
      <c r="Q60" s="367"/>
      <c r="R60" s="367"/>
    </row>
  </sheetData>
  <sheetProtection/>
  <mergeCells count="27">
    <mergeCell ref="S50:U58"/>
    <mergeCell ref="A59:R60"/>
    <mergeCell ref="A4:R4"/>
    <mergeCell ref="P7:R7"/>
    <mergeCell ref="C8:C11"/>
    <mergeCell ref="G10:G11"/>
    <mergeCell ref="H10:I10"/>
    <mergeCell ref="A1:R1"/>
    <mergeCell ref="M10:M11"/>
    <mergeCell ref="N10:O10"/>
    <mergeCell ref="P10:P11"/>
    <mergeCell ref="Q10:R10"/>
    <mergeCell ref="J8:L9"/>
    <mergeCell ref="D8:D11"/>
    <mergeCell ref="M8:O9"/>
    <mergeCell ref="P8:R9"/>
    <mergeCell ref="F8:I9"/>
    <mergeCell ref="A2:R2"/>
    <mergeCell ref="A3:R3"/>
    <mergeCell ref="E8:E11"/>
    <mergeCell ref="K10:L10"/>
    <mergeCell ref="J10:J11"/>
    <mergeCell ref="F10:F11"/>
    <mergeCell ref="A5:R5"/>
    <mergeCell ref="A8:A11"/>
    <mergeCell ref="B8:B11"/>
    <mergeCell ref="A6:R6"/>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343" t="s">
        <v>100</v>
      </c>
      <c r="B1" s="343"/>
      <c r="C1" s="343"/>
      <c r="D1" s="343"/>
      <c r="E1" s="343"/>
      <c r="F1" s="343"/>
      <c r="G1" s="343"/>
      <c r="H1" s="343"/>
      <c r="I1" s="343"/>
      <c r="J1" s="343"/>
      <c r="K1" s="343"/>
      <c r="L1" s="343"/>
      <c r="M1" s="343"/>
      <c r="N1" s="343"/>
      <c r="O1" s="343"/>
      <c r="P1" s="343"/>
      <c r="Q1" s="343"/>
      <c r="R1" s="343"/>
      <c r="S1" s="343"/>
    </row>
    <row r="2" spans="1:23" ht="18.75" hidden="1">
      <c r="A2" s="344" t="e">
        <f>'B.01_TH'!#REF!</f>
        <v>#REF!</v>
      </c>
      <c r="B2" s="344"/>
      <c r="C2" s="344"/>
      <c r="D2" s="344"/>
      <c r="E2" s="344"/>
      <c r="F2" s="344"/>
      <c r="G2" s="344"/>
      <c r="H2" s="344"/>
      <c r="I2" s="344"/>
      <c r="J2" s="344"/>
      <c r="K2" s="344"/>
      <c r="L2" s="344"/>
      <c r="M2" s="344"/>
      <c r="N2" s="344"/>
      <c r="O2" s="344"/>
      <c r="P2" s="344"/>
      <c r="Q2" s="344"/>
      <c r="R2" s="344"/>
      <c r="S2" s="61"/>
      <c r="W2" s="46"/>
    </row>
    <row r="3" spans="1:23" ht="18.75" customHeight="1">
      <c r="A3" s="344" t="e">
        <f>'B.01_TH'!#REF!</f>
        <v>#REF!</v>
      </c>
      <c r="B3" s="344"/>
      <c r="C3" s="344"/>
      <c r="D3" s="344"/>
      <c r="E3" s="344"/>
      <c r="F3" s="344"/>
      <c r="G3" s="344"/>
      <c r="H3" s="344"/>
      <c r="I3" s="344"/>
      <c r="J3" s="344"/>
      <c r="K3" s="344"/>
      <c r="L3" s="344"/>
      <c r="M3" s="344"/>
      <c r="N3" s="344"/>
      <c r="O3" s="344"/>
      <c r="P3" s="344"/>
      <c r="Q3" s="344"/>
      <c r="R3" s="344"/>
      <c r="S3" s="61"/>
      <c r="W3" s="46"/>
    </row>
    <row r="4" spans="1:23" ht="24" customHeight="1" hidden="1">
      <c r="A4" s="344" t="e">
        <f>'B.01_TH'!#REF!</f>
        <v>#REF!</v>
      </c>
      <c r="B4" s="344"/>
      <c r="C4" s="344"/>
      <c r="D4" s="344"/>
      <c r="E4" s="344"/>
      <c r="F4" s="344"/>
      <c r="G4" s="344"/>
      <c r="H4" s="344"/>
      <c r="I4" s="344"/>
      <c r="J4" s="344"/>
      <c r="K4" s="344"/>
      <c r="L4" s="344"/>
      <c r="M4" s="344"/>
      <c r="N4" s="344"/>
      <c r="O4" s="344"/>
      <c r="P4" s="344"/>
      <c r="Q4" s="344"/>
      <c r="R4" s="344"/>
      <c r="S4" s="61"/>
      <c r="W4" s="46"/>
    </row>
    <row r="5" spans="1:23" ht="24" customHeight="1" hidden="1">
      <c r="A5" s="344" t="s">
        <v>153</v>
      </c>
      <c r="B5" s="344"/>
      <c r="C5" s="344"/>
      <c r="D5" s="344"/>
      <c r="E5" s="344"/>
      <c r="F5" s="344"/>
      <c r="G5" s="344"/>
      <c r="H5" s="344"/>
      <c r="I5" s="344"/>
      <c r="J5" s="344"/>
      <c r="K5" s="344"/>
      <c r="L5" s="344"/>
      <c r="M5" s="344"/>
      <c r="N5" s="344"/>
      <c r="O5" s="344"/>
      <c r="P5" s="344"/>
      <c r="Q5" s="344"/>
      <c r="R5" s="344"/>
      <c r="S5" s="61"/>
      <c r="W5" s="110"/>
    </row>
    <row r="6" spans="1:23" ht="24" customHeight="1" hidden="1">
      <c r="A6" s="344" t="e">
        <f>'B.01_TH'!#REF!</f>
        <v>#REF!</v>
      </c>
      <c r="B6" s="344"/>
      <c r="C6" s="344"/>
      <c r="D6" s="344"/>
      <c r="E6" s="344"/>
      <c r="F6" s="344"/>
      <c r="G6" s="344"/>
      <c r="H6" s="344"/>
      <c r="I6" s="344"/>
      <c r="J6" s="344"/>
      <c r="K6" s="344"/>
      <c r="L6" s="344"/>
      <c r="M6" s="344"/>
      <c r="N6" s="344"/>
      <c r="O6" s="344"/>
      <c r="P6" s="344"/>
      <c r="Q6" s="344"/>
      <c r="R6" s="344"/>
      <c r="S6" s="61"/>
      <c r="W6" s="194"/>
    </row>
    <row r="7" spans="16:19" ht="16.5">
      <c r="P7" s="342" t="s">
        <v>125</v>
      </c>
      <c r="Q7" s="342"/>
      <c r="R7" s="342"/>
      <c r="S7" s="342"/>
    </row>
    <row r="8" spans="1:23" s="6" customFormat="1" ht="42.75" customHeight="1">
      <c r="A8" s="346" t="s">
        <v>1</v>
      </c>
      <c r="B8" s="346" t="s">
        <v>55</v>
      </c>
      <c r="C8" s="346" t="s">
        <v>9</v>
      </c>
      <c r="D8" s="346" t="s">
        <v>63</v>
      </c>
      <c r="E8" s="346" t="s">
        <v>56</v>
      </c>
      <c r="F8" s="346" t="s">
        <v>126</v>
      </c>
      <c r="G8" s="346"/>
      <c r="H8" s="346"/>
      <c r="I8" s="346"/>
      <c r="J8" s="373" t="s">
        <v>57</v>
      </c>
      <c r="K8" s="373"/>
      <c r="L8" s="373"/>
      <c r="M8" s="346" t="s">
        <v>109</v>
      </c>
      <c r="N8" s="346"/>
      <c r="O8" s="346"/>
      <c r="P8" s="346" t="s">
        <v>87</v>
      </c>
      <c r="Q8" s="346"/>
      <c r="R8" s="346"/>
      <c r="S8" s="373" t="s">
        <v>3</v>
      </c>
      <c r="W8" s="346" t="s">
        <v>3</v>
      </c>
    </row>
    <row r="9" spans="1:23" s="6" customFormat="1" ht="18" customHeight="1">
      <c r="A9" s="346"/>
      <c r="B9" s="346"/>
      <c r="C9" s="346"/>
      <c r="D9" s="346"/>
      <c r="E9" s="346"/>
      <c r="F9" s="346"/>
      <c r="G9" s="346" t="s">
        <v>16</v>
      </c>
      <c r="H9" s="346" t="s">
        <v>17</v>
      </c>
      <c r="I9" s="346"/>
      <c r="J9" s="373" t="s">
        <v>16</v>
      </c>
      <c r="K9" s="373" t="s">
        <v>17</v>
      </c>
      <c r="L9" s="373"/>
      <c r="M9" s="346" t="s">
        <v>16</v>
      </c>
      <c r="N9" s="346" t="s">
        <v>17</v>
      </c>
      <c r="O9" s="346"/>
      <c r="P9" s="346" t="s">
        <v>16</v>
      </c>
      <c r="Q9" s="346" t="s">
        <v>17</v>
      </c>
      <c r="R9" s="346"/>
      <c r="S9" s="373"/>
      <c r="W9" s="346"/>
    </row>
    <row r="10" spans="1:23" s="6" customFormat="1" ht="15" customHeight="1">
      <c r="A10" s="346"/>
      <c r="B10" s="346"/>
      <c r="C10" s="346"/>
      <c r="D10" s="346"/>
      <c r="E10" s="346"/>
      <c r="F10" s="346"/>
      <c r="G10" s="346"/>
      <c r="H10" s="346" t="s">
        <v>58</v>
      </c>
      <c r="I10" s="346" t="s">
        <v>59</v>
      </c>
      <c r="J10" s="373"/>
      <c r="K10" s="373" t="s">
        <v>58</v>
      </c>
      <c r="L10" s="373" t="s">
        <v>59</v>
      </c>
      <c r="M10" s="346"/>
      <c r="N10" s="346" t="s">
        <v>58</v>
      </c>
      <c r="O10" s="346" t="s">
        <v>59</v>
      </c>
      <c r="P10" s="346"/>
      <c r="Q10" s="346" t="s">
        <v>58</v>
      </c>
      <c r="R10" s="346" t="s">
        <v>59</v>
      </c>
      <c r="S10" s="373"/>
      <c r="W10" s="346"/>
    </row>
    <row r="11" spans="1:23" s="6" customFormat="1" ht="84" customHeight="1">
      <c r="A11" s="346"/>
      <c r="B11" s="346"/>
      <c r="C11" s="346"/>
      <c r="D11" s="346"/>
      <c r="E11" s="346"/>
      <c r="F11" s="346"/>
      <c r="G11" s="346"/>
      <c r="H11" s="346"/>
      <c r="I11" s="346"/>
      <c r="J11" s="373"/>
      <c r="K11" s="373"/>
      <c r="L11" s="373"/>
      <c r="M11" s="346"/>
      <c r="N11" s="346"/>
      <c r="O11" s="346"/>
      <c r="P11" s="346"/>
      <c r="Q11" s="346"/>
      <c r="R11" s="346"/>
      <c r="S11" s="373"/>
      <c r="W11" s="346"/>
    </row>
    <row r="12" spans="1:23" s="6" customFormat="1" ht="33" customHeight="1">
      <c r="A12" s="83"/>
      <c r="B12" s="83" t="s">
        <v>175</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166</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167</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215</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52</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53</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51</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216</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52</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53</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51</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139</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40</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168</v>
      </c>
      <c r="C25" s="123" t="s">
        <v>62</v>
      </c>
      <c r="D25" s="124" t="s">
        <v>53</v>
      </c>
      <c r="E25" s="125" t="s">
        <v>174</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169</v>
      </c>
      <c r="C26" s="123" t="s">
        <v>62</v>
      </c>
      <c r="D26" s="124" t="s">
        <v>51</v>
      </c>
      <c r="E26" s="125" t="s">
        <v>118</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170</v>
      </c>
      <c r="C27" s="123" t="s">
        <v>62</v>
      </c>
      <c r="D27" s="124" t="s">
        <v>53</v>
      </c>
      <c r="E27" s="125" t="s">
        <v>174</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171</v>
      </c>
      <c r="C28" s="123" t="s">
        <v>62</v>
      </c>
      <c r="D28" s="124" t="s">
        <v>53</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172</v>
      </c>
      <c r="C29" s="123" t="s">
        <v>62</v>
      </c>
      <c r="D29" s="124" t="s">
        <v>51</v>
      </c>
      <c r="E29" s="125" t="s">
        <v>174</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173</v>
      </c>
      <c r="C30" s="123" t="s">
        <v>62</v>
      </c>
      <c r="D30" s="124" t="s">
        <v>53</v>
      </c>
      <c r="E30" s="125" t="s">
        <v>174</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187</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18</v>
      </c>
      <c r="B32" s="119" t="s">
        <v>201</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168</v>
      </c>
      <c r="C33" s="123" t="s">
        <v>62</v>
      </c>
      <c r="D33" s="124" t="s">
        <v>53</v>
      </c>
      <c r="E33" s="125" t="s">
        <v>174</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169</v>
      </c>
      <c r="C34" s="123" t="s">
        <v>62</v>
      </c>
      <c r="D34" s="124" t="s">
        <v>51</v>
      </c>
      <c r="E34" s="125" t="s">
        <v>118</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170</v>
      </c>
      <c r="C35" s="123" t="s">
        <v>62</v>
      </c>
      <c r="D35" s="124" t="s">
        <v>53</v>
      </c>
      <c r="E35" s="125" t="s">
        <v>174</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171</v>
      </c>
      <c r="C36" s="123" t="s">
        <v>62</v>
      </c>
      <c r="D36" s="124" t="s">
        <v>53</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172</v>
      </c>
      <c r="C37" s="123" t="s">
        <v>62</v>
      </c>
      <c r="D37" s="124" t="s">
        <v>51</v>
      </c>
      <c r="E37" s="125" t="s">
        <v>174</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173</v>
      </c>
      <c r="C38" s="123" t="s">
        <v>62</v>
      </c>
      <c r="D38" s="124" t="s">
        <v>53</v>
      </c>
      <c r="E38" s="125" t="s">
        <v>174</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164</v>
      </c>
      <c r="B39" s="83" t="s">
        <v>165</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163</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215</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52</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53</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51</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216</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52</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53</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51</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76</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178</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177</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52</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53</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51</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179</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77</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178</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52</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53</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51</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139</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40</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101</v>
      </c>
      <c r="C63" s="25" t="s">
        <v>62</v>
      </c>
      <c r="D63" s="25" t="s">
        <v>52</v>
      </c>
      <c r="E63" s="25" t="s">
        <v>118</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98</v>
      </c>
      <c r="C64" s="20" t="s">
        <v>62</v>
      </c>
      <c r="D64" s="20" t="s">
        <v>53</v>
      </c>
      <c r="E64" s="20" t="s">
        <v>118</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187</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18</v>
      </c>
      <c r="B66" s="29" t="s">
        <v>91</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376"/>
      <c r="U66" s="346"/>
      <c r="W66" s="45"/>
    </row>
    <row r="67" spans="1:23" s="34" customFormat="1" ht="79.5" customHeight="1">
      <c r="A67" s="30">
        <v>1</v>
      </c>
      <c r="B67" s="30" t="s">
        <v>65</v>
      </c>
      <c r="C67" s="25" t="s">
        <v>62</v>
      </c>
      <c r="D67" s="25" t="s">
        <v>52</v>
      </c>
      <c r="E67" s="25" t="s">
        <v>66</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102</v>
      </c>
    </row>
    <row r="68" spans="1:23" s="65" customFormat="1" ht="57" customHeight="1">
      <c r="A68" s="57">
        <v>2</v>
      </c>
      <c r="B68" s="57" t="s">
        <v>67</v>
      </c>
      <c r="C68" s="20" t="s">
        <v>62</v>
      </c>
      <c r="D68" s="20" t="s">
        <v>53</v>
      </c>
      <c r="E68" s="20" t="s">
        <v>66</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103</v>
      </c>
    </row>
    <row r="69" spans="1:23" s="35" customFormat="1" ht="33" customHeight="1">
      <c r="A69" s="163" t="s">
        <v>21</v>
      </c>
      <c r="B69" s="29" t="s">
        <v>92</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64</v>
      </c>
      <c r="C70" s="20" t="s">
        <v>62</v>
      </c>
      <c r="D70" s="20" t="s">
        <v>51</v>
      </c>
      <c r="E70" s="20" t="s">
        <v>118</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22</v>
      </c>
      <c r="B71" s="148" t="s">
        <v>218</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101</v>
      </c>
      <c r="C72" s="64" t="s">
        <v>62</v>
      </c>
      <c r="D72" s="64" t="s">
        <v>52</v>
      </c>
      <c r="E72" s="64" t="s">
        <v>118</v>
      </c>
      <c r="F72" s="161"/>
      <c r="G72" s="77"/>
      <c r="H72" s="77"/>
      <c r="I72" s="77"/>
      <c r="J72" s="77">
        <v>1307.9</v>
      </c>
      <c r="K72" s="77">
        <v>1189</v>
      </c>
      <c r="L72" s="77">
        <v>118.9</v>
      </c>
      <c r="M72" s="77"/>
      <c r="N72" s="77"/>
      <c r="O72" s="77"/>
      <c r="P72" s="77">
        <f>SUM(Q72:R72)</f>
        <v>592</v>
      </c>
      <c r="Q72" s="77">
        <f>629-100</f>
        <v>529</v>
      </c>
      <c r="R72" s="77">
        <v>63</v>
      </c>
      <c r="S72" s="64"/>
      <c r="W72" s="64"/>
      <c r="X72" s="374" t="s">
        <v>223</v>
      </c>
    </row>
    <row r="73" spans="1:24" s="195" customFormat="1" ht="33">
      <c r="A73" s="161">
        <v>2</v>
      </c>
      <c r="B73" s="161" t="s">
        <v>98</v>
      </c>
      <c r="C73" s="64" t="s">
        <v>62</v>
      </c>
      <c r="D73" s="64" t="s">
        <v>53</v>
      </c>
      <c r="E73" s="64" t="s">
        <v>118</v>
      </c>
      <c r="F73" s="161"/>
      <c r="G73" s="60"/>
      <c r="H73" s="60"/>
      <c r="I73" s="60"/>
      <c r="J73" s="60">
        <v>1115.4</v>
      </c>
      <c r="K73" s="60">
        <v>1014</v>
      </c>
      <c r="L73" s="60">
        <v>101.4</v>
      </c>
      <c r="M73" s="60"/>
      <c r="N73" s="60"/>
      <c r="O73" s="60"/>
      <c r="P73" s="77">
        <f>SUM(Q73:R73)</f>
        <v>399</v>
      </c>
      <c r="Q73" s="60">
        <f>454-100</f>
        <v>354</v>
      </c>
      <c r="R73" s="60">
        <v>45</v>
      </c>
      <c r="S73" s="161"/>
      <c r="W73" s="161"/>
      <c r="X73" s="374"/>
    </row>
    <row r="75" spans="1:18" ht="33.75" customHeight="1">
      <c r="A75" s="375" t="s">
        <v>221</v>
      </c>
      <c r="B75" s="375"/>
      <c r="C75" s="375"/>
      <c r="D75" s="375"/>
      <c r="E75" s="375"/>
      <c r="F75" s="375"/>
      <c r="G75" s="375"/>
      <c r="H75" s="375"/>
      <c r="I75" s="375"/>
      <c r="J75" s="375"/>
      <c r="K75" s="375"/>
      <c r="L75" s="375"/>
      <c r="M75" s="375"/>
      <c r="N75" s="375"/>
      <c r="O75" s="375"/>
      <c r="P75" s="375"/>
      <c r="Q75" s="375"/>
      <c r="R75" s="375"/>
    </row>
  </sheetData>
  <sheetProtection/>
  <mergeCells count="38">
    <mergeCell ref="X72:X73"/>
    <mergeCell ref="A75:R75"/>
    <mergeCell ref="I10:I11"/>
    <mergeCell ref="M9:M11"/>
    <mergeCell ref="A4:R4"/>
    <mergeCell ref="T66:U66"/>
    <mergeCell ref="F9:F11"/>
    <mergeCell ref="G9:G11"/>
    <mergeCell ref="J8:L8"/>
    <mergeCell ref="A5:R5"/>
    <mergeCell ref="A1:S1"/>
    <mergeCell ref="P7:S7"/>
    <mergeCell ref="A8:A11"/>
    <mergeCell ref="B8:B11"/>
    <mergeCell ref="C8:C11"/>
    <mergeCell ref="A2:R2"/>
    <mergeCell ref="H10:H11"/>
    <mergeCell ref="O10:O11"/>
    <mergeCell ref="A3:R3"/>
    <mergeCell ref="D8:D11"/>
    <mergeCell ref="H9:I9"/>
    <mergeCell ref="P8:R8"/>
    <mergeCell ref="N10:N11"/>
    <mergeCell ref="J9:J11"/>
    <mergeCell ref="K9:L9"/>
    <mergeCell ref="L10:L11"/>
    <mergeCell ref="N9:O9"/>
    <mergeCell ref="P9:P11"/>
    <mergeCell ref="E8:E11"/>
    <mergeCell ref="F8:I8"/>
    <mergeCell ref="A6:R6"/>
    <mergeCell ref="W8:W11"/>
    <mergeCell ref="S8:S11"/>
    <mergeCell ref="Q9:R9"/>
    <mergeCell ref="Q10:Q11"/>
    <mergeCell ref="R10:R11"/>
    <mergeCell ref="K10:K11"/>
    <mergeCell ref="M8:O8"/>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343" t="s">
        <v>78</v>
      </c>
      <c r="B1" s="343"/>
      <c r="C1" s="343"/>
      <c r="D1" s="343"/>
      <c r="E1" s="343"/>
      <c r="F1" s="343"/>
      <c r="G1" s="343"/>
      <c r="H1" s="343"/>
      <c r="I1" s="343"/>
      <c r="J1" s="343"/>
      <c r="K1" s="343"/>
      <c r="L1" s="343"/>
      <c r="M1" s="343"/>
      <c r="N1" s="343"/>
      <c r="O1" s="343"/>
      <c r="P1" s="343"/>
      <c r="Q1" s="343"/>
      <c r="R1" s="343"/>
    </row>
    <row r="2" spans="1:18" ht="34.5" customHeight="1" hidden="1">
      <c r="A2" s="344" t="e">
        <f>'B.01_TH'!#REF!</f>
        <v>#REF!</v>
      </c>
      <c r="B2" s="344"/>
      <c r="C2" s="344"/>
      <c r="D2" s="344"/>
      <c r="E2" s="344"/>
      <c r="F2" s="344"/>
      <c r="G2" s="344"/>
      <c r="H2" s="344"/>
      <c r="I2" s="344"/>
      <c r="J2" s="344"/>
      <c r="K2" s="344"/>
      <c r="L2" s="344"/>
      <c r="M2" s="344"/>
      <c r="N2" s="344"/>
      <c r="O2" s="344"/>
      <c r="P2" s="344"/>
      <c r="Q2" s="344"/>
      <c r="R2" s="344"/>
    </row>
    <row r="3" spans="1:18" ht="34.5" customHeight="1">
      <c r="A3" s="344" t="e">
        <f>'B.01_TH'!#REF!</f>
        <v>#REF!</v>
      </c>
      <c r="B3" s="344"/>
      <c r="C3" s="344"/>
      <c r="D3" s="344"/>
      <c r="E3" s="344"/>
      <c r="F3" s="344"/>
      <c r="G3" s="344"/>
      <c r="H3" s="344"/>
      <c r="I3" s="344"/>
      <c r="J3" s="344"/>
      <c r="K3" s="344"/>
      <c r="L3" s="344"/>
      <c r="M3" s="344"/>
      <c r="N3" s="344"/>
      <c r="O3" s="344"/>
      <c r="P3" s="344"/>
      <c r="Q3" s="344"/>
      <c r="R3" s="344"/>
    </row>
    <row r="4" spans="1:18" ht="34.5" customHeight="1" hidden="1">
      <c r="A4" s="344" t="e">
        <f>'B.01_TH'!#REF!</f>
        <v>#REF!</v>
      </c>
      <c r="B4" s="344"/>
      <c r="C4" s="344"/>
      <c r="D4" s="344"/>
      <c r="E4" s="344"/>
      <c r="F4" s="344"/>
      <c r="G4" s="344"/>
      <c r="H4" s="344"/>
      <c r="I4" s="344"/>
      <c r="J4" s="344"/>
      <c r="K4" s="344"/>
      <c r="L4" s="344"/>
      <c r="M4" s="344"/>
      <c r="N4" s="344"/>
      <c r="O4" s="344"/>
      <c r="P4" s="344"/>
      <c r="Q4" s="344"/>
      <c r="R4" s="344"/>
    </row>
    <row r="5" spans="1:18" ht="34.5" customHeight="1" hidden="1">
      <c r="A5" s="344" t="s">
        <v>153</v>
      </c>
      <c r="B5" s="344"/>
      <c r="C5" s="344"/>
      <c r="D5" s="344"/>
      <c r="E5" s="344"/>
      <c r="F5" s="344"/>
      <c r="G5" s="344"/>
      <c r="H5" s="344"/>
      <c r="I5" s="344"/>
      <c r="J5" s="344"/>
      <c r="K5" s="344"/>
      <c r="L5" s="344"/>
      <c r="M5" s="344"/>
      <c r="N5" s="344"/>
      <c r="O5" s="344"/>
      <c r="P5" s="344"/>
      <c r="Q5" s="344"/>
      <c r="R5" s="344"/>
    </row>
    <row r="6" spans="1:18" ht="34.5" customHeight="1" hidden="1">
      <c r="A6" s="344" t="e">
        <f>'B.01_TH'!#REF!</f>
        <v>#REF!</v>
      </c>
      <c r="B6" s="344"/>
      <c r="C6" s="344"/>
      <c r="D6" s="344"/>
      <c r="E6" s="344"/>
      <c r="F6" s="344"/>
      <c r="G6" s="344"/>
      <c r="H6" s="344"/>
      <c r="I6" s="344"/>
      <c r="J6" s="344"/>
      <c r="K6" s="344"/>
      <c r="L6" s="344"/>
      <c r="M6" s="344"/>
      <c r="N6" s="344"/>
      <c r="O6" s="344"/>
      <c r="P6" s="344"/>
      <c r="Q6" s="344"/>
      <c r="R6" s="344"/>
    </row>
    <row r="7" spans="14:18" ht="34.5" customHeight="1">
      <c r="N7" s="342" t="s">
        <v>33</v>
      </c>
      <c r="O7" s="342"/>
      <c r="P7" s="342"/>
      <c r="Q7" s="342"/>
      <c r="R7" s="342"/>
    </row>
    <row r="8" spans="1:18" s="6" customFormat="1" ht="57.75" customHeight="1">
      <c r="A8" s="346" t="s">
        <v>1</v>
      </c>
      <c r="B8" s="346" t="s">
        <v>34</v>
      </c>
      <c r="C8" s="346" t="s">
        <v>9</v>
      </c>
      <c r="D8" s="346" t="s">
        <v>35</v>
      </c>
      <c r="E8" s="346" t="s">
        <v>60</v>
      </c>
      <c r="F8" s="346" t="s">
        <v>11</v>
      </c>
      <c r="G8" s="346"/>
      <c r="H8" s="346"/>
      <c r="I8" s="378" t="s">
        <v>36</v>
      </c>
      <c r="J8" s="378"/>
      <c r="K8" s="373" t="s">
        <v>61</v>
      </c>
      <c r="L8" s="373"/>
      <c r="M8" s="373" t="s">
        <v>38</v>
      </c>
      <c r="N8" s="373"/>
      <c r="O8" s="346" t="s">
        <v>109</v>
      </c>
      <c r="P8" s="346"/>
      <c r="Q8" s="346" t="s">
        <v>87</v>
      </c>
      <c r="R8" s="346"/>
    </row>
    <row r="9" spans="1:18" s="6" customFormat="1" ht="43.5" customHeight="1">
      <c r="A9" s="346"/>
      <c r="B9" s="346"/>
      <c r="C9" s="346"/>
      <c r="D9" s="346"/>
      <c r="E9" s="346"/>
      <c r="F9" s="346" t="s">
        <v>15</v>
      </c>
      <c r="G9" s="346" t="s">
        <v>12</v>
      </c>
      <c r="H9" s="346" t="s">
        <v>13</v>
      </c>
      <c r="I9" s="378" t="s">
        <v>16</v>
      </c>
      <c r="J9" s="378" t="s">
        <v>13</v>
      </c>
      <c r="K9" s="373" t="s">
        <v>16</v>
      </c>
      <c r="L9" s="373" t="s">
        <v>13</v>
      </c>
      <c r="M9" s="373" t="s">
        <v>16</v>
      </c>
      <c r="N9" s="373" t="s">
        <v>13</v>
      </c>
      <c r="O9" s="346" t="s">
        <v>16</v>
      </c>
      <c r="P9" s="346" t="s">
        <v>13</v>
      </c>
      <c r="Q9" s="346" t="s">
        <v>16</v>
      </c>
      <c r="R9" s="346" t="s">
        <v>13</v>
      </c>
    </row>
    <row r="10" spans="1:18" s="6" customFormat="1" ht="43.5" customHeight="1">
      <c r="A10" s="346"/>
      <c r="B10" s="346"/>
      <c r="C10" s="346"/>
      <c r="D10" s="346"/>
      <c r="E10" s="346"/>
      <c r="F10" s="346"/>
      <c r="G10" s="346"/>
      <c r="H10" s="346"/>
      <c r="I10" s="378"/>
      <c r="J10" s="378"/>
      <c r="K10" s="373"/>
      <c r="L10" s="373"/>
      <c r="M10" s="373"/>
      <c r="N10" s="373"/>
      <c r="O10" s="346"/>
      <c r="P10" s="346"/>
      <c r="Q10" s="346"/>
      <c r="R10" s="346"/>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127</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128</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135</v>
      </c>
      <c r="C14" s="20" t="s">
        <v>62</v>
      </c>
      <c r="D14" s="20" t="s">
        <v>132</v>
      </c>
      <c r="E14" s="20" t="s">
        <v>133</v>
      </c>
      <c r="F14" s="20" t="s">
        <v>184</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134</v>
      </c>
      <c r="B15" s="57" t="s">
        <v>136</v>
      </c>
      <c r="C15" s="20" t="s">
        <v>62</v>
      </c>
      <c r="D15" s="20" t="s">
        <v>132</v>
      </c>
      <c r="E15" s="20" t="s">
        <v>133</v>
      </c>
      <c r="F15" s="20" t="s">
        <v>183</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129</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137</v>
      </c>
      <c r="C17" s="20" t="s">
        <v>62</v>
      </c>
      <c r="D17" s="20" t="s">
        <v>132</v>
      </c>
      <c r="E17" s="20" t="s">
        <v>118</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130</v>
      </c>
      <c r="B18" s="377" t="s">
        <v>220</v>
      </c>
      <c r="C18" s="377"/>
      <c r="D18" s="377"/>
      <c r="E18" s="377"/>
      <c r="F18" s="377"/>
      <c r="G18" s="377"/>
      <c r="H18" s="377"/>
      <c r="I18" s="377"/>
      <c r="J18" s="377"/>
      <c r="K18" s="377"/>
      <c r="L18" s="377"/>
      <c r="M18" s="377"/>
      <c r="N18" s="377"/>
      <c r="O18" s="377"/>
      <c r="P18" s="377"/>
      <c r="Q18" s="377"/>
      <c r="R18" s="377"/>
    </row>
    <row r="19" spans="1:18" ht="36" customHeight="1">
      <c r="A19" s="5" t="s">
        <v>138</v>
      </c>
      <c r="B19" s="377" t="s">
        <v>131</v>
      </c>
      <c r="C19" s="377"/>
      <c r="D19" s="377"/>
      <c r="E19" s="377"/>
      <c r="F19" s="377"/>
      <c r="G19" s="377"/>
      <c r="H19" s="377"/>
      <c r="I19" s="377"/>
      <c r="J19" s="377"/>
      <c r="K19" s="377"/>
      <c r="L19" s="377"/>
      <c r="M19" s="377"/>
      <c r="N19" s="377"/>
      <c r="O19" s="377"/>
      <c r="P19" s="377"/>
      <c r="Q19" s="377"/>
      <c r="R19" s="377"/>
    </row>
  </sheetData>
  <sheetProtection/>
  <mergeCells count="33">
    <mergeCell ref="A5:R5"/>
    <mergeCell ref="A6:R6"/>
    <mergeCell ref="A1:R1"/>
    <mergeCell ref="A4:R4"/>
    <mergeCell ref="N7:R7"/>
    <mergeCell ref="A8:A10"/>
    <mergeCell ref="I8:J8"/>
    <mergeCell ref="A3:R3"/>
    <mergeCell ref="I9:I10"/>
    <mergeCell ref="A2:R2"/>
    <mergeCell ref="B19:R19"/>
    <mergeCell ref="O9:O10"/>
    <mergeCell ref="P9:P10"/>
    <mergeCell ref="F9:F10"/>
    <mergeCell ref="C8:C10"/>
    <mergeCell ref="J9:J10"/>
    <mergeCell ref="E8:E10"/>
    <mergeCell ref="M9:M10"/>
    <mergeCell ref="B18:R18"/>
    <mergeCell ref="Q8:R8"/>
    <mergeCell ref="Q9:Q10"/>
    <mergeCell ref="R9:R10"/>
    <mergeCell ref="O8:P8"/>
    <mergeCell ref="M8:N8"/>
    <mergeCell ref="K8:L8"/>
    <mergeCell ref="F8:H8"/>
    <mergeCell ref="L9:L10"/>
    <mergeCell ref="B8:B10"/>
    <mergeCell ref="H9:H10"/>
    <mergeCell ref="N9:N10"/>
    <mergeCell ref="G9:G10"/>
    <mergeCell ref="K9:K10"/>
    <mergeCell ref="D8:D10"/>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43" t="s">
        <v>145</v>
      </c>
      <c r="B1" s="343"/>
      <c r="C1" s="343"/>
      <c r="D1" s="343"/>
      <c r="E1" s="343"/>
      <c r="F1" s="343"/>
      <c r="G1" s="343"/>
      <c r="H1" s="343"/>
      <c r="I1" s="31"/>
    </row>
    <row r="2" spans="1:9" ht="31.5" customHeight="1" hidden="1">
      <c r="A2" s="345" t="e">
        <f>'B.01_TH'!#REF!</f>
        <v>#REF!</v>
      </c>
      <c r="B2" s="345"/>
      <c r="C2" s="345"/>
      <c r="D2" s="345"/>
      <c r="E2" s="345"/>
      <c r="F2" s="345"/>
      <c r="G2" s="345"/>
      <c r="H2" s="345"/>
      <c r="I2" s="31"/>
    </row>
    <row r="3" spans="1:9" ht="30" customHeight="1">
      <c r="A3" s="345" t="e">
        <f>'B.01_TH'!#REF!</f>
        <v>#REF!</v>
      </c>
      <c r="B3" s="345"/>
      <c r="C3" s="345"/>
      <c r="D3" s="345"/>
      <c r="E3" s="345"/>
      <c r="F3" s="345"/>
      <c r="G3" s="345"/>
      <c r="H3" s="345"/>
      <c r="I3" s="31"/>
    </row>
    <row r="4" spans="1:9" ht="22.5" customHeight="1" hidden="1">
      <c r="A4" s="345" t="e">
        <f>'B.01_TH'!#REF!</f>
        <v>#REF!</v>
      </c>
      <c r="B4" s="345"/>
      <c r="C4" s="345"/>
      <c r="D4" s="345"/>
      <c r="E4" s="345"/>
      <c r="F4" s="345"/>
      <c r="G4" s="345"/>
      <c r="H4" s="345"/>
      <c r="I4" s="31"/>
    </row>
    <row r="5" spans="1:9" ht="30" customHeight="1" hidden="1">
      <c r="A5" s="345" t="s">
        <v>153</v>
      </c>
      <c r="B5" s="345"/>
      <c r="C5" s="345"/>
      <c r="D5" s="345"/>
      <c r="E5" s="345"/>
      <c r="F5" s="345"/>
      <c r="G5" s="345"/>
      <c r="H5" s="345"/>
      <c r="I5" s="31"/>
    </row>
    <row r="6" spans="1:9" ht="30" customHeight="1" hidden="1">
      <c r="A6" s="345" t="e">
        <f>'B.01_TH'!#REF!</f>
        <v>#REF!</v>
      </c>
      <c r="B6" s="345"/>
      <c r="C6" s="345"/>
      <c r="D6" s="345"/>
      <c r="E6" s="345"/>
      <c r="F6" s="345"/>
      <c r="G6" s="345"/>
      <c r="H6" s="345"/>
      <c r="I6" s="31"/>
    </row>
    <row r="7" spans="1:9" ht="20.25" customHeight="1">
      <c r="A7" s="5"/>
      <c r="B7" s="4"/>
      <c r="C7" s="5"/>
      <c r="D7" s="5"/>
      <c r="E7" s="100"/>
      <c r="F7" s="100"/>
      <c r="G7" s="368" t="s">
        <v>149</v>
      </c>
      <c r="H7" s="368"/>
      <c r="I7" s="70"/>
    </row>
    <row r="8" spans="1:9" ht="89.25" customHeight="1">
      <c r="A8" s="68" t="s">
        <v>1</v>
      </c>
      <c r="B8" s="68" t="s">
        <v>34</v>
      </c>
      <c r="C8" s="68" t="s">
        <v>10</v>
      </c>
      <c r="D8" s="68" t="s">
        <v>35</v>
      </c>
      <c r="E8" s="86" t="s">
        <v>146</v>
      </c>
      <c r="F8" s="193" t="s">
        <v>109</v>
      </c>
      <c r="G8" s="193" t="s">
        <v>147</v>
      </c>
      <c r="H8" s="85" t="s">
        <v>3</v>
      </c>
      <c r="I8" s="102"/>
    </row>
    <row r="9" spans="1:9" ht="115.5" customHeight="1">
      <c r="A9" s="10">
        <v>1</v>
      </c>
      <c r="B9" s="106" t="s">
        <v>148</v>
      </c>
      <c r="C9" s="10" t="s">
        <v>52</v>
      </c>
      <c r="D9" s="10" t="s">
        <v>52</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151" t="s">
        <v>204</v>
      </c>
      <c r="B2" s="151" t="s">
        <v>202</v>
      </c>
      <c r="C2" s="151" t="s">
        <v>12</v>
      </c>
      <c r="D2" s="151" t="s">
        <v>203</v>
      </c>
    </row>
    <row r="3" spans="1:4" ht="15">
      <c r="A3" s="152">
        <v>1</v>
      </c>
      <c r="B3" s="154" t="s">
        <v>44</v>
      </c>
      <c r="C3" s="157">
        <v>1590000000</v>
      </c>
      <c r="D3" s="157">
        <v>176343000</v>
      </c>
    </row>
    <row r="4" spans="1:4" ht="15">
      <c r="A4" s="152">
        <v>2</v>
      </c>
      <c r="B4" s="154" t="s">
        <v>205</v>
      </c>
      <c r="C4" s="157">
        <v>5481990000</v>
      </c>
      <c r="D4" s="157">
        <v>348541295</v>
      </c>
    </row>
    <row r="5" spans="1:4" ht="15">
      <c r="A5" s="152">
        <v>3</v>
      </c>
      <c r="B5" s="155" t="s">
        <v>83</v>
      </c>
      <c r="C5" s="157">
        <v>1958000000</v>
      </c>
      <c r="D5" s="157">
        <v>255891445</v>
      </c>
    </row>
    <row r="6" spans="1:4" ht="30">
      <c r="A6" s="152">
        <v>4</v>
      </c>
      <c r="B6" s="155" t="s">
        <v>206</v>
      </c>
      <c r="C6" s="157">
        <v>3780000000</v>
      </c>
      <c r="D6" s="157">
        <v>346002892</v>
      </c>
    </row>
    <row r="7" spans="1:4" ht="15">
      <c r="A7" s="152">
        <v>5</v>
      </c>
      <c r="B7" s="154" t="s">
        <v>41</v>
      </c>
      <c r="C7" s="157">
        <v>4453496000</v>
      </c>
      <c r="D7" s="157">
        <v>207223000</v>
      </c>
    </row>
    <row r="8" spans="1:4" ht="15">
      <c r="A8" s="152">
        <v>6</v>
      </c>
      <c r="B8" s="154" t="s">
        <v>47</v>
      </c>
      <c r="C8" s="157">
        <v>3386867679</v>
      </c>
      <c r="D8" s="157">
        <v>355968758</v>
      </c>
    </row>
    <row r="9" spans="1:4" ht="15">
      <c r="A9" s="152">
        <v>7</v>
      </c>
      <c r="B9" s="154" t="s">
        <v>48</v>
      </c>
      <c r="C9" s="153">
        <v>3214313324</v>
      </c>
      <c r="D9" s="157">
        <v>294327057</v>
      </c>
    </row>
    <row r="10" spans="1:4" ht="15">
      <c r="A10" s="152">
        <v>8</v>
      </c>
      <c r="B10" s="156" t="s">
        <v>185</v>
      </c>
      <c r="C10" s="157">
        <v>775000000</v>
      </c>
      <c r="D10" s="157">
        <v>1222400</v>
      </c>
    </row>
    <row r="11" spans="1:4" ht="15">
      <c r="A11" s="152">
        <v>9</v>
      </c>
      <c r="B11" s="154" t="s">
        <v>121</v>
      </c>
      <c r="C11" s="157">
        <v>4045571616</v>
      </c>
      <c r="D11" s="157">
        <v>114153074</v>
      </c>
    </row>
    <row r="12" spans="1:4" ht="15">
      <c r="A12" s="152">
        <v>10</v>
      </c>
      <c r="B12" s="154" t="s">
        <v>207</v>
      </c>
      <c r="C12" s="157">
        <v>3456626461</v>
      </c>
      <c r="D12" s="157">
        <v>6593102</v>
      </c>
    </row>
    <row r="13" spans="1:4" ht="15">
      <c r="A13" s="152">
        <v>11</v>
      </c>
      <c r="B13" s="154" t="s">
        <v>208</v>
      </c>
      <c r="C13" s="157">
        <v>3411481000</v>
      </c>
      <c r="D13" s="157">
        <v>26875880</v>
      </c>
    </row>
    <row r="14" spans="1:4" ht="15">
      <c r="A14" s="152">
        <v>12</v>
      </c>
      <c r="B14" s="154" t="s">
        <v>49</v>
      </c>
      <c r="C14" s="157">
        <v>4466642000</v>
      </c>
      <c r="D14" s="157">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Nguyen </cp:lastModifiedBy>
  <cp:lastPrinted>2021-02-26T14:30:44Z</cp:lastPrinted>
  <dcterms:created xsi:type="dcterms:W3CDTF">2017-11-20T03:08:12Z</dcterms:created>
  <dcterms:modified xsi:type="dcterms:W3CDTF">2021-02-26T14:30:51Z</dcterms:modified>
  <cp:category/>
  <cp:version/>
  <cp:contentType/>
  <cp:contentStatus/>
</cp:coreProperties>
</file>