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9630"/>
  </bookViews>
  <sheets>
    <sheet name="muc do dich" sheetId="1" r:id="rId1"/>
  </sheets>
  <calcPr calcId="144525"/>
</workbook>
</file>

<file path=xl/calcChain.xml><?xml version="1.0" encoding="utf-8"?>
<calcChain xmlns="http://schemas.openxmlformats.org/spreadsheetml/2006/main">
  <c r="AH17" i="1" l="1"/>
  <c r="Y17" i="1"/>
  <c r="Z17" i="1" s="1"/>
  <c r="X17" i="1"/>
  <c r="V17" i="1"/>
  <c r="W17" i="1" s="1"/>
  <c r="U17" i="1"/>
  <c r="S17" i="1"/>
  <c r="T17" i="1" s="1"/>
  <c r="R17" i="1"/>
  <c r="C17" i="1"/>
  <c r="AB17" i="1" s="1"/>
  <c r="AN16" i="1"/>
  <c r="AH16" i="1"/>
  <c r="AI16" i="1" s="1"/>
  <c r="AC16" i="1"/>
  <c r="AB16" i="1"/>
  <c r="AE16" i="1" s="1"/>
  <c r="Z16" i="1"/>
  <c r="W16" i="1"/>
  <c r="T16" i="1"/>
  <c r="I16" i="1"/>
  <c r="G16" i="1"/>
  <c r="P16" i="1" s="1"/>
  <c r="E16" i="1"/>
  <c r="J16" i="1" s="1"/>
  <c r="A16" i="1"/>
  <c r="AK16" i="1" l="1"/>
  <c r="AJ16" i="1"/>
  <c r="O16" i="1"/>
  <c r="AD16" i="1"/>
  <c r="AI17" i="1"/>
  <c r="AC17" i="1"/>
  <c r="AD17" i="1"/>
  <c r="AE17" i="1"/>
  <c r="AL17" i="1"/>
  <c r="AJ17" i="1"/>
  <c r="AK17" i="1"/>
  <c r="N16" i="1"/>
  <c r="I17" i="1"/>
  <c r="K16" i="1"/>
  <c r="Q16" i="1"/>
  <c r="AL16" i="1"/>
  <c r="G17" i="1"/>
  <c r="AN17" i="1"/>
  <c r="E17" i="1"/>
  <c r="AN15" i="1"/>
  <c r="AH15" i="1"/>
  <c r="AI15" i="1" s="1"/>
  <c r="AB15" i="1"/>
  <c r="AC15" i="1" s="1"/>
  <c r="Z15" i="1"/>
  <c r="W15" i="1"/>
  <c r="T15" i="1"/>
  <c r="I15" i="1"/>
  <c r="G15" i="1"/>
  <c r="N15" i="1" s="1"/>
  <c r="E15" i="1"/>
  <c r="J15" i="1" s="1"/>
  <c r="A15" i="1"/>
  <c r="O15" i="1" l="1"/>
  <c r="AD15" i="1"/>
  <c r="Q15" i="1"/>
  <c r="AJ15" i="1"/>
  <c r="AK15" i="1"/>
  <c r="AL15" i="1"/>
  <c r="O17" i="1"/>
  <c r="P17" i="1"/>
  <c r="Q17" i="1"/>
  <c r="N17" i="1"/>
  <c r="M15" i="1"/>
  <c r="L15" i="1"/>
  <c r="P15" i="1"/>
  <c r="AE15" i="1"/>
  <c r="K17" i="1"/>
  <c r="M17" i="1"/>
  <c r="L17" i="1"/>
  <c r="J17" i="1"/>
  <c r="K15" i="1"/>
  <c r="AN14" i="1"/>
  <c r="AH14" i="1"/>
  <c r="AI14" i="1" s="1"/>
  <c r="AB14" i="1"/>
  <c r="AE14" i="1" s="1"/>
  <c r="Z14" i="1"/>
  <c r="W14" i="1"/>
  <c r="T14" i="1"/>
  <c r="I14" i="1"/>
  <c r="G14" i="1"/>
  <c r="P14" i="1" s="1"/>
  <c r="E14" i="1"/>
  <c r="L14" i="1" s="1"/>
  <c r="A14" i="1"/>
  <c r="Q14" i="1" l="1"/>
  <c r="O14" i="1"/>
  <c r="AK14" i="1"/>
  <c r="AL14" i="1"/>
  <c r="AJ14" i="1"/>
  <c r="K14" i="1"/>
  <c r="AD14" i="1"/>
  <c r="J14" i="1"/>
  <c r="N14" i="1"/>
  <c r="AC14" i="1"/>
  <c r="M14" i="1"/>
  <c r="C8" i="1"/>
  <c r="A8" i="1"/>
  <c r="B8" i="1"/>
  <c r="J8" i="1"/>
</calcChain>
</file>

<file path=xl/sharedStrings.xml><?xml version="1.0" encoding="utf-8"?>
<sst xmlns="http://schemas.openxmlformats.org/spreadsheetml/2006/main" count="62" uniqueCount="54">
  <si>
    <t>Tổng số đối tượng</t>
  </si>
  <si>
    <t>Tỷ lệ (%)</t>
  </si>
  <si>
    <t>Mức 1 &lt;90</t>
  </si>
  <si>
    <t>Mức 2
90 - &lt;450</t>
  </si>
  <si>
    <t>Mức 3
450 - 600</t>
  </si>
  <si>
    <t>Mức 4
&gt;600</t>
  </si>
  <si>
    <t>Mức 1
&lt;1</t>
  </si>
  <si>
    <t>Mức 3
32 - 40</t>
  </si>
  <si>
    <t>Mức 4
&gt;40</t>
  </si>
  <si>
    <t>Trong
tuần</t>
  </si>
  <si>
    <t>Đối tượng 12 - 18 tuổi</t>
  </si>
  <si>
    <t>Đối tượng &gt; 18 tuổi</t>
  </si>
  <si>
    <t>Tiêu chí 2</t>
  </si>
  <si>
    <t>Cao
&gt;500</t>
  </si>
  <si>
    <t>Thấp
&lt;200</t>
  </si>
  <si>
    <t>Cao
&gt;30</t>
  </si>
  <si>
    <t>Thấp
&lt;10</t>
  </si>
  <si>
    <t>Chỉ số 3b (tỷ lệ giường bệnh dành cho người bệnh COVID-19</t>
  </si>
  <si>
    <t>Tổng số giường (ICU)</t>
  </si>
  <si>
    <t>Tỷ lệ giường ICU</t>
  </si>
  <si>
    <t>Chỉ số 3c
(giường ICU)</t>
  </si>
  <si>
    <t>Tiêu chí 3</t>
  </si>
  <si>
    <t>Tỷ lệ
(%)</t>
  </si>
  <si>
    <t>Số
người</t>
  </si>
  <si>
    <t>Tỷ lệ /100.000</t>
  </si>
  <si>
    <t xml:space="preserve">Trong
tuần </t>
  </si>
  <si>
    <t>Nhóm nguy cơ cao</t>
  </si>
  <si>
    <t>Tỷ lệ /10.000</t>
  </si>
  <si>
    <t>Cấp độ
dịch</t>
  </si>
  <si>
    <t xml:space="preserve">Tổng số </t>
  </si>
  <si>
    <t>Đang sử dụng</t>
  </si>
  <si>
    <t>Còn trống</t>
  </si>
  <si>
    <t>T Bình
10-30</t>
  </si>
  <si>
    <t>T Bình
200-500</t>
  </si>
  <si>
    <t>Tổng số BN có thể quản lý</t>
  </si>
  <si>
    <t>Chỉ số 3a (quản lý chăm sóc bệnh nhân COVID-19)</t>
  </si>
  <si>
    <t>Tổng số
đối tượng</t>
  </si>
  <si>
    <t>Số ca
tử vong (1c)</t>
  </si>
  <si>
    <t>Số ca mắc mới
(1a)</t>
  </si>
  <si>
    <t>Số ca thở ô xy
trong tuần (1b)</t>
  </si>
  <si>
    <t>Chỉ số 1a
(tỷ lệ mắc mới trong tuần)</t>
  </si>
  <si>
    <t>Chỉ số 1b
(ca bệnh phải thở ô xy)</t>
  </si>
  <si>
    <t>Chỉ số 2a (đủ mũi vắc xin) &gt;= 75%</t>
  </si>
  <si>
    <t>Chỉ số 2b (đủ mũi vắc xin) &gt;=90%</t>
  </si>
  <si>
    <t>Ia Đal</t>
  </si>
  <si>
    <t xml:space="preserve">Ia Dom </t>
  </si>
  <si>
    <t>Ia Tơi</t>
  </si>
  <si>
    <t>Tổng</t>
  </si>
  <si>
    <t>Mức 2 1 - &lt;32</t>
  </si>
  <si>
    <t>BẢNG ĐÁNH GIÁ CẤP ĐỘ DỊCH COVID-19 TRÊN</t>
  </si>
  <si>
    <t>ĐỊA BÀN HUYỆN IA H’DRAI</t>
  </si>
  <si>
    <t>Phụ lục 2</t>
  </si>
  <si>
    <t>x</t>
  </si>
  <si>
    <r>
      <t>(</t>
    </r>
    <r>
      <rPr>
        <i/>
        <sz val="14"/>
        <color rgb="FF000000"/>
        <rFont val="Times New Roman"/>
        <family val="1"/>
      </rPr>
      <t>Kèm theo Thông báo số     /TB-UBND ngày 07/02/2022 của Ủy ban nhân dân 
huyện Ia H’Drai</t>
    </r>
    <r>
      <rPr>
        <sz val="14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</si>
</sst>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rgb="FF000000"/>
      <name val="Arial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color rgb="FF000000"/>
      <name val="Arial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2" fillId="0" borderId="0" xfId="0" applyFont="1" applyAlignment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8" fillId="0" borderId="16" xfId="0" applyFont="1" applyBorder="1" applyAlignment="1">
      <alignment horizontal="center" vertical="center"/>
    </xf>
    <xf numFmtId="0" fontId="7" fillId="5" borderId="7" xfId="0" applyFont="1" applyFill="1" applyBorder="1"/>
    <xf numFmtId="164" fontId="7" fillId="5" borderId="7" xfId="0" applyNumberFormat="1" applyFont="1" applyFill="1" applyBorder="1"/>
    <xf numFmtId="1" fontId="7" fillId="5" borderId="7" xfId="0" applyNumberFormat="1" applyFont="1" applyFill="1" applyBorder="1"/>
    <xf numFmtId="164" fontId="7" fillId="5" borderId="2" xfId="0" applyNumberFormat="1" applyFont="1" applyFill="1" applyBorder="1"/>
    <xf numFmtId="0" fontId="3" fillId="6" borderId="1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right"/>
    </xf>
    <xf numFmtId="164" fontId="7" fillId="5" borderId="7" xfId="0" applyNumberFormat="1" applyFont="1" applyFill="1" applyBorder="1" applyAlignment="1">
      <alignment horizontal="right"/>
    </xf>
    <xf numFmtId="3" fontId="7" fillId="5" borderId="7" xfId="0" applyNumberFormat="1" applyFont="1" applyFill="1" applyBorder="1" applyAlignment="1">
      <alignment horizontal="right"/>
    </xf>
    <xf numFmtId="3" fontId="7" fillId="6" borderId="7" xfId="0" applyNumberFormat="1" applyFont="1" applyFill="1" applyBorder="1" applyAlignment="1">
      <alignment horizontal="right"/>
    </xf>
    <xf numFmtId="164" fontId="7" fillId="6" borderId="7" xfId="0" applyNumberFormat="1" applyFont="1" applyFill="1" applyBorder="1" applyAlignment="1">
      <alignment horizontal="right"/>
    </xf>
    <xf numFmtId="164" fontId="7" fillId="6" borderId="7" xfId="0" applyNumberFormat="1" applyFont="1" applyFill="1" applyBorder="1" applyAlignment="1">
      <alignment horizontal="center" vertical="center"/>
    </xf>
    <xf numFmtId="1" fontId="7" fillId="6" borderId="7" xfId="0" applyNumberFormat="1" applyFont="1" applyFill="1" applyBorder="1" applyAlignment="1">
      <alignment horizontal="right"/>
    </xf>
    <xf numFmtId="0" fontId="2" fillId="2" borderId="16" xfId="0" applyFont="1" applyFill="1" applyBorder="1" applyAlignment="1"/>
    <xf numFmtId="0" fontId="2" fillId="0" borderId="0" xfId="0" applyFont="1" applyFill="1" applyAlignment="1"/>
    <xf numFmtId="0" fontId="5" fillId="8" borderId="16" xfId="0" applyFont="1" applyFill="1" applyBorder="1" applyAlignment="1"/>
    <xf numFmtId="0" fontId="9" fillId="0" borderId="16" xfId="0" applyFont="1" applyBorder="1" applyAlignment="1">
      <alignment horizontal="center" vertical="center"/>
    </xf>
    <xf numFmtId="0" fontId="4" fillId="5" borderId="7" xfId="0" applyFont="1" applyFill="1" applyBorder="1"/>
    <xf numFmtId="164" fontId="4" fillId="5" borderId="7" xfId="0" applyNumberFormat="1" applyFont="1" applyFill="1" applyBorder="1"/>
    <xf numFmtId="1" fontId="4" fillId="5" borderId="7" xfId="0" applyNumberFormat="1" applyFont="1" applyFill="1" applyBorder="1"/>
    <xf numFmtId="164" fontId="4" fillId="5" borderId="2" xfId="0" applyNumberFormat="1" applyFont="1" applyFill="1" applyBorder="1"/>
    <xf numFmtId="0" fontId="1" fillId="6" borderId="1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3" fontId="4" fillId="7" borderId="31" xfId="0" applyNumberFormat="1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3" fontId="4" fillId="5" borderId="7" xfId="0" applyNumberFormat="1" applyFont="1" applyFill="1" applyBorder="1" applyAlignment="1">
      <alignment horizontal="right"/>
    </xf>
    <xf numFmtId="3" fontId="4" fillId="6" borderId="7" xfId="0" applyNumberFormat="1" applyFont="1" applyFill="1" applyBorder="1" applyAlignment="1">
      <alignment horizontal="right"/>
    </xf>
    <xf numFmtId="164" fontId="4" fillId="6" borderId="7" xfId="0" applyNumberFormat="1" applyFont="1" applyFill="1" applyBorder="1" applyAlignment="1">
      <alignment horizontal="right"/>
    </xf>
    <xf numFmtId="164" fontId="4" fillId="6" borderId="7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right"/>
    </xf>
    <xf numFmtId="0" fontId="10" fillId="2" borderId="16" xfId="0" applyFont="1" applyFill="1" applyBorder="1" applyAlignment="1"/>
    <xf numFmtId="0" fontId="10" fillId="0" borderId="0" xfId="0" applyFont="1" applyFill="1" applyAlignment="1"/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5" fillId="3" borderId="6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6" fillId="3" borderId="5" xfId="0" applyFont="1" applyFill="1" applyBorder="1"/>
    <xf numFmtId="0" fontId="6" fillId="3" borderId="6" xfId="0" applyFont="1" applyFill="1" applyBorder="1"/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3" borderId="11" xfId="0" applyFont="1" applyFill="1" applyBorder="1"/>
    <xf numFmtId="0" fontId="6" fillId="3" borderId="12" xfId="0" applyFont="1" applyFill="1" applyBorder="1"/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339725</xdr:colOff>
      <xdr:row>5</xdr:row>
      <xdr:rowOff>171450</xdr:rowOff>
    </xdr:from>
    <xdr:to>
      <xdr:col>22</xdr:col>
      <xdr:colOff>91017</xdr:colOff>
      <xdr:row>5</xdr:row>
      <xdr:rowOff>173038</xdr:rowOff>
    </xdr:to>
    <xdr:cxnSp macro="">
      <xdr:nvCxnSpPr>
        <xdr:cNvPr id="3" name="Straight Connector 2"/>
        <xdr:cNvCxnSpPr/>
      </xdr:nvCxnSpPr>
      <xdr:spPr>
        <a:xfrm>
          <a:off x="7016750" y="1228725"/>
          <a:ext cx="1170517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276225</xdr:colOff>
      <xdr:row>3</xdr:row>
      <xdr:rowOff>9525</xdr:rowOff>
    </xdr:from>
    <xdr:to>
      <xdr:col>21</xdr:col>
      <xdr:colOff>85725</xdr:colOff>
      <xdr:row>3</xdr:row>
      <xdr:rowOff>9525</xdr:rowOff>
    </xdr:to>
    <xdr:cxnSp macro="">
      <xdr:nvCxnSpPr>
        <xdr:cNvPr id="4" name="Straight Connector 3"/>
        <xdr:cNvCxnSpPr/>
      </xdr:nvCxnSpPr>
      <xdr:spPr>
        <a:xfrm>
          <a:off x="6953250" y="733425"/>
          <a:ext cx="885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17"/>
  <sheetViews>
    <sheetView tabSelected="1" zoomScaleNormal="100" zoomScaleSheetLayoutView="90" workbookViewId="0">
      <selection activeCell="O11" sqref="O11:O13"/>
    </sheetView>
  </sheetViews>
  <sheetFormatPr defaultColWidth="14.453125" defaultRowHeight="15.75" customHeight="1" x14ac:dyDescent="0.2"/>
  <cols>
    <col min="1" max="1" width="5.453125" style="1" customWidth="1"/>
    <col min="2" max="2" width="9.81640625" style="1" customWidth="1"/>
    <col min="3" max="5" width="5.1796875" style="1" customWidth="1"/>
    <col min="6" max="6" width="5.81640625" style="1" customWidth="1"/>
    <col min="7" max="7" width="5.1796875" style="1" customWidth="1"/>
    <col min="8" max="8" width="6" style="1" customWidth="1"/>
    <col min="9" max="17" width="5.1796875" style="1" customWidth="1"/>
    <col min="18" max="18" width="6.1796875" style="1" customWidth="1"/>
    <col min="19" max="19" width="5.1796875" style="1" customWidth="1"/>
    <col min="20" max="20" width="5.81640625" style="1" customWidth="1"/>
    <col min="21" max="26" width="5.1796875" style="1" customWidth="1"/>
    <col min="27" max="27" width="6.26953125" style="1" customWidth="1"/>
    <col min="28" max="39" width="5.1796875" style="1" customWidth="1"/>
    <col min="40" max="40" width="6.26953125" style="1" customWidth="1"/>
    <col min="41" max="41" width="6.54296875" style="1" customWidth="1"/>
    <col min="42" max="16384" width="14.453125" style="1"/>
  </cols>
  <sheetData>
    <row r="1" spans="1:41" ht="19.899999999999999" customHeight="1" x14ac:dyDescent="0.3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7.5" x14ac:dyDescent="0.3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7.5" x14ac:dyDescent="0.35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0" x14ac:dyDescent="0.2">
      <c r="A4" s="42" t="s">
        <v>53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28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1:41" ht="10" hidden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0.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5.75" customHeight="1" x14ac:dyDescent="0.2">
      <c r="A8" s="46" t="str">
        <f ca="1">IFERROR(__xludf.DUMMYFUNCTION("IMPORTRANGE(""https://docs.google.com/spreadsheets/d/1epy9L6ALAgyrUyH_I8kotVtk8zVLk5Kru8F3eGwG5rk/edit#gid=283150973"",""TPKT!A1:AA26"")"),"TT")</f>
        <v>TT</v>
      </c>
      <c r="B8" s="50" t="str">
        <f ca="1">IFERROR(__xludf.DUMMYFUNCTION("""COMPUTED_VALUE"""),"Số xã trực thuộc")</f>
        <v>Số xã trực thuộc</v>
      </c>
      <c r="C8" s="57" t="str">
        <f ca="1">IFERROR(__xludf.DUMMYFUNCTION("""COMPUTED_VALUE"""),"Dân số")</f>
        <v>Dân số</v>
      </c>
      <c r="D8" s="64" t="s">
        <v>38</v>
      </c>
      <c r="E8" s="65"/>
      <c r="F8" s="64" t="s">
        <v>39</v>
      </c>
      <c r="G8" s="65"/>
      <c r="H8" s="64" t="s">
        <v>37</v>
      </c>
      <c r="I8" s="73"/>
      <c r="J8" s="52" t="str">
        <f ca="1">IFERROR(__xludf.DUMMYFUNCTION("""COMPUTED_VALUE"""),"Tiêu chí 1")</f>
        <v>Tiêu chí 1</v>
      </c>
      <c r="K8" s="53"/>
      <c r="L8" s="53"/>
      <c r="M8" s="53"/>
      <c r="N8" s="54"/>
      <c r="O8" s="54"/>
      <c r="P8" s="54"/>
      <c r="Q8" s="55"/>
      <c r="R8" s="80" t="s">
        <v>12</v>
      </c>
      <c r="S8" s="81"/>
      <c r="T8" s="81"/>
      <c r="U8" s="81"/>
      <c r="V8" s="81"/>
      <c r="W8" s="81"/>
      <c r="X8" s="81"/>
      <c r="Y8" s="81"/>
      <c r="Z8" s="81"/>
      <c r="AA8" s="83" t="s">
        <v>21</v>
      </c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2" t="s">
        <v>28</v>
      </c>
    </row>
    <row r="9" spans="1:41" ht="28.9" customHeight="1" x14ac:dyDescent="0.2">
      <c r="A9" s="47"/>
      <c r="B9" s="51"/>
      <c r="C9" s="58"/>
      <c r="D9" s="66"/>
      <c r="E9" s="67"/>
      <c r="F9" s="70"/>
      <c r="G9" s="67"/>
      <c r="H9" s="70"/>
      <c r="I9" s="74"/>
      <c r="J9" s="82" t="s">
        <v>40</v>
      </c>
      <c r="K9" s="83"/>
      <c r="L9" s="83"/>
      <c r="M9" s="83"/>
      <c r="N9" s="84" t="s">
        <v>41</v>
      </c>
      <c r="O9" s="53"/>
      <c r="P9" s="53"/>
      <c r="Q9" s="53"/>
      <c r="R9" s="77" t="s">
        <v>42</v>
      </c>
      <c r="S9" s="78"/>
      <c r="T9" s="78"/>
      <c r="U9" s="78"/>
      <c r="V9" s="78"/>
      <c r="W9" s="79"/>
      <c r="X9" s="77" t="s">
        <v>43</v>
      </c>
      <c r="Y9" s="78"/>
      <c r="Z9" s="79"/>
      <c r="AA9" s="98" t="s">
        <v>35</v>
      </c>
      <c r="AB9" s="99"/>
      <c r="AC9" s="99"/>
      <c r="AD9" s="99"/>
      <c r="AE9" s="100"/>
      <c r="AF9" s="98" t="s">
        <v>17</v>
      </c>
      <c r="AG9" s="99"/>
      <c r="AH9" s="99"/>
      <c r="AI9" s="99"/>
      <c r="AJ9" s="99"/>
      <c r="AK9" s="99"/>
      <c r="AL9" s="100"/>
      <c r="AM9" s="98" t="s">
        <v>20</v>
      </c>
      <c r="AN9" s="96"/>
      <c r="AO9" s="82"/>
    </row>
    <row r="10" spans="1:41" ht="10.5" x14ac:dyDescent="0.2">
      <c r="A10" s="47"/>
      <c r="B10" s="51"/>
      <c r="C10" s="58"/>
      <c r="D10" s="68"/>
      <c r="E10" s="69"/>
      <c r="F10" s="68"/>
      <c r="G10" s="69"/>
      <c r="H10" s="75"/>
      <c r="I10" s="76"/>
      <c r="J10" s="83"/>
      <c r="K10" s="83"/>
      <c r="L10" s="83"/>
      <c r="M10" s="83"/>
      <c r="N10" s="86"/>
      <c r="O10" s="86"/>
      <c r="P10" s="86"/>
      <c r="Q10" s="86"/>
      <c r="R10" s="95" t="s">
        <v>10</v>
      </c>
      <c r="S10" s="96"/>
      <c r="T10" s="97"/>
      <c r="U10" s="66" t="s">
        <v>11</v>
      </c>
      <c r="V10" s="85"/>
      <c r="W10" s="85"/>
      <c r="X10" s="77" t="s">
        <v>26</v>
      </c>
      <c r="Y10" s="78"/>
      <c r="Z10" s="78"/>
      <c r="AA10" s="101"/>
      <c r="AB10" s="102"/>
      <c r="AC10" s="102"/>
      <c r="AD10" s="102"/>
      <c r="AE10" s="103"/>
      <c r="AF10" s="101"/>
      <c r="AG10" s="102"/>
      <c r="AH10" s="102"/>
      <c r="AI10" s="102"/>
      <c r="AJ10" s="102"/>
      <c r="AK10" s="102"/>
      <c r="AL10" s="103"/>
      <c r="AM10" s="105"/>
      <c r="AN10" s="106"/>
      <c r="AO10" s="82"/>
    </row>
    <row r="11" spans="1:41" ht="15.75" customHeight="1" x14ac:dyDescent="0.2">
      <c r="A11" s="48"/>
      <c r="B11" s="48"/>
      <c r="C11" s="48"/>
      <c r="D11" s="50" t="s">
        <v>25</v>
      </c>
      <c r="E11" s="50" t="s">
        <v>24</v>
      </c>
      <c r="F11" s="50" t="s">
        <v>9</v>
      </c>
      <c r="G11" s="50" t="s">
        <v>24</v>
      </c>
      <c r="H11" s="50" t="s">
        <v>9</v>
      </c>
      <c r="I11" s="50" t="s">
        <v>24</v>
      </c>
      <c r="J11" s="51" t="s">
        <v>2</v>
      </c>
      <c r="K11" s="51" t="s">
        <v>3</v>
      </c>
      <c r="L11" s="51" t="s">
        <v>4</v>
      </c>
      <c r="M11" s="51" t="s">
        <v>5</v>
      </c>
      <c r="N11" s="50" t="s">
        <v>6</v>
      </c>
      <c r="O11" s="50" t="s">
        <v>48</v>
      </c>
      <c r="P11" s="50" t="s">
        <v>7</v>
      </c>
      <c r="Q11" s="50" t="s">
        <v>8</v>
      </c>
      <c r="R11" s="64" t="s">
        <v>36</v>
      </c>
      <c r="S11" s="82" t="s">
        <v>23</v>
      </c>
      <c r="T11" s="84" t="s">
        <v>22</v>
      </c>
      <c r="U11" s="64" t="s">
        <v>0</v>
      </c>
      <c r="V11" s="82" t="s">
        <v>23</v>
      </c>
      <c r="W11" s="77" t="s">
        <v>22</v>
      </c>
      <c r="X11" s="64" t="s">
        <v>0</v>
      </c>
      <c r="Y11" s="82" t="s">
        <v>23</v>
      </c>
      <c r="Z11" s="77" t="s">
        <v>22</v>
      </c>
      <c r="AA11" s="82" t="s">
        <v>34</v>
      </c>
      <c r="AB11" s="90" t="s">
        <v>27</v>
      </c>
      <c r="AC11" s="90" t="s">
        <v>13</v>
      </c>
      <c r="AD11" s="90" t="s">
        <v>33</v>
      </c>
      <c r="AE11" s="90" t="s">
        <v>14</v>
      </c>
      <c r="AF11" s="90" t="s">
        <v>29</v>
      </c>
      <c r="AG11" s="90" t="s">
        <v>30</v>
      </c>
      <c r="AH11" s="90" t="s">
        <v>31</v>
      </c>
      <c r="AI11" s="90" t="s">
        <v>1</v>
      </c>
      <c r="AJ11" s="90" t="s">
        <v>15</v>
      </c>
      <c r="AK11" s="90" t="s">
        <v>32</v>
      </c>
      <c r="AL11" s="90" t="s">
        <v>16</v>
      </c>
      <c r="AM11" s="90" t="s">
        <v>18</v>
      </c>
      <c r="AN11" s="98" t="s">
        <v>19</v>
      </c>
      <c r="AO11" s="82"/>
    </row>
    <row r="12" spans="1:41" ht="10" x14ac:dyDescent="0.2">
      <c r="A12" s="48"/>
      <c r="B12" s="48"/>
      <c r="C12" s="48"/>
      <c r="D12" s="58"/>
      <c r="E12" s="60"/>
      <c r="F12" s="58"/>
      <c r="G12" s="71"/>
      <c r="H12" s="58"/>
      <c r="I12" s="71"/>
      <c r="J12" s="62"/>
      <c r="K12" s="62"/>
      <c r="L12" s="62"/>
      <c r="M12" s="62"/>
      <c r="N12" s="51"/>
      <c r="O12" s="51"/>
      <c r="P12" s="51"/>
      <c r="Q12" s="51"/>
      <c r="R12" s="87"/>
      <c r="S12" s="83"/>
      <c r="T12" s="85"/>
      <c r="U12" s="87"/>
      <c r="V12" s="83"/>
      <c r="W12" s="89"/>
      <c r="X12" s="87"/>
      <c r="Y12" s="83"/>
      <c r="Z12" s="89"/>
      <c r="AA12" s="82"/>
      <c r="AB12" s="91"/>
      <c r="AC12" s="93"/>
      <c r="AD12" s="93"/>
      <c r="AE12" s="93"/>
      <c r="AF12" s="91"/>
      <c r="AG12" s="91"/>
      <c r="AH12" s="91"/>
      <c r="AI12" s="91"/>
      <c r="AJ12" s="91"/>
      <c r="AK12" s="91"/>
      <c r="AL12" s="91"/>
      <c r="AM12" s="91"/>
      <c r="AN12" s="104"/>
      <c r="AO12" s="82"/>
    </row>
    <row r="13" spans="1:41" ht="32.5" customHeight="1" x14ac:dyDescent="0.2">
      <c r="A13" s="49"/>
      <c r="B13" s="49"/>
      <c r="C13" s="49"/>
      <c r="D13" s="59"/>
      <c r="E13" s="61"/>
      <c r="F13" s="59"/>
      <c r="G13" s="72"/>
      <c r="H13" s="59"/>
      <c r="I13" s="72"/>
      <c r="J13" s="62"/>
      <c r="K13" s="63"/>
      <c r="L13" s="63"/>
      <c r="M13" s="63"/>
      <c r="N13" s="56"/>
      <c r="O13" s="56"/>
      <c r="P13" s="56"/>
      <c r="Q13" s="56"/>
      <c r="R13" s="88"/>
      <c r="S13" s="83"/>
      <c r="T13" s="86"/>
      <c r="U13" s="88"/>
      <c r="V13" s="83"/>
      <c r="W13" s="89"/>
      <c r="X13" s="88"/>
      <c r="Y13" s="83"/>
      <c r="Z13" s="89"/>
      <c r="AA13" s="82"/>
      <c r="AB13" s="92"/>
      <c r="AC13" s="94"/>
      <c r="AD13" s="94"/>
      <c r="AE13" s="94"/>
      <c r="AF13" s="92"/>
      <c r="AG13" s="92"/>
      <c r="AH13" s="92"/>
      <c r="AI13" s="92"/>
      <c r="AJ13" s="92"/>
      <c r="AK13" s="92"/>
      <c r="AL13" s="92"/>
      <c r="AM13" s="92"/>
      <c r="AN13" s="101"/>
      <c r="AO13" s="82"/>
    </row>
    <row r="14" spans="1:41" s="21" customFormat="1" ht="15.75" customHeight="1" x14ac:dyDescent="0.25">
      <c r="A14" s="2">
        <f ca="1">IFERROR(__xludf.DUMMYFUNCTION("""COMPUTED_VALUE"""),1)</f>
        <v>1</v>
      </c>
      <c r="B14" s="3" t="s">
        <v>44</v>
      </c>
      <c r="C14" s="4">
        <v>5544</v>
      </c>
      <c r="D14" s="5">
        <v>2</v>
      </c>
      <c r="E14" s="6">
        <f>D14/C14*100000</f>
        <v>36.075036075036074</v>
      </c>
      <c r="F14" s="7">
        <v>0</v>
      </c>
      <c r="G14" s="6">
        <f>F14/C14*100000</f>
        <v>0</v>
      </c>
      <c r="H14" s="7">
        <v>0</v>
      </c>
      <c r="I14" s="8">
        <f>H14/C14*100000</f>
        <v>0</v>
      </c>
      <c r="J14" s="9" t="str">
        <f>IF($E14&lt;90,"x","")</f>
        <v>x</v>
      </c>
      <c r="K14" s="10" t="str">
        <f>IF(AND($E14&gt;=90,$E14&lt;450),"x","")</f>
        <v/>
      </c>
      <c r="L14" s="11" t="str">
        <f>IF(AND($E14&gt;=450,$E14&lt;=600),"x","")</f>
        <v/>
      </c>
      <c r="M14" s="11" t="str">
        <f>IF($E14&gt;600,"x","")</f>
        <v/>
      </c>
      <c r="N14" s="11" t="str">
        <f>IF($G14&lt;1,"x","")</f>
        <v>x</v>
      </c>
      <c r="O14" s="11" t="str">
        <f>IF(AND($G14&gt;=1,$G14&lt;32),"x","")</f>
        <v/>
      </c>
      <c r="P14" s="11" t="str">
        <f>IF(AND($G14&gt;=32,$G14&lt;=40),"x","")</f>
        <v/>
      </c>
      <c r="Q14" s="11" t="str">
        <f>IF($G14&gt;40,"x","")</f>
        <v/>
      </c>
      <c r="R14" s="12">
        <v>372</v>
      </c>
      <c r="S14" s="13">
        <v>341</v>
      </c>
      <c r="T14" s="14">
        <f>S14/R14*100</f>
        <v>91.666666666666657</v>
      </c>
      <c r="U14" s="15">
        <v>3218</v>
      </c>
      <c r="V14" s="13">
        <v>3132</v>
      </c>
      <c r="W14" s="14">
        <f>V14/U14%</f>
        <v>97.327532628962089</v>
      </c>
      <c r="X14" s="15">
        <v>211</v>
      </c>
      <c r="Y14" s="13">
        <v>207</v>
      </c>
      <c r="Z14" s="14">
        <f>Y14/X14%</f>
        <v>98.104265402843609</v>
      </c>
      <c r="AA14" s="16">
        <v>300</v>
      </c>
      <c r="AB14" s="17">
        <f>AA14/C14*10000</f>
        <v>541.12554112554108</v>
      </c>
      <c r="AC14" s="18" t="str">
        <f>IF(AB14&gt;500,"x","")</f>
        <v>x</v>
      </c>
      <c r="AD14" s="18" t="str">
        <f>IF(AND($AB14&gt;=200,$AB14&lt;=500),"x","")</f>
        <v/>
      </c>
      <c r="AE14" s="18" t="str">
        <f>IF(AB14&lt;200,"x","")</f>
        <v/>
      </c>
      <c r="AF14" s="16">
        <v>10</v>
      </c>
      <c r="AG14" s="16">
        <v>0</v>
      </c>
      <c r="AH14" s="16">
        <f>AF14-AG14</f>
        <v>10</v>
      </c>
      <c r="AI14" s="17">
        <f>AH14/C14*100000</f>
        <v>180.37518037518038</v>
      </c>
      <c r="AJ14" s="18" t="str">
        <f>IF($AI14&gt;30,"x","")</f>
        <v>x</v>
      </c>
      <c r="AK14" s="18" t="str">
        <f>IF(AND($AI14&gt;=10,$AI14&lt;=30),"x","")</f>
        <v/>
      </c>
      <c r="AL14" s="18" t="str">
        <f>IF(AI14&lt;10,"x","")</f>
        <v/>
      </c>
      <c r="AM14" s="19">
        <v>0</v>
      </c>
      <c r="AN14" s="17">
        <f>AM14/C14*100000</f>
        <v>0</v>
      </c>
      <c r="AO14" s="20">
        <v>1</v>
      </c>
    </row>
    <row r="15" spans="1:41" s="21" customFormat="1" ht="15.75" customHeight="1" x14ac:dyDescent="0.25">
      <c r="A15" s="2">
        <f ca="1">IFERROR(__xludf.DUMMYFUNCTION("""COMPUTED_VALUE"""),2)</f>
        <v>2</v>
      </c>
      <c r="B15" s="3" t="s">
        <v>45</v>
      </c>
      <c r="C15" s="4">
        <v>3584</v>
      </c>
      <c r="D15" s="5">
        <v>0</v>
      </c>
      <c r="E15" s="6">
        <f t="shared" ref="E15:E17" si="0">D15/C15*100000</f>
        <v>0</v>
      </c>
      <c r="F15" s="7">
        <v>0</v>
      </c>
      <c r="G15" s="6">
        <f t="shared" ref="G15:G17" si="1">F15/C15*100000</f>
        <v>0</v>
      </c>
      <c r="H15" s="7">
        <v>0</v>
      </c>
      <c r="I15" s="8">
        <f t="shared" ref="I15:I17" si="2">H15/C15*100000</f>
        <v>0</v>
      </c>
      <c r="J15" s="9" t="str">
        <f t="shared" ref="J15:J17" si="3">IF($E15&lt;90,"x","")</f>
        <v>x</v>
      </c>
      <c r="K15" s="10" t="str">
        <f t="shared" ref="K15:K17" si="4">IF(AND($E15&gt;=90,$E15&lt;450),"x","")</f>
        <v/>
      </c>
      <c r="L15" s="11" t="str">
        <f t="shared" ref="L15:L17" si="5">IF(AND($E15&gt;=450,$E15&lt;=600),"x","")</f>
        <v/>
      </c>
      <c r="M15" s="11" t="str">
        <f t="shared" ref="M15:M17" si="6">IF($E15&gt;600,"x","")</f>
        <v/>
      </c>
      <c r="N15" s="11" t="str">
        <f t="shared" ref="N15:N17" si="7">IF($G15&lt;1,"x","")</f>
        <v>x</v>
      </c>
      <c r="O15" s="11" t="str">
        <f t="shared" ref="O15:O17" si="8">IF(AND($G15&gt;=1,$G15&lt;32),"x","")</f>
        <v/>
      </c>
      <c r="P15" s="11" t="str">
        <f t="shared" ref="P15:P17" si="9">IF(AND($G15&gt;=32,$G15&lt;=40),"x","")</f>
        <v/>
      </c>
      <c r="Q15" s="11" t="str">
        <f t="shared" ref="Q15:Q17" si="10">IF($G15&gt;40,"x","")</f>
        <v/>
      </c>
      <c r="R15" s="12">
        <v>177</v>
      </c>
      <c r="S15" s="13">
        <v>159</v>
      </c>
      <c r="T15" s="14">
        <f t="shared" ref="T15:T17" si="11">S15/R15*100</f>
        <v>89.830508474576277</v>
      </c>
      <c r="U15" s="15">
        <v>1657</v>
      </c>
      <c r="V15" s="13">
        <v>1624</v>
      </c>
      <c r="W15" s="14">
        <f t="shared" ref="W15:W17" si="12">V15/U15%</f>
        <v>98.008449004224502</v>
      </c>
      <c r="X15" s="15">
        <v>222</v>
      </c>
      <c r="Y15" s="13">
        <v>216</v>
      </c>
      <c r="Z15" s="14">
        <f t="shared" ref="Z15:Z17" si="13">Y15/X15%</f>
        <v>97.297297297297291</v>
      </c>
      <c r="AA15" s="16">
        <v>200</v>
      </c>
      <c r="AB15" s="17">
        <f t="shared" ref="AB15:AB17" si="14">AA15/C15*10000</f>
        <v>558.03571428571433</v>
      </c>
      <c r="AC15" s="18" t="str">
        <f t="shared" ref="AC15:AC17" si="15">IF(AB15&gt;500,"x","")</f>
        <v>x</v>
      </c>
      <c r="AD15" s="18" t="str">
        <f t="shared" ref="AD15:AD17" si="16">IF(AND($AB15&gt;=200,$AB15&lt;=500),"x","")</f>
        <v/>
      </c>
      <c r="AE15" s="18" t="str">
        <f t="shared" ref="AE15:AE17" si="17">IF(AB15&lt;200,"x","")</f>
        <v/>
      </c>
      <c r="AF15" s="16">
        <v>10</v>
      </c>
      <c r="AG15" s="16">
        <v>0</v>
      </c>
      <c r="AH15" s="16">
        <f t="shared" ref="AH15:AH17" si="18">AF15-AG15</f>
        <v>10</v>
      </c>
      <c r="AI15" s="17">
        <f t="shared" ref="AI15:AI17" si="19">AH15/C15*100000</f>
        <v>279.01785714285717</v>
      </c>
      <c r="AJ15" s="18" t="str">
        <f t="shared" ref="AJ15:AJ17" si="20">IF($AI15&gt;30,"x","")</f>
        <v>x</v>
      </c>
      <c r="AK15" s="18" t="str">
        <f t="shared" ref="AK15:AK17" si="21">IF(AND($AI15&gt;=10,$AI15&lt;=30),"x","")</f>
        <v/>
      </c>
      <c r="AL15" s="18" t="str">
        <f t="shared" ref="AL15:AL17" si="22">IF(AI15&lt;10,"x","")</f>
        <v/>
      </c>
      <c r="AM15" s="19">
        <v>0</v>
      </c>
      <c r="AN15" s="17">
        <f t="shared" ref="AN15:AN17" si="23">AM15/C15*100000</f>
        <v>0</v>
      </c>
      <c r="AO15" s="20">
        <v>1</v>
      </c>
    </row>
    <row r="16" spans="1:41" s="21" customFormat="1" ht="15.75" customHeight="1" x14ac:dyDescent="0.25">
      <c r="A16" s="2">
        <f ca="1">IFERROR(__xludf.DUMMYFUNCTION("""COMPUTED_VALUE"""),3)</f>
        <v>3</v>
      </c>
      <c r="B16" s="3" t="s">
        <v>46</v>
      </c>
      <c r="C16" s="4">
        <v>4842</v>
      </c>
      <c r="D16" s="5">
        <v>38</v>
      </c>
      <c r="E16" s="6">
        <f t="shared" si="0"/>
        <v>784.79966955803388</v>
      </c>
      <c r="F16" s="7">
        <v>0</v>
      </c>
      <c r="G16" s="6">
        <f t="shared" si="1"/>
        <v>0</v>
      </c>
      <c r="H16" s="7">
        <v>0</v>
      </c>
      <c r="I16" s="8">
        <f t="shared" si="2"/>
        <v>0</v>
      </c>
      <c r="J16" s="9" t="str">
        <f t="shared" si="3"/>
        <v/>
      </c>
      <c r="K16" s="10" t="str">
        <f t="shared" si="4"/>
        <v/>
      </c>
      <c r="L16" s="11"/>
      <c r="M16" s="11" t="s">
        <v>52</v>
      </c>
      <c r="N16" s="11" t="str">
        <f t="shared" si="7"/>
        <v>x</v>
      </c>
      <c r="O16" s="11" t="str">
        <f t="shared" si="8"/>
        <v/>
      </c>
      <c r="P16" s="11" t="str">
        <f t="shared" si="9"/>
        <v/>
      </c>
      <c r="Q16" s="11" t="str">
        <f t="shared" si="10"/>
        <v/>
      </c>
      <c r="R16" s="12">
        <v>325</v>
      </c>
      <c r="S16" s="13">
        <v>263</v>
      </c>
      <c r="T16" s="14">
        <f t="shared" si="11"/>
        <v>80.92307692307692</v>
      </c>
      <c r="U16" s="15">
        <v>3046</v>
      </c>
      <c r="V16" s="13">
        <v>3004</v>
      </c>
      <c r="W16" s="14">
        <f t="shared" si="12"/>
        <v>98.621142481943536</v>
      </c>
      <c r="X16" s="15">
        <v>233</v>
      </c>
      <c r="Y16" s="13">
        <v>228</v>
      </c>
      <c r="Z16" s="14">
        <f t="shared" si="13"/>
        <v>97.854077253218875</v>
      </c>
      <c r="AA16" s="16">
        <v>300</v>
      </c>
      <c r="AB16" s="17">
        <f t="shared" si="14"/>
        <v>619.5786864931847</v>
      </c>
      <c r="AC16" s="18" t="str">
        <f t="shared" si="15"/>
        <v>x</v>
      </c>
      <c r="AD16" s="18" t="str">
        <f t="shared" si="16"/>
        <v/>
      </c>
      <c r="AE16" s="18" t="str">
        <f t="shared" si="17"/>
        <v/>
      </c>
      <c r="AF16" s="16">
        <v>10</v>
      </c>
      <c r="AG16" s="16">
        <v>0</v>
      </c>
      <c r="AH16" s="16">
        <f t="shared" si="18"/>
        <v>10</v>
      </c>
      <c r="AI16" s="17">
        <f t="shared" si="19"/>
        <v>206.52622883106153</v>
      </c>
      <c r="AJ16" s="18" t="str">
        <f t="shared" si="20"/>
        <v>x</v>
      </c>
      <c r="AK16" s="18" t="str">
        <f t="shared" si="21"/>
        <v/>
      </c>
      <c r="AL16" s="18" t="str">
        <f t="shared" si="22"/>
        <v/>
      </c>
      <c r="AM16" s="19">
        <v>0</v>
      </c>
      <c r="AN16" s="17">
        <f t="shared" si="23"/>
        <v>0</v>
      </c>
      <c r="AO16" s="22">
        <v>3</v>
      </c>
    </row>
    <row r="17" spans="1:41" s="40" customFormat="1" ht="15.75" customHeight="1" x14ac:dyDescent="0.25">
      <c r="A17" s="44" t="s">
        <v>47</v>
      </c>
      <c r="B17" s="45"/>
      <c r="C17" s="23">
        <f>SUM(C14:C16)</f>
        <v>13970</v>
      </c>
      <c r="D17" s="24">
        <v>40</v>
      </c>
      <c r="E17" s="25">
        <f t="shared" si="0"/>
        <v>286.32784538296346</v>
      </c>
      <c r="F17" s="26">
        <v>0</v>
      </c>
      <c r="G17" s="25">
        <f t="shared" si="1"/>
        <v>0</v>
      </c>
      <c r="H17" s="26">
        <v>0</v>
      </c>
      <c r="I17" s="27">
        <f t="shared" si="2"/>
        <v>0</v>
      </c>
      <c r="J17" s="28" t="str">
        <f t="shared" si="3"/>
        <v/>
      </c>
      <c r="K17" s="29" t="str">
        <f t="shared" si="4"/>
        <v>x</v>
      </c>
      <c r="L17" s="30" t="str">
        <f t="shared" si="5"/>
        <v/>
      </c>
      <c r="M17" s="30" t="str">
        <f t="shared" si="6"/>
        <v/>
      </c>
      <c r="N17" s="30" t="str">
        <f t="shared" si="7"/>
        <v>x</v>
      </c>
      <c r="O17" s="30" t="str">
        <f t="shared" si="8"/>
        <v/>
      </c>
      <c r="P17" s="30" t="str">
        <f t="shared" si="9"/>
        <v/>
      </c>
      <c r="Q17" s="30" t="str">
        <f t="shared" si="10"/>
        <v/>
      </c>
      <c r="R17" s="31">
        <f>SUM(R14:R16)</f>
        <v>874</v>
      </c>
      <c r="S17" s="32">
        <f>SUM(S14:S16)</f>
        <v>763</v>
      </c>
      <c r="T17" s="33">
        <f t="shared" si="11"/>
        <v>87.29977116704805</v>
      </c>
      <c r="U17" s="34">
        <f>SUM(U14:U16)</f>
        <v>7921</v>
      </c>
      <c r="V17" s="34">
        <f>SUM(V14:V16)</f>
        <v>7760</v>
      </c>
      <c r="W17" s="33">
        <f t="shared" si="12"/>
        <v>97.967428355005694</v>
      </c>
      <c r="X17" s="34">
        <f>SUM(X14:X16)</f>
        <v>666</v>
      </c>
      <c r="Y17" s="34">
        <f>SUM(Y14:Y16)</f>
        <v>651</v>
      </c>
      <c r="Z17" s="33">
        <f t="shared" si="13"/>
        <v>97.747747747747752</v>
      </c>
      <c r="AA17" s="35">
        <v>800</v>
      </c>
      <c r="AB17" s="36">
        <f t="shared" si="14"/>
        <v>572.65569076592703</v>
      </c>
      <c r="AC17" s="37" t="str">
        <f t="shared" si="15"/>
        <v>x</v>
      </c>
      <c r="AD17" s="37" t="str">
        <f t="shared" si="16"/>
        <v/>
      </c>
      <c r="AE17" s="37" t="str">
        <f t="shared" si="17"/>
        <v/>
      </c>
      <c r="AF17" s="35">
        <v>30</v>
      </c>
      <c r="AG17" s="35">
        <v>0</v>
      </c>
      <c r="AH17" s="35">
        <f t="shared" si="18"/>
        <v>30</v>
      </c>
      <c r="AI17" s="36">
        <f t="shared" si="19"/>
        <v>214.74588403722262</v>
      </c>
      <c r="AJ17" s="37" t="str">
        <f t="shared" si="20"/>
        <v>x</v>
      </c>
      <c r="AK17" s="37" t="str">
        <f t="shared" si="21"/>
        <v/>
      </c>
      <c r="AL17" s="37" t="str">
        <f t="shared" si="22"/>
        <v/>
      </c>
      <c r="AM17" s="38">
        <v>0</v>
      </c>
      <c r="AN17" s="36">
        <f t="shared" si="23"/>
        <v>0</v>
      </c>
      <c r="AO17" s="39">
        <v>1</v>
      </c>
    </row>
  </sheetData>
  <mergeCells count="62">
    <mergeCell ref="AO8:AO13"/>
    <mergeCell ref="AA8:AN8"/>
    <mergeCell ref="J9:M10"/>
    <mergeCell ref="N9:Q10"/>
    <mergeCell ref="R10:T10"/>
    <mergeCell ref="AL11:AL13"/>
    <mergeCell ref="AA9:AE10"/>
    <mergeCell ref="AF9:AL10"/>
    <mergeCell ref="AM11:AM13"/>
    <mergeCell ref="AN11:AN13"/>
    <mergeCell ref="AM9:AN10"/>
    <mergeCell ref="AF11:AF13"/>
    <mergeCell ref="AG11:AG13"/>
    <mergeCell ref="AH11:AH13"/>
    <mergeCell ref="AJ11:AJ13"/>
    <mergeCell ref="AK11:AK13"/>
    <mergeCell ref="U10:W10"/>
    <mergeCell ref="X11:X13"/>
    <mergeCell ref="Y11:Y13"/>
    <mergeCell ref="Z11:Z13"/>
    <mergeCell ref="X10:Z10"/>
    <mergeCell ref="AA11:AA13"/>
    <mergeCell ref="AB11:AB13"/>
    <mergeCell ref="AI11:AI13"/>
    <mergeCell ref="AC11:AC13"/>
    <mergeCell ref="AD11:AD13"/>
    <mergeCell ref="AE11:AE13"/>
    <mergeCell ref="R9:W9"/>
    <mergeCell ref="X9:Z9"/>
    <mergeCell ref="R8:Z8"/>
    <mergeCell ref="S11:S13"/>
    <mergeCell ref="T11:T13"/>
    <mergeCell ref="U11:U13"/>
    <mergeCell ref="V11:V13"/>
    <mergeCell ref="W11:W13"/>
    <mergeCell ref="R11:R13"/>
    <mergeCell ref="L11:L13"/>
    <mergeCell ref="M11:M13"/>
    <mergeCell ref="Q11:Q13"/>
    <mergeCell ref="D8:E10"/>
    <mergeCell ref="F8:G10"/>
    <mergeCell ref="F11:F13"/>
    <mergeCell ref="G11:G13"/>
    <mergeCell ref="I11:I13"/>
    <mergeCell ref="H8:I10"/>
    <mergeCell ref="H11:H13"/>
    <mergeCell ref="A4:AO6"/>
    <mergeCell ref="A3:AO3"/>
    <mergeCell ref="A2:AO2"/>
    <mergeCell ref="A1:AO1"/>
    <mergeCell ref="A17:B17"/>
    <mergeCell ref="A8:A13"/>
    <mergeCell ref="B8:B13"/>
    <mergeCell ref="J8:Q8"/>
    <mergeCell ref="N11:N13"/>
    <mergeCell ref="O11:O13"/>
    <mergeCell ref="P11:P13"/>
    <mergeCell ref="C8:C13"/>
    <mergeCell ref="D11:D13"/>
    <mergeCell ref="E11:E13"/>
    <mergeCell ref="J11:J13"/>
    <mergeCell ref="K11:K13"/>
  </mergeCells>
  <pageMargins left="0.7" right="0.7" top="0.75" bottom="0.75" header="0.3" footer="0.3"/>
  <pageSetup paperSize="9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muc do dich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Trần Việt</dc:creator>
  <cp:lastModifiedBy>PC</cp:lastModifiedBy>
  <dcterms:created xsi:type="dcterms:W3CDTF">2022-01-29T02:11:37Z</dcterms:created>
  <dcterms:modified xsi:type="dcterms:W3CDTF">2022-02-14T01:45:32Z</dcterms:modified>
</cp:coreProperties>
</file>