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22" activeTab="0"/>
  </bookViews>
  <sheets>
    <sheet name="GNBV" sheetId="1" r:id="rId1"/>
    <sheet name="NTM" sheetId="2" r:id="rId2"/>
  </sheets>
  <definedNames>
    <definedName name="_xlnm.Print_Area" localSheetId="0">'GNBV'!$A$1:$DU$37</definedName>
    <definedName name="_xlnm.Print_Area" localSheetId="1">'NTM'!$A$2:$DX$66</definedName>
    <definedName name="_xlnm.Print_Titles" localSheetId="0">'GNBV'!$6:$12</definedName>
    <definedName name="_xlnm.Print_Titles" localSheetId="1">'NTM'!$8:$13</definedName>
  </definedNames>
  <calcPr fullCalcOnLoad="1"/>
</workbook>
</file>

<file path=xl/sharedStrings.xml><?xml version="1.0" encoding="utf-8"?>
<sst xmlns="http://schemas.openxmlformats.org/spreadsheetml/2006/main" count="826" uniqueCount="257">
  <si>
    <t>I</t>
  </si>
  <si>
    <t>II</t>
  </si>
  <si>
    <t>TT</t>
  </si>
  <si>
    <t>Trong đó</t>
  </si>
  <si>
    <t>Trong đó:</t>
  </si>
  <si>
    <t>Tên dự án</t>
  </si>
  <si>
    <t>Chủ đầu tư</t>
  </si>
  <si>
    <t>Thời gian
KC-HT</t>
  </si>
  <si>
    <t>Quyết định đầu tư</t>
  </si>
  <si>
    <t>Tổng mức đầu tư</t>
  </si>
  <si>
    <t>Tổng số (tất cả các nguồn vốn)</t>
  </si>
  <si>
    <t>NSTW</t>
  </si>
  <si>
    <t>TPCP</t>
  </si>
  <si>
    <t>Phụ biểu 02</t>
  </si>
  <si>
    <t>Quy mô</t>
  </si>
  <si>
    <t>Địa điểm thực hiện</t>
  </si>
  <si>
    <t>Số QĐ, ngày, tháng năm ban hành</t>
  </si>
  <si>
    <t xml:space="preserve">NS tỉnh </t>
  </si>
  <si>
    <t>NS cấp huyện</t>
  </si>
  <si>
    <t>NS cấp xã</t>
  </si>
  <si>
    <t>Lũy kế vốn đã bố trí từ khởi công đến hết năm 2015</t>
  </si>
  <si>
    <t>NSĐP</t>
  </si>
  <si>
    <t>Kế hoạch trung hạn 5 năm 2016-2020</t>
  </si>
  <si>
    <t>Huy động dân và vốn khác</t>
  </si>
  <si>
    <t>Huyện Ia H'Drai</t>
  </si>
  <si>
    <t>Xã Ia Tơi</t>
  </si>
  <si>
    <t>Thôn 1, xã Ia Tơi</t>
  </si>
  <si>
    <t>Thôn 1, xã Ia Dom</t>
  </si>
  <si>
    <t>Xã Ia Đal</t>
  </si>
  <si>
    <t>Thôn 1, xã Ia Đal</t>
  </si>
  <si>
    <t>Đường giao thông nội bộ khu dân cư TT xã Ia Đal (Đ3), Thôn Ia Đal, xã Ia Đal;</t>
  </si>
  <si>
    <t>Thôn Ia Đal, xã Ia Đal</t>
  </si>
  <si>
    <t>1</t>
  </si>
  <si>
    <t>2</t>
  </si>
  <si>
    <t>3</t>
  </si>
  <si>
    <t>4</t>
  </si>
  <si>
    <t>Đường giao thông nội bộ khu dân cư TT xã Ia Đal (Đ4), Thôn Ia Đal, xã Ia Đal</t>
  </si>
  <si>
    <t xml:space="preserve">Đường  GTNT TT xã Ia Dom (D1,D2,D3), thôn1, Ia Dom </t>
  </si>
  <si>
    <t>xã Ia Dom</t>
  </si>
  <si>
    <t>Đường giao thông nội bộ khu dân cư TT xã Ia Đal (Đ5), Thôn Ia Đal, xã Ia Đal</t>
  </si>
  <si>
    <t>Đường GTNT NT6-1 thôn 6, xã Ia Đal</t>
  </si>
  <si>
    <t>Lưới điện vào điểm dân cư Làng cá thôn 7, xã Ia Tơi, huyện Ia H'Drai</t>
  </si>
  <si>
    <t>Đường GTNT và hạng mục khác Khu vực làng cá, thôn 7 xã Ia Tơi</t>
  </si>
  <si>
    <t>Đường giao thông Thôn 2 (Nông trương 3 cao su Chư Mon Ray)</t>
  </si>
  <si>
    <t>Đường giao thông nội bộ điểm dân cư số 20, thôn 7, xã Ia Đal</t>
  </si>
  <si>
    <t>Thôn 7, xã Ia Tơi</t>
  </si>
  <si>
    <t>UBND xã Ia Tơi</t>
  </si>
  <si>
    <t>UBND xã Ia Đal</t>
  </si>
  <si>
    <t>Thôn 2, xã Ia Đal</t>
  </si>
  <si>
    <t xml:space="preserve"> UBND xã Ia Dom</t>
  </si>
  <si>
    <t>Đầu tư mới đường dây 35KV dài khoảng 3,50 Km; Đường dây hạ thế 0,4 KV dài khoảng 1,00 Km. Trạm biến áp công suất 100KVA - 35(22)/0,4KV</t>
  </si>
  <si>
    <t>Đường cấp B; chiều dài khoảng 350m; nền đường 5m, mặt đường 3,5m, Bê tông dày 18 cm</t>
  </si>
  <si>
    <t>Đường cấp B; chiều dài khoảng 450m; nền đường 5m, mặt đường 3,5m, Bê tông dày 18 cm</t>
  </si>
  <si>
    <t>Đường cấp B; chiều dài khoảng 510m; nền đường 5m, mặt đường 3,5m, Bê tông dày 18 cm</t>
  </si>
  <si>
    <t>Đường cấp B; chiều dài khoảng 847m; nền đường 5m, mặt đường 3,5m, Bê tông dày 18 cm</t>
  </si>
  <si>
    <t>Xây dựng mới 02 phòng học và hạng mục phụ trợ</t>
  </si>
  <si>
    <t>Đường cấp B; chiều dài khoảng 1.200m; nền đường 5m, mặt đường 3,5m, Bê tông dày 18 cm</t>
  </si>
  <si>
    <t>Đường cấp B; chiều dài khoảng 405m; nền đường 5m, mặt đường 3,5m, Bê tông dày 18 cm</t>
  </si>
  <si>
    <t>Đường cấp B; chiều dài khoảng 2.520 m; nền đường 5m, mặt đường 3,5m, Bê tông dày 18 cm Mác 250 và hệ thống thoát nước</t>
  </si>
  <si>
    <t>2019-2020</t>
  </si>
  <si>
    <t>Đường GTNT số 3, thôn 1, xã Ia Tơi</t>
  </si>
  <si>
    <t>Điểm trường tiểu học thôn 9 xã Ia Tơi</t>
  </si>
  <si>
    <t>Điểm trường mầm non thôn 8 xã Ia Tơi</t>
  </si>
  <si>
    <t>Đường GTNT Chư Hem-1 thôn Chư Hem</t>
  </si>
  <si>
    <t>Thôn 9, Xã Ia Tơi</t>
  </si>
  <si>
    <t>Thôn 8, Xã Ia Tơi</t>
  </si>
  <si>
    <t>thôn 6, xã Ia Đal</t>
  </si>
  <si>
    <t>Thôn Chư Hem, xã Ia Đal</t>
  </si>
  <si>
    <t>Đường cấp B; chiều dài khoảng 511m; nền đường 5m, mặt đường 3,5m, Bê tông dày 18 cm</t>
  </si>
  <si>
    <t>Đường cấp B; chiều dài khoảng 1.040m; nền đường 5m, mặt đường 3,5m, Bê tông dày 18 cm</t>
  </si>
  <si>
    <t>Đường cấp B; chiều dài khoảng 419m; nền đường 5m, mặt đường 3,5m, Bê tông dày 18 cm</t>
  </si>
  <si>
    <t>Ghi chú</t>
  </si>
  <si>
    <t>Chương trình 135</t>
  </si>
  <si>
    <t>UBND huyện Ia H'Drai</t>
  </si>
  <si>
    <t xml:space="preserve">Đường GTNT NT3-1, thôn 3, Ia Dom </t>
  </si>
  <si>
    <t>xã Ia Tơi</t>
  </si>
  <si>
    <t xml:space="preserve">Chương trình 30a </t>
  </si>
  <si>
    <t>Đường giao thông từ  Đồn Suối Cát đi Trung tâm xã Ia Đal</t>
  </si>
  <si>
    <t>Đường giao thông nối tiếp từ đường ĐĐT02 đi cầu Drai (Đoạn Km0+00-Km1+850)</t>
  </si>
  <si>
    <t>Đường giao thông từ Cầu Drai đến Đường tuần tra Biên giới tại khu vực Hồ Le (Đoạn Km3+426,82 - Km6+475,67)</t>
  </si>
  <si>
    <t>Hồ chứa nước số 2 trung tâm hành chính huyện</t>
  </si>
  <si>
    <t>UBND huyện</t>
  </si>
  <si>
    <t>2019 - 2020</t>
  </si>
  <si>
    <t>Đvt: Triệu đồng</t>
  </si>
  <si>
    <t>KẾ HOẠCH ĐẦU TƯ CÔNG TRUNG HẠN THỰC HIỆN CHƯƠNG TRÌNH MỤC TIÊU QUỐC GIA  GIẢM NGHÈO BỀN VỮNG GIAI ĐOẠN 2016-2020</t>
  </si>
  <si>
    <t>Điểm trường mầm non thôn 1, 2, xã Ia Đal</t>
  </si>
  <si>
    <t>5</t>
  </si>
  <si>
    <t>6</t>
  </si>
  <si>
    <t>TỔNG CỘNG</t>
  </si>
  <si>
    <t>7</t>
  </si>
  <si>
    <t>8</t>
  </si>
  <si>
    <t>9</t>
  </si>
  <si>
    <t>10</t>
  </si>
  <si>
    <t>11</t>
  </si>
  <si>
    <t>thôn 2, xã Ia Dom</t>
  </si>
  <si>
    <t>2019</t>
  </si>
  <si>
    <t>thôn 1, xã Ia Dom</t>
  </si>
  <si>
    <t>12</t>
  </si>
  <si>
    <t>13</t>
  </si>
  <si>
    <t>14</t>
  </si>
  <si>
    <t>15</t>
  </si>
  <si>
    <t>16</t>
  </si>
  <si>
    <t>UBND xã Ia Dom</t>
  </si>
  <si>
    <t>Thôn Ia Mung</t>
  </si>
  <si>
    <t>2020</t>
  </si>
  <si>
    <t>Đường giao thông nội bộ thôn 1 xã Ia Tơi</t>
  </si>
  <si>
    <t>Đường giao thông nông thôn nội bộ thôn 1 xã Ia Dom - NT2</t>
  </si>
  <si>
    <t>Đường GTNT thôn 2 xã Ia Dom (Điểm dân cư mới)</t>
  </si>
  <si>
    <t>Đường GTNT thôn 4 xã Ia Đal (Nay là thôn Ia Đal) và Đường giao thông nông thôn thôn 4 xã Ia Đal (Đường đi qua UBND xã cũ)</t>
  </si>
  <si>
    <t xml:space="preserve">Điểm trường mầm non và hạng mục phụ trợ Thôn 9, xã Ia Tơi </t>
  </si>
  <si>
    <t>Điểm trường mầm non Thôn 3, xã Ia Đal.</t>
  </si>
  <si>
    <t>Xã Ia Dom</t>
  </si>
  <si>
    <t>2017-</t>
  </si>
  <si>
    <t>QĐ số 74A/QĐ-UBND xã Tơi ngày 07/09/2017</t>
  </si>
  <si>
    <t>QĐ số 88/QĐ-UBND xã Ia Dom  ngày 07/09/2017</t>
  </si>
  <si>
    <t>QĐ số 87/QĐ-UBND xã Ia Dom ngày 07/09/2017</t>
  </si>
  <si>
    <t>QĐ số 49b/QĐ-UBND xã Ia Đal ngày 07/09/2017</t>
  </si>
  <si>
    <t>QĐ số 74B/QĐ-UBND xã Ia Tơi ngày 07/09/2017</t>
  </si>
  <si>
    <t>QĐ số 49a/QĐ-UBND xã Ia Đal ngày 07/09/2017</t>
  </si>
  <si>
    <t>Đường giao thông nông thôn NT4-1, xã Ia Đal</t>
  </si>
  <si>
    <t>Đường giao thông số 2, xã Ia Tơi</t>
  </si>
  <si>
    <t>Đường giao thông nông thôn NT2-2, thôn 2, Ia Dom</t>
  </si>
  <si>
    <t>2018-</t>
  </si>
  <si>
    <t>QĐ số 35/QĐ-UBND ngày 16/5/2018 của UBND xã Ia Dom</t>
  </si>
  <si>
    <t>QĐ số 03a/QĐ-UBND ngày 23/1/2018 của UBND xã Ia Đal</t>
  </si>
  <si>
    <t>QĐ số 22/QĐ-UBND xã IaTơi ngày 02/8/2018</t>
  </si>
  <si>
    <t>Đường giao thông nội thôn điểm dân cư số 7, thôn 1 xã Ia Tơi</t>
  </si>
  <si>
    <t>Đường giao thông nội thôn điểm dân cư thôn 4 xã Ia Đal</t>
  </si>
  <si>
    <t>Đường giao thông nội thôn điểm dân cư thôn 1 xã Ia Dom</t>
  </si>
  <si>
    <t>Đường giao thông nội thôn điểm dân cư thôn 1 xã Ia Dom (Đoạn 2)</t>
  </si>
  <si>
    <t>Đường giao thông nội thôn điểm dân cư thôn 4, xã Ia Đal (Đoạn 2)</t>
  </si>
  <si>
    <t>Đường giao thông nội thôn điểm dân cư thôn 1, xã Ia Tơi (Đoạn 2)</t>
  </si>
  <si>
    <t>xã IaTơi</t>
  </si>
  <si>
    <t>2016-</t>
  </si>
  <si>
    <t xml:space="preserve"> 2016-</t>
  </si>
  <si>
    <t xml:space="preserve"> 2017-</t>
  </si>
  <si>
    <t>654l/QĐ-UBND huyện ngày 31/08/2016</t>
  </si>
  <si>
    <t>654k/QĐ-UBND huyện ngày 31/08/2016</t>
  </si>
  <si>
    <t>654i/QĐ-UBND huyện ngày 31/08/2016</t>
  </si>
  <si>
    <t>1003i/QĐ-UBND huyện ngày 31/10/2016</t>
  </si>
  <si>
    <t>1003d/QĐ-UBND huyện ngày 31/10/2016</t>
  </si>
  <si>
    <t>1000e/QĐ-UBND huyện ngày 31/10/2016</t>
  </si>
  <si>
    <t>Đường giao thông số 3 thôn 1 xã Ia Tơi</t>
  </si>
  <si>
    <t>Đường giao thông thôn 1, xã Ia Dom (Đoạn từ trung tâm xã đi nhà máy cấp nước sinh hoạt trung tâm huyện Ia H’Drai (D1-1))</t>
  </si>
  <si>
    <t>Đường GTNT thôn 1, xã Ia Dom (Đoạn từ trung tâm xã Ia Dom (D1, D2, D3))</t>
  </si>
  <si>
    <t>Đường giao thông nội bộ khu dân cư thôn Ia Đal, xã Ia Đal (Đoạn trung tâm xã Ia Đal (Đ3))</t>
  </si>
  <si>
    <t>Đường giao thông nội bộ khu dân cư thôn Ia Đal, xã Ia Đal (Đoạn trung tâm xã Ia Đal (Đ4))</t>
  </si>
  <si>
    <t>xã Ia Đal</t>
  </si>
  <si>
    <t>901/QĐ-UBND huyện ngày 30/10/2017</t>
  </si>
  <si>
    <t>896/QĐ-UBND huyện ngày 30/10/2017</t>
  </si>
  <si>
    <t>886/QĐ-UBND huyện ngày 30/10/2017</t>
  </si>
  <si>
    <t>891/QĐ-UBND huyện ngày 30/10/2017</t>
  </si>
  <si>
    <t>881/QĐ-UBND huyện ngày 30/10/2017</t>
  </si>
  <si>
    <t>Trong đó: 1.300 triệu nguồn tăng thu ngân sách huyện</t>
  </si>
  <si>
    <t>17</t>
  </si>
  <si>
    <t>19</t>
  </si>
  <si>
    <t>20</t>
  </si>
  <si>
    <t>21</t>
  </si>
  <si>
    <t xml:space="preserve">Kê hoạch năm 2017 đã bố trí </t>
  </si>
  <si>
    <t xml:space="preserve">Kê hoạch năm 2018 đã bố trí </t>
  </si>
  <si>
    <t>Kê hoạch năm 2020 dự kiến</t>
  </si>
  <si>
    <t>22</t>
  </si>
  <si>
    <t>23</t>
  </si>
  <si>
    <t xml:space="preserve">KẾ HOẠCH ĐẦU TƯ CÔNG TRUNG HẠN THỰC HIỆN CHƯƠNG TRÌNH MỤC TIÊU QUỐC GIA XÂY DỰNG NÔNG THÔN MỚI GIAI ĐOẠN 2016-2020 </t>
  </si>
  <si>
    <t xml:space="preserve">Kê hoạch năm 2016 đã bố trí </t>
  </si>
  <si>
    <t xml:space="preserve"> 711c/QĐ-UBND huyện ngày 31/10/2018 </t>
  </si>
  <si>
    <t xml:space="preserve"> 711b/QĐ-UBND huyện ngày 31/10/2019</t>
  </si>
  <si>
    <t xml:space="preserve"> 711a/QĐ-UBND huyện ngày 31/10/2020</t>
  </si>
  <si>
    <t>Phụ lục số: 04/ĐTNTM</t>
  </si>
  <si>
    <t>Phụ lục số: 05/ĐTGNBV</t>
  </si>
  <si>
    <t>18</t>
  </si>
  <si>
    <t>24</t>
  </si>
  <si>
    <t>25</t>
  </si>
  <si>
    <t>26</t>
  </si>
  <si>
    <t>=BE23-AO23</t>
  </si>
  <si>
    <t xml:space="preserve">Trường Trung học cơ sở Bế Văn Đàn, xã Ia Đal </t>
  </si>
  <si>
    <t>Công trình thủy lợi Hồ chứa nước xã IV (Thôn 1, thôn 2, xã Ia Đal, huyện Ia H'Drai).</t>
  </si>
  <si>
    <t>Đường giao thông từ Cầu Drai đến Đường tuần tra Biên giới tại khu vực Hồ Le (Đoạn Km6+475,67 - Km7+315,00)</t>
  </si>
  <si>
    <t xml:space="preserve">Lưới điện từ trung tâm điểm dân cư 64 đi thôn Ia Đơr (Đường dây trung thế 22Kv và trạm biến áp), xã Ia Tơi </t>
  </si>
  <si>
    <t>Đầu tư cứng hóa mặt Đường vào khu sản xuất số 1, thôn 2, xã Ia Dom</t>
  </si>
  <si>
    <t>Đầu tư cứng hóa mặt Đường vào khu sản xuất số 2, thôn 2, xã Ia Dom</t>
  </si>
  <si>
    <t>Đầu tư cứng hóa mặt Đường vào khu sản xuất thôn 1, xã Ia Dom</t>
  </si>
  <si>
    <t>Đường giao thông nông thôn điểm dân cư 64 thôn Ia Đơr, xã Ia Tơi</t>
  </si>
  <si>
    <t>(Kèm theo Nghị quyết số      /2019/NQ-HĐND ngày       /      /2019 của Hội đồng nhân dân huyện Ia H'Drai)</t>
  </si>
  <si>
    <t xml:space="preserve">Kê hoạch năm 2019 đã bố trí </t>
  </si>
  <si>
    <t xml:space="preserve">Kê hoạch vốn dự kiến năm 2020 </t>
  </si>
  <si>
    <t>Vốn chương trình MTQG xây dựng nông thôn mới</t>
  </si>
  <si>
    <t>Lưới điện trung tâm điểm dân cư thôn 9, xã Ia Tơi, huyện Ia H'Drai</t>
  </si>
  <si>
    <t>Đường GTNT thôn 2, xã Ia Dom (Điểm dân cư phía sau Nông trường Suối Cát)</t>
  </si>
  <si>
    <t>Nhà văn hóa cộng đồng thôn 1  xã Ia Dom</t>
  </si>
  <si>
    <t>Nhà văn hóa cộng đồng thôn 2  xã Ia Dom</t>
  </si>
  <si>
    <t>Đài truyền thanh và hệ thống loa đến các thôn (TC Thông tin và truyền thông)</t>
  </si>
  <si>
    <t>Thôn 9, xã IaTơi</t>
  </si>
  <si>
    <t>Thôn 1, xã IaTơi</t>
  </si>
  <si>
    <t>Thôn 2, xã Ia Dom</t>
  </si>
  <si>
    <t>Thôn 4, xã Ia Dom</t>
  </si>
  <si>
    <t>Thôn 3, xã Ia Dom</t>
  </si>
  <si>
    <t>Thôn 8, xã Ia Đal</t>
  </si>
  <si>
    <t>Thôn 6, xã Ia Đal</t>
  </si>
  <si>
    <t>2020-</t>
  </si>
  <si>
    <t>thôn Ia Đơr, xã Ia Tơi</t>
  </si>
  <si>
    <t>thôn 1+thôn 2, xã Ia Đal</t>
  </si>
  <si>
    <t>Đường GTNT NT3-1, thôn 3, xã Ia Dom (GĐ2)</t>
  </si>
  <si>
    <t>Kế hoạch trung hạn giai đoạn 2016 – 2020 theo Nghị Quyết số 02/2019/NQ-HĐND ngày 09/5/2019</t>
  </si>
  <si>
    <t>Kê hoạch vốn giai 2019-2020</t>
  </si>
  <si>
    <t>Kế hoạch vốn dự kiến năm 2020</t>
  </si>
  <si>
    <t>Đường giao thông số 4 thôn 1, xã Ia Tơi</t>
  </si>
  <si>
    <t>Đường GTNT đội 8, thôn 8, xã Ia Đal</t>
  </si>
  <si>
    <t>Đường GTNT đội 4, thôn 6, xã Ia Đal</t>
  </si>
  <si>
    <t>Đường GTNT đội 7, thôn 8 xã Ia Đal</t>
  </si>
  <si>
    <t>Đường GTNT đội 3, thôn 5 xã Ia Đal</t>
  </si>
  <si>
    <t>Đường vào điểm trường thôn 3. xã Ia Đal</t>
  </si>
  <si>
    <t>San ủi Sân vận động xã Ia Đal</t>
  </si>
  <si>
    <t>Thôn 5, xã Ia Đal</t>
  </si>
  <si>
    <t>Toàn xã Ia Đal</t>
  </si>
  <si>
    <t>Thôn 3, xã Ia Đal</t>
  </si>
  <si>
    <t>Vốn dự phòng nông thôn mới</t>
  </si>
  <si>
    <t>Lưới điện vào điểm dân cư 41 mở rộng (Sau Ủy ban nhân dân xã Ia Tơi) thôn1, xã Ia Tơi.</t>
  </si>
  <si>
    <t>Nhà văn hóa cộng đồng thôn 7</t>
  </si>
  <si>
    <t>Nhà văn hóa cộng đồng thôn 8</t>
  </si>
  <si>
    <t>Thôn 7, xã IaTơi</t>
  </si>
  <si>
    <t>Thôn 8, xã IaTơi</t>
  </si>
  <si>
    <t>Lưới điện cấp điện điểm dân cư</t>
  </si>
  <si>
    <t>Xây dựng điểm trường tiểu học tại NT1-Duy Tân (trường TH-THCS Nguyễn Du), xã Ia Dom</t>
  </si>
  <si>
    <t>Xây dựng lớp Mầm Non (Điểm trường tại NT1-Duy Tân, trường Mầm non Tuổi Ngọc) xã Ia Dom</t>
  </si>
  <si>
    <t>Đường GTNT thôn 4 đi thôn Chư Hem, xã Ia Đal</t>
  </si>
  <si>
    <t>Thôn 4, thôn Chư Hem, xã Ia Đal</t>
  </si>
  <si>
    <t>Điều chỉnh giảm do vốn giải ngân tại tỉnh</t>
  </si>
  <si>
    <t>Kế hoạch trung hạn giai đoạn 2016 – 2020 điều chỉnh</t>
  </si>
  <si>
    <t xml:space="preserve"> 711a/QĐ-UBND huyện ngày 31/10/2018</t>
  </si>
  <si>
    <t xml:space="preserve"> 711b/QĐ-UBND huyện ngày 31/10/2018</t>
  </si>
  <si>
    <t xml:space="preserve"> 499/QĐ-UBND huyện ngày 31/10/2019</t>
  </si>
  <si>
    <t>Kế hoạch trung hạn giai đoạn 2016 – 2020 theo Nghị quyết số 04/2019/NQ-HĐND ngày 25/9/2019 của Hội đồng
nhân dân huyện</t>
  </si>
  <si>
    <t>Sô 07/QĐ-UBND ngày 28/02/2019 của UBND xã Ia Tơi</t>
  </si>
  <si>
    <t>Sô 23/QĐ-UBND ngày 8/5/2019 của UBND xã Ia Tơi</t>
  </si>
  <si>
    <t>Sô 35/QĐ-UBND ngày 03/06/2019 của UBND xã Ia Đal</t>
  </si>
  <si>
    <t>Sô 34/QĐ-UBND ngày 03/06/2019 của UBND xã Ia Đal</t>
  </si>
  <si>
    <t>Sô 44/QĐ-UBND ngày 25/06/2019 của UBND xã Ia Đal</t>
  </si>
  <si>
    <t>Sô 33/QĐ-UBND ngày 03/06/2019 của UBND xã Ia Đal</t>
  </si>
  <si>
    <t>Sô 45/QĐ-UBND ngày 25/06/2019 của UBND xã Ia Đal</t>
  </si>
  <si>
    <t>QĐ số 34/QĐ-UBND ngày 22/4/2019 của UBND xã Ia Dom</t>
  </si>
  <si>
    <t>Sô 08/QĐ-UBND ngày 08/3/2019 của UBND xã Ia Tơi</t>
  </si>
  <si>
    <t>Quyết định 58a/QĐ-UBND ngày 18/06/2019 của UBND xã Ia Dom</t>
  </si>
  <si>
    <t>Công trình cấp nước và hạng mục phụ trợ thôn 1, xã Ia Đal</t>
  </si>
  <si>
    <t>435/QĐ-UBND huyện ngày 14/10/2019</t>
  </si>
  <si>
    <t>Cấp nước sinh hoạt thôn Ia Mung và hạng mục phụ trợ</t>
  </si>
  <si>
    <t>433/QĐ-UBND huyện ngày 14/10/2019</t>
  </si>
  <si>
    <t xml:space="preserve">Công trình cấp nước và hạng mục phụ trợ thôn 1 + thôn 2, xã Ia Đal </t>
  </si>
  <si>
    <t>423/QĐ-UBND huyện ngày 10/10/2019</t>
  </si>
  <si>
    <t>QĐ số 76/QĐ-UBND ngày 30/9/2019 của UBND xã Ia Tơi</t>
  </si>
  <si>
    <t>Điều chỉnh Quy mô</t>
  </si>
  <si>
    <t>Đường điện thôn 3, xã Ia Đal</t>
  </si>
  <si>
    <t>Đổi tên công trình từ đường điện thôn Ia Đal thành tên công trình: Đường điện thôn 3, xã Ia Đal</t>
  </si>
  <si>
    <t>Không đầu tư công trình Đường vào điểm trường thôn 3 xã Ia Đal để đầu tư vào công trình Đường giao thôn đội 4, thôn 6, xã  Ia Đal.</t>
  </si>
  <si>
    <t>Điều chỉnh  tăng quy mô</t>
  </si>
  <si>
    <t>(Kèm theo Tờ trình số  55 /TTr-UBND ngày  21  /    4   /2020 của Ủy ban nhân dân huyện Ia H'Drai)</t>
  </si>
  <si>
    <t>(Kèm theo Tờ trình số  55  /TTr-UBND ngày 21 / 4 /2020 của Ủy ban nhân dân huyện Ia H'Drai)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</si>
</sst>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_);_(* \(#,##0\);_(* &quot;-&quot;??_);_(@_)"/>
    <numFmt numFmtId="179" formatCode="0.0000"/>
    <numFmt numFmtId="180" formatCode="0.000"/>
    <numFmt numFmtId="181" formatCode="0.0"/>
    <numFmt numFmtId="182" formatCode="_-* #,##0\ _₫_-;\-* #,##0\ _₫_-;_-* &quot;-&quot;??\ _₫_-;_-@_-"/>
    <numFmt numFmtId="183" formatCode="#,##0.0"/>
    <numFmt numFmtId="184" formatCode="#,##0_ ;[Red]\-#,##0\ "/>
    <numFmt numFmtId="185" formatCode="_(* #,##0.0000_);_(* \(#,##0.0000\);_(* &quot;-&quot;??_);_(@_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2A]dd\ mmmm\ yyyy"/>
    <numFmt numFmtId="192" formatCode="[$-409]hh:mm:ss\ AM/PM"/>
    <numFmt numFmtId="193" formatCode="_(* #,##0.000_);_(* \(#,##0.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#,##0.00;[Red]#,##0.00"/>
    <numFmt numFmtId="200" formatCode="[$-409]dddd\,\ mmmm\ dd\,\ yyyy"/>
    <numFmt numFmtId="201" formatCode="[$-409]h:mm:ss\ AM/PM"/>
    <numFmt numFmtId="202" formatCode="&quot;\&quot;#,##0;[Red]&quot;\&quot;&quot;\&quot;\-#,##0"/>
    <numFmt numFmtId="203" formatCode="[$-42A]h:mm:ss\ AM/PM"/>
    <numFmt numFmtId="204" formatCode="_-* #,##0.000000\ _₫_-;\-* #,##0.000000\ _₫_-;_-* &quot;-&quot;??\ _₫_-;_-@_-"/>
    <numFmt numFmtId="205" formatCode="_-* #,##0.00000\ _₫_-;\-* #,##0.00000\ _₫_-;_-* &quot;-&quot;??\ _₫_-;_-@_-"/>
    <numFmt numFmtId="206" formatCode="_-* #,##0.0000\ _₫_-;\-* #,##0.0000\ _₫_-;_-* &quot;-&quot;??\ _₫_-;_-@_-"/>
    <numFmt numFmtId="207" formatCode="_-* #,##0.000\ _₫_-;\-* #,##0.000\ _₫_-;_-* &quot;-&quot;??\ _₫_-;_-@_-"/>
    <numFmt numFmtId="208" formatCode="_-* #,##0.0\ _₫_-;\-* #,##0.0\ _₫_-;_-* &quot;-&quot;??\ _₫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2"/>
      <name val=".VnTime"/>
      <family val="2"/>
    </font>
    <font>
      <sz val="14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8"/>
      <name val="Arial Narrow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i/>
      <sz val="13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i/>
      <sz val="11"/>
      <color indexed="18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10"/>
      <color indexed="10"/>
      <name val="Times New Roman"/>
      <family val="1"/>
    </font>
    <font>
      <i/>
      <sz val="13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rgb="FF000066"/>
      <name val="Calibri"/>
      <family val="2"/>
    </font>
    <font>
      <b/>
      <sz val="11"/>
      <color rgb="FF000066"/>
      <name val="Calibri"/>
      <family val="2"/>
    </font>
    <font>
      <i/>
      <sz val="11"/>
      <color rgb="FF000066"/>
      <name val="Calibri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3"/>
      <color theme="1"/>
      <name val="Times New Roman"/>
      <family val="1"/>
    </font>
    <font>
      <sz val="10"/>
      <color rgb="FFFF0000"/>
      <name val="Times New Roman"/>
      <family val="1"/>
    </font>
    <font>
      <i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2" fillId="0" borderId="0">
      <alignment/>
      <protection/>
    </xf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>
      <alignment/>
      <protection/>
    </xf>
  </cellStyleXfs>
  <cellXfs count="170">
    <xf numFmtId="0" fontId="0" fillId="0" borderId="0" xfId="0" applyFont="1" applyAlignment="1">
      <alignment/>
    </xf>
    <xf numFmtId="178" fontId="7" fillId="33" borderId="10" xfId="43" applyNumberFormat="1" applyFont="1" applyFill="1" applyBorder="1" applyAlignment="1">
      <alignment horizontal="right" vertical="center" wrapText="1"/>
    </xf>
    <xf numFmtId="0" fontId="9" fillId="33" borderId="10" xfId="62" applyFont="1" applyFill="1" applyBorder="1" applyAlignment="1">
      <alignment horizontal="center" vertical="center" wrapText="1"/>
      <protection/>
    </xf>
    <xf numFmtId="0" fontId="9" fillId="33" borderId="10" xfId="62" applyFont="1" applyFill="1" applyBorder="1" applyAlignment="1">
      <alignment horizontal="center" vertical="center"/>
      <protection/>
    </xf>
    <xf numFmtId="1" fontId="9" fillId="33" borderId="10" xfId="67" applyNumberFormat="1" applyFont="1" applyFill="1" applyBorder="1" applyAlignment="1">
      <alignment horizontal="center" vertical="center" wrapText="1"/>
      <protection/>
    </xf>
    <xf numFmtId="178" fontId="12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center"/>
    </xf>
    <xf numFmtId="1" fontId="11" fillId="33" borderId="10" xfId="70" applyNumberFormat="1" applyFont="1" applyFill="1" applyBorder="1" applyAlignment="1">
      <alignment horizontal="center" vertical="center"/>
      <protection/>
    </xf>
    <xf numFmtId="0" fontId="73" fillId="33" borderId="0" xfId="0" applyFont="1" applyFill="1" applyAlignment="1">
      <alignment/>
    </xf>
    <xf numFmtId="49" fontId="9" fillId="33" borderId="10" xfId="62" applyNumberFormat="1" applyFont="1" applyFill="1" applyBorder="1" applyAlignment="1">
      <alignment horizontal="left" vertical="center" wrapText="1"/>
      <protection/>
    </xf>
    <xf numFmtId="1" fontId="11" fillId="33" borderId="10" xfId="70" applyNumberFormat="1" applyFont="1" applyFill="1" applyBorder="1" applyAlignment="1">
      <alignment horizontal="center" vertical="center" wrapText="1"/>
      <protection/>
    </xf>
    <xf numFmtId="1" fontId="11" fillId="33" borderId="10" xfId="67" applyNumberFormat="1" applyFont="1" applyFill="1" applyBorder="1" applyAlignment="1">
      <alignment horizontal="center" vertical="center" wrapText="1"/>
      <protection/>
    </xf>
    <xf numFmtId="49" fontId="11" fillId="33" borderId="10" xfId="62" applyNumberFormat="1" applyFont="1" applyFill="1" applyBorder="1" applyAlignment="1">
      <alignment horizontal="left" vertical="center" wrapText="1"/>
      <protection/>
    </xf>
    <xf numFmtId="49" fontId="11" fillId="33" borderId="10" xfId="62" applyNumberFormat="1" applyFont="1" applyFill="1" applyBorder="1" applyAlignment="1">
      <alignment horizontal="center" vertical="center" wrapText="1"/>
      <protection/>
    </xf>
    <xf numFmtId="178" fontId="11" fillId="33" borderId="10" xfId="43" applyNumberFormat="1" applyFont="1" applyFill="1" applyBorder="1" applyAlignment="1">
      <alignment horizontal="right" vertical="center" wrapText="1"/>
    </xf>
    <xf numFmtId="0" fontId="73" fillId="33" borderId="0" xfId="0" applyFont="1" applyFill="1" applyAlignment="1">
      <alignment horizontal="center"/>
    </xf>
    <xf numFmtId="0" fontId="73" fillId="33" borderId="0" xfId="43" applyNumberFormat="1" applyFont="1" applyFill="1" applyAlignment="1">
      <alignment/>
    </xf>
    <xf numFmtId="0" fontId="9" fillId="33" borderId="0" xfId="62" applyFont="1" applyFill="1" applyAlignment="1">
      <alignment horizontal="center" vertical="center" wrapText="1"/>
      <protection/>
    </xf>
    <xf numFmtId="3" fontId="9" fillId="33" borderId="0" xfId="62" applyNumberFormat="1" applyFont="1" applyFill="1" applyAlignment="1">
      <alignment horizontal="center" vertical="center" wrapText="1"/>
      <protection/>
    </xf>
    <xf numFmtId="178" fontId="73" fillId="33" borderId="0" xfId="0" applyNumberFormat="1" applyFont="1" applyFill="1" applyAlignment="1">
      <alignment/>
    </xf>
    <xf numFmtId="0" fontId="74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178" fontId="7" fillId="33" borderId="10" xfId="43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7" fillId="33" borderId="0" xfId="0" applyNumberFormat="1" applyFont="1" applyFill="1" applyBorder="1" applyAlignment="1">
      <alignment horizontal="left" vertical="center" wrapText="1"/>
    </xf>
    <xf numFmtId="49" fontId="78" fillId="33" borderId="0" xfId="0" applyNumberFormat="1" applyFont="1" applyFill="1" applyBorder="1" applyAlignment="1">
      <alignment horizontal="left" vertical="center" wrapText="1"/>
    </xf>
    <xf numFmtId="3" fontId="75" fillId="33" borderId="0" xfId="0" applyNumberFormat="1" applyFont="1" applyFill="1" applyBorder="1" applyAlignment="1">
      <alignment/>
    </xf>
    <xf numFmtId="0" fontId="11" fillId="33" borderId="10" xfId="65" applyFont="1" applyFill="1" applyBorder="1" applyAlignment="1">
      <alignment horizontal="left" vertical="center" wrapText="1"/>
      <protection/>
    </xf>
    <xf numFmtId="178" fontId="11" fillId="33" borderId="10" xfId="46" applyNumberFormat="1" applyFont="1" applyFill="1" applyBorder="1" applyAlignment="1">
      <alignment horizontal="center" vertical="center" wrapText="1"/>
    </xf>
    <xf numFmtId="178" fontId="11" fillId="33" borderId="10" xfId="43" applyNumberFormat="1" applyFont="1" applyFill="1" applyBorder="1" applyAlignment="1">
      <alignment vertical="center"/>
    </xf>
    <xf numFmtId="0" fontId="14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3" fontId="15" fillId="33" borderId="10" xfId="62" applyNumberFormat="1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/>
    </xf>
    <xf numFmtId="0" fontId="8" fillId="33" borderId="10" xfId="62" applyFont="1" applyFill="1" applyBorder="1" applyAlignment="1">
      <alignment horizontal="center" vertical="center" wrapText="1"/>
      <protection/>
    </xf>
    <xf numFmtId="49" fontId="8" fillId="33" borderId="10" xfId="62" applyNumberFormat="1" applyFont="1" applyFill="1" applyBorder="1" applyAlignment="1">
      <alignment horizontal="left" vertical="center" wrapText="1"/>
      <protection/>
    </xf>
    <xf numFmtId="0" fontId="8" fillId="33" borderId="10" xfId="62" applyFont="1" applyFill="1" applyBorder="1" applyAlignment="1">
      <alignment horizontal="center" vertical="center"/>
      <protection/>
    </xf>
    <xf numFmtId="1" fontId="8" fillId="33" borderId="10" xfId="67" applyNumberFormat="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/>
    </xf>
    <xf numFmtId="178" fontId="11" fillId="33" borderId="10" xfId="43" applyNumberFormat="1" applyFont="1" applyFill="1" applyBorder="1" applyAlignment="1">
      <alignment horizontal="center" vertical="center" wrapText="1"/>
    </xf>
    <xf numFmtId="0" fontId="74" fillId="33" borderId="0" xfId="0" applyFont="1" applyFill="1" applyAlignment="1">
      <alignment/>
    </xf>
    <xf numFmtId="178" fontId="78" fillId="33" borderId="10" xfId="43" applyNumberFormat="1" applyFont="1" applyFill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vertical="center" wrapText="1"/>
    </xf>
    <xf numFmtId="178" fontId="8" fillId="33" borderId="10" xfId="43" applyNumberFormat="1" applyFont="1" applyFill="1" applyBorder="1" applyAlignment="1">
      <alignment horizontal="right" vertical="center" wrapText="1"/>
    </xf>
    <xf numFmtId="49" fontId="9" fillId="33" borderId="10" xfId="62" applyNumberFormat="1" applyFont="1" applyFill="1" applyBorder="1" applyAlignment="1">
      <alignment horizontal="center" vertical="center" wrapText="1"/>
      <protection/>
    </xf>
    <xf numFmtId="0" fontId="79" fillId="33" borderId="10" xfId="0" applyFont="1" applyFill="1" applyBorder="1" applyAlignment="1">
      <alignment vertical="center"/>
    </xf>
    <xf numFmtId="0" fontId="79" fillId="33" borderId="0" xfId="0" applyFont="1" applyFill="1" applyAlignment="1">
      <alignment vertical="center"/>
    </xf>
    <xf numFmtId="0" fontId="18" fillId="33" borderId="0" xfId="62" applyFont="1" applyFill="1" applyAlignment="1">
      <alignment horizontal="center" vertical="center"/>
      <protection/>
    </xf>
    <xf numFmtId="0" fontId="50" fillId="33" borderId="0" xfId="0" applyFont="1" applyFill="1" applyAlignment="1">
      <alignment/>
    </xf>
    <xf numFmtId="43" fontId="18" fillId="33" borderId="0" xfId="43" applyFont="1" applyFill="1" applyAlignment="1">
      <alignment horizontal="center" vertical="center"/>
    </xf>
    <xf numFmtId="43" fontId="19" fillId="33" borderId="0" xfId="43" applyFont="1" applyFill="1" applyAlignment="1">
      <alignment horizontal="center" vertical="center" wrapText="1"/>
    </xf>
    <xf numFmtId="43" fontId="15" fillId="33" borderId="10" xfId="43" applyFont="1" applyFill="1" applyBorder="1" applyAlignment="1">
      <alignment horizontal="center" vertical="center" wrapText="1"/>
    </xf>
    <xf numFmtId="43" fontId="50" fillId="33" borderId="0" xfId="43" applyFont="1" applyFill="1" applyAlignment="1">
      <alignment/>
    </xf>
    <xf numFmtId="178" fontId="8" fillId="33" borderId="10" xfId="43" applyNumberFormat="1" applyFont="1" applyFill="1" applyBorder="1" applyAlignment="1">
      <alignment horizontal="center" vertical="center" wrapText="1"/>
    </xf>
    <xf numFmtId="178" fontId="7" fillId="33" borderId="10" xfId="43" applyNumberFormat="1" applyFont="1" applyFill="1" applyBorder="1" applyAlignment="1">
      <alignment vertical="center" wrapText="1"/>
    </xf>
    <xf numFmtId="178" fontId="20" fillId="33" borderId="0" xfId="62" applyNumberFormat="1" applyFont="1" applyFill="1" applyAlignment="1">
      <alignment horizontal="center" vertical="center" wrapText="1"/>
      <protection/>
    </xf>
    <xf numFmtId="0" fontId="20" fillId="33" borderId="0" xfId="62" applyFont="1" applyFill="1" applyAlignment="1">
      <alignment horizontal="center" vertical="center" wrapText="1"/>
      <protection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74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vertical="center"/>
    </xf>
    <xf numFmtId="0" fontId="79" fillId="33" borderId="0" xfId="0" applyFont="1" applyFill="1" applyAlignment="1">
      <alignment/>
    </xf>
    <xf numFmtId="178" fontId="12" fillId="33" borderId="10" xfId="43" applyNumberFormat="1" applyFont="1" applyFill="1" applyBorder="1" applyAlignment="1">
      <alignment horizontal="right" vertical="center" wrapText="1"/>
    </xf>
    <xf numFmtId="178" fontId="80" fillId="33" borderId="10" xfId="43" applyNumberFormat="1" applyFont="1" applyFill="1" applyBorder="1" applyAlignment="1">
      <alignment horizontal="right" vertical="center" wrapText="1"/>
    </xf>
    <xf numFmtId="178" fontId="80" fillId="33" borderId="10" xfId="43" applyNumberFormat="1" applyFont="1" applyFill="1" applyBorder="1" applyAlignment="1">
      <alignment horizontal="center" vertical="center" wrapText="1"/>
    </xf>
    <xf numFmtId="178" fontId="9" fillId="33" borderId="10" xfId="43" applyNumberFormat="1" applyFont="1" applyFill="1" applyBorder="1" applyAlignment="1">
      <alignment horizontal="center" vertical="center" wrapText="1"/>
    </xf>
    <xf numFmtId="178" fontId="11" fillId="33" borderId="10" xfId="43" applyNumberFormat="1" applyFont="1" applyFill="1" applyBorder="1" applyAlignment="1" quotePrefix="1">
      <alignment horizontal="center" vertical="center" wrapText="1"/>
    </xf>
    <xf numFmtId="0" fontId="19" fillId="33" borderId="0" xfId="39" applyFont="1" applyFill="1" applyAlignment="1">
      <alignment horizontal="center" vertical="center" wrapText="1"/>
      <protection/>
    </xf>
    <xf numFmtId="49" fontId="8" fillId="33" borderId="10" xfId="62" applyNumberFormat="1" applyFont="1" applyFill="1" applyBorder="1" applyAlignment="1">
      <alignment horizontal="center" vertical="center" wrapText="1"/>
      <protection/>
    </xf>
    <xf numFmtId="0" fontId="17" fillId="33" borderId="0" xfId="39" applyFont="1" applyFill="1" applyAlignment="1">
      <alignment horizontal="left" vertical="center" wrapText="1"/>
      <protection/>
    </xf>
    <xf numFmtId="3" fontId="22" fillId="33" borderId="0" xfId="62" applyNumberFormat="1" applyFont="1" applyFill="1" applyAlignment="1">
      <alignment horizontal="center" vertical="center" wrapText="1"/>
      <protection/>
    </xf>
    <xf numFmtId="3" fontId="20" fillId="33" borderId="0" xfId="62" applyNumberFormat="1" applyFont="1" applyFill="1" applyAlignment="1">
      <alignment horizontal="center" vertical="center" wrapText="1"/>
      <protection/>
    </xf>
    <xf numFmtId="0" fontId="20" fillId="33" borderId="10" xfId="62" applyFont="1" applyFill="1" applyBorder="1" applyAlignment="1">
      <alignment horizontal="center" vertical="center" wrapText="1"/>
      <protection/>
    </xf>
    <xf numFmtId="0" fontId="16" fillId="33" borderId="10" xfId="62" applyFont="1" applyFill="1" applyBorder="1" applyAlignment="1">
      <alignment horizontal="right" vertical="center" wrapText="1"/>
      <protection/>
    </xf>
    <xf numFmtId="178" fontId="50" fillId="33" borderId="10" xfId="43" applyNumberFormat="1" applyFont="1" applyFill="1" applyBorder="1" applyAlignment="1">
      <alignment/>
    </xf>
    <xf numFmtId="0" fontId="50" fillId="33" borderId="10" xfId="0" applyFont="1" applyFill="1" applyBorder="1" applyAlignment="1">
      <alignment vertical="center"/>
    </xf>
    <xf numFmtId="178" fontId="7" fillId="34" borderId="10" xfId="43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/>
    </xf>
    <xf numFmtId="178" fontId="7" fillId="34" borderId="10" xfId="43" applyNumberFormat="1" applyFont="1" applyFill="1" applyBorder="1" applyAlignment="1">
      <alignment horizontal="right" vertical="center" wrapText="1"/>
    </xf>
    <xf numFmtId="178" fontId="50" fillId="34" borderId="10" xfId="43" applyNumberFormat="1" applyFont="1" applyFill="1" applyBorder="1" applyAlignment="1">
      <alignment/>
    </xf>
    <xf numFmtId="0" fontId="74" fillId="34" borderId="0" xfId="0" applyFont="1" applyFill="1" applyBorder="1" applyAlignment="1">
      <alignment/>
    </xf>
    <xf numFmtId="0" fontId="74" fillId="34" borderId="0" xfId="0" applyFont="1" applyFill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/>
    </xf>
    <xf numFmtId="178" fontId="50" fillId="34" borderId="10" xfId="43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 vertical="center" wrapText="1"/>
    </xf>
    <xf numFmtId="178" fontId="7" fillId="34" borderId="10" xfId="43" applyNumberFormat="1" applyFont="1" applyFill="1" applyBorder="1" applyAlignment="1">
      <alignment vertical="center" wrapText="1"/>
    </xf>
    <xf numFmtId="49" fontId="8" fillId="34" borderId="0" xfId="0" applyNumberFormat="1" applyFont="1" applyFill="1" applyBorder="1" applyAlignment="1">
      <alignment horizontal="left" vertical="center" wrapText="1"/>
    </xf>
    <xf numFmtId="3" fontId="23" fillId="33" borderId="10" xfId="62" applyNumberFormat="1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vertical="center"/>
    </xf>
    <xf numFmtId="0" fontId="81" fillId="33" borderId="0" xfId="0" applyFont="1" applyFill="1" applyAlignment="1">
      <alignment/>
    </xf>
    <xf numFmtId="0" fontId="50" fillId="34" borderId="10" xfId="0" applyFont="1" applyFill="1" applyBorder="1" applyAlignment="1">
      <alignment horizontal="center" vertical="center"/>
    </xf>
    <xf numFmtId="3" fontId="8" fillId="33" borderId="12" xfId="62" applyNumberFormat="1" applyFont="1" applyFill="1" applyBorder="1" applyAlignment="1">
      <alignment horizontal="center" vertical="center" wrapText="1"/>
      <protection/>
    </xf>
    <xf numFmtId="3" fontId="8" fillId="33" borderId="13" xfId="62" applyNumberFormat="1" applyFont="1" applyFill="1" applyBorder="1" applyAlignment="1">
      <alignment horizontal="center" vertical="center" wrapText="1"/>
      <protection/>
    </xf>
    <xf numFmtId="3" fontId="8" fillId="33" borderId="10" xfId="63" applyNumberFormat="1" applyFont="1" applyFill="1" applyBorder="1" applyAlignment="1">
      <alignment horizontal="center" vertical="center" wrapText="1"/>
      <protection/>
    </xf>
    <xf numFmtId="3" fontId="8" fillId="33" borderId="12" xfId="63" applyNumberFormat="1" applyFont="1" applyFill="1" applyBorder="1" applyAlignment="1">
      <alignment horizontal="center" vertical="center" wrapText="1"/>
      <protection/>
    </xf>
    <xf numFmtId="3" fontId="8" fillId="33" borderId="13" xfId="63" applyNumberFormat="1" applyFont="1" applyFill="1" applyBorder="1" applyAlignment="1">
      <alignment horizontal="center" vertical="center" wrapText="1"/>
      <protection/>
    </xf>
    <xf numFmtId="3" fontId="8" fillId="33" borderId="10" xfId="62" applyNumberFormat="1" applyFont="1" applyFill="1" applyBorder="1" applyAlignment="1">
      <alignment horizontal="center" vertical="center" wrapText="1"/>
      <protection/>
    </xf>
    <xf numFmtId="49" fontId="8" fillId="33" borderId="10" xfId="63" applyNumberFormat="1" applyFont="1" applyFill="1" applyBorder="1" applyAlignment="1">
      <alignment horizontal="center" vertical="center" wrapText="1"/>
      <protection/>
    </xf>
    <xf numFmtId="49" fontId="8" fillId="33" borderId="14" xfId="62" applyNumberFormat="1" applyFont="1" applyFill="1" applyBorder="1" applyAlignment="1">
      <alignment horizontal="center" vertical="center" wrapText="1"/>
      <protection/>
    </xf>
    <xf numFmtId="49" fontId="8" fillId="33" borderId="11" xfId="62" applyNumberFormat="1" applyFont="1" applyFill="1" applyBorder="1" applyAlignment="1">
      <alignment horizontal="center" vertical="center" wrapText="1"/>
      <protection/>
    </xf>
    <xf numFmtId="49" fontId="8" fillId="33" borderId="10" xfId="62" applyNumberFormat="1" applyFont="1" applyFill="1" applyBorder="1" applyAlignment="1">
      <alignment horizontal="center" vertical="center" wrapText="1"/>
      <protection/>
    </xf>
    <xf numFmtId="0" fontId="19" fillId="33" borderId="0" xfId="39" applyFont="1" applyFill="1" applyAlignment="1">
      <alignment horizontal="center" vertical="center" wrapText="1"/>
      <protection/>
    </xf>
    <xf numFmtId="0" fontId="20" fillId="33" borderId="14" xfId="62" applyFont="1" applyFill="1" applyBorder="1" applyAlignment="1">
      <alignment horizontal="center" vertical="center" wrapText="1"/>
      <protection/>
    </xf>
    <xf numFmtId="0" fontId="20" fillId="33" borderId="15" xfId="62" applyFont="1" applyFill="1" applyBorder="1" applyAlignment="1">
      <alignment horizontal="center" vertical="center" wrapText="1"/>
      <protection/>
    </xf>
    <xf numFmtId="0" fontId="20" fillId="33" borderId="11" xfId="62" applyFont="1" applyFill="1" applyBorder="1" applyAlignment="1">
      <alignment horizontal="center" vertical="center" wrapText="1"/>
      <protection/>
    </xf>
    <xf numFmtId="49" fontId="8" fillId="33" borderId="12" xfId="62" applyNumberFormat="1" applyFont="1" applyFill="1" applyBorder="1" applyAlignment="1">
      <alignment horizontal="center" vertical="center" wrapText="1"/>
      <protection/>
    </xf>
    <xf numFmtId="49" fontId="8" fillId="33" borderId="16" xfId="62" applyNumberFormat="1" applyFont="1" applyFill="1" applyBorder="1" applyAlignment="1">
      <alignment horizontal="center" vertical="center" wrapText="1"/>
      <protection/>
    </xf>
    <xf numFmtId="49" fontId="8" fillId="33" borderId="13" xfId="62" applyNumberFormat="1" applyFont="1" applyFill="1" applyBorder="1" applyAlignment="1">
      <alignment horizontal="center" vertical="center" wrapText="1"/>
      <protection/>
    </xf>
    <xf numFmtId="3" fontId="8" fillId="33" borderId="16" xfId="62" applyNumberFormat="1" applyFont="1" applyFill="1" applyBorder="1" applyAlignment="1">
      <alignment horizontal="center" vertical="center" wrapText="1"/>
      <protection/>
    </xf>
    <xf numFmtId="3" fontId="20" fillId="33" borderId="14" xfId="62" applyNumberFormat="1" applyFont="1" applyFill="1" applyBorder="1" applyAlignment="1">
      <alignment horizontal="center" vertical="center" wrapText="1"/>
      <protection/>
    </xf>
    <xf numFmtId="3" fontId="20" fillId="33" borderId="15" xfId="62" applyNumberFormat="1" applyFont="1" applyFill="1" applyBorder="1" applyAlignment="1">
      <alignment horizontal="center" vertical="center" wrapText="1"/>
      <protection/>
    </xf>
    <xf numFmtId="43" fontId="8" fillId="33" borderId="14" xfId="43" applyFont="1" applyFill="1" applyBorder="1" applyAlignment="1">
      <alignment horizontal="center" vertical="center" wrapText="1"/>
    </xf>
    <xf numFmtId="43" fontId="8" fillId="33" borderId="11" xfId="43" applyFont="1" applyFill="1" applyBorder="1" applyAlignment="1">
      <alignment horizontal="center" vertical="center" wrapText="1"/>
    </xf>
    <xf numFmtId="0" fontId="21" fillId="33" borderId="0" xfId="62" applyFont="1" applyFill="1" applyAlignment="1">
      <alignment horizontal="center" vertical="center" wrapText="1"/>
      <protection/>
    </xf>
    <xf numFmtId="0" fontId="16" fillId="33" borderId="0" xfId="62" applyFont="1" applyFill="1" applyBorder="1" applyAlignment="1">
      <alignment horizontal="right" vertical="center" wrapText="1"/>
      <protection/>
    </xf>
    <xf numFmtId="0" fontId="54" fillId="33" borderId="12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4" xfId="62" applyFont="1" applyFill="1" applyBorder="1" applyAlignment="1">
      <alignment horizontal="center" vertical="center" wrapText="1"/>
      <protection/>
    </xf>
    <xf numFmtId="0" fontId="8" fillId="33" borderId="11" xfId="62" applyFont="1" applyFill="1" applyBorder="1" applyAlignment="1">
      <alignment horizontal="center" vertical="center" wrapText="1"/>
      <protection/>
    </xf>
    <xf numFmtId="0" fontId="17" fillId="33" borderId="0" xfId="39" applyFont="1" applyFill="1" applyAlignment="1">
      <alignment horizontal="right" vertical="center" wrapText="1"/>
      <protection/>
    </xf>
    <xf numFmtId="0" fontId="17" fillId="33" borderId="0" xfId="62" applyFont="1" applyFill="1" applyAlignment="1">
      <alignment horizontal="center" vertical="center" wrapText="1"/>
      <protection/>
    </xf>
    <xf numFmtId="43" fontId="8" fillId="33" borderId="12" xfId="43" applyFont="1" applyFill="1" applyBorder="1" applyAlignment="1">
      <alignment horizontal="center" vertical="center" wrapText="1"/>
    </xf>
    <xf numFmtId="43" fontId="8" fillId="33" borderId="13" xfId="43" applyFont="1" applyFill="1" applyBorder="1" applyAlignment="1">
      <alignment horizontal="center" vertical="center" wrapText="1"/>
    </xf>
    <xf numFmtId="0" fontId="17" fillId="33" borderId="0" xfId="39" applyFont="1" applyFill="1" applyAlignment="1">
      <alignment horizontal="left" vertical="center" wrapText="1"/>
      <protection/>
    </xf>
    <xf numFmtId="43" fontId="8" fillId="33" borderId="10" xfId="43" applyFont="1" applyFill="1" applyBorder="1" applyAlignment="1">
      <alignment horizontal="center" vertical="center" wrapText="1"/>
    </xf>
    <xf numFmtId="0" fontId="17" fillId="33" borderId="0" xfId="39" applyFont="1" applyFill="1" applyAlignment="1">
      <alignment horizontal="center" vertical="center" wrapText="1"/>
      <protection/>
    </xf>
    <xf numFmtId="3" fontId="9" fillId="33" borderId="12" xfId="62" applyNumberFormat="1" applyFont="1" applyFill="1" applyBorder="1" applyAlignment="1">
      <alignment horizontal="center" vertical="center" wrapText="1"/>
      <protection/>
    </xf>
    <xf numFmtId="3" fontId="9" fillId="33" borderId="13" xfId="62" applyNumberFormat="1" applyFont="1" applyFill="1" applyBorder="1" applyAlignment="1">
      <alignment horizontal="center" vertical="center" wrapText="1"/>
      <protection/>
    </xf>
    <xf numFmtId="3" fontId="9" fillId="33" borderId="12" xfId="63" applyNumberFormat="1" applyFont="1" applyFill="1" applyBorder="1" applyAlignment="1">
      <alignment horizontal="center" vertical="center" wrapText="1"/>
      <protection/>
    </xf>
    <xf numFmtId="3" fontId="9" fillId="33" borderId="16" xfId="63" applyNumberFormat="1" applyFont="1" applyFill="1" applyBorder="1" applyAlignment="1">
      <alignment horizontal="center" vertical="center" wrapText="1"/>
      <protection/>
    </xf>
    <xf numFmtId="3" fontId="9" fillId="33" borderId="13" xfId="63" applyNumberFormat="1" applyFont="1" applyFill="1" applyBorder="1" applyAlignment="1">
      <alignment horizontal="center" vertical="center" wrapText="1"/>
      <protection/>
    </xf>
    <xf numFmtId="3" fontId="9" fillId="33" borderId="17" xfId="63" applyNumberFormat="1" applyFont="1" applyFill="1" applyBorder="1" applyAlignment="1">
      <alignment horizontal="center" vertical="center" wrapText="1"/>
      <protection/>
    </xf>
    <xf numFmtId="3" fontId="9" fillId="33" borderId="18" xfId="63" applyNumberFormat="1" applyFont="1" applyFill="1" applyBorder="1" applyAlignment="1">
      <alignment horizontal="center" vertical="center" wrapText="1"/>
      <protection/>
    </xf>
    <xf numFmtId="3" fontId="9" fillId="33" borderId="19" xfId="63" applyNumberFormat="1" applyFont="1" applyFill="1" applyBorder="1" applyAlignment="1">
      <alignment horizontal="center" vertical="center" wrapText="1"/>
      <protection/>
    </xf>
    <xf numFmtId="3" fontId="9" fillId="33" borderId="20" xfId="63" applyNumberFormat="1" applyFont="1" applyFill="1" applyBorder="1" applyAlignment="1">
      <alignment horizontal="center" vertical="center" wrapText="1"/>
      <protection/>
    </xf>
    <xf numFmtId="3" fontId="9" fillId="33" borderId="21" xfId="63" applyNumberFormat="1" applyFont="1" applyFill="1" applyBorder="1" applyAlignment="1">
      <alignment horizontal="center" vertical="center" wrapText="1"/>
      <protection/>
    </xf>
    <xf numFmtId="3" fontId="9" fillId="33" borderId="22" xfId="63" applyNumberFormat="1" applyFont="1" applyFill="1" applyBorder="1" applyAlignment="1">
      <alignment horizontal="center" vertical="center" wrapText="1"/>
      <protection/>
    </xf>
    <xf numFmtId="3" fontId="9" fillId="33" borderId="16" xfId="62" applyNumberFormat="1" applyFont="1" applyFill="1" applyBorder="1" applyAlignment="1">
      <alignment horizontal="center" vertical="center" wrapText="1"/>
      <protection/>
    </xf>
    <xf numFmtId="3" fontId="9" fillId="33" borderId="14" xfId="62" applyNumberFormat="1" applyFont="1" applyFill="1" applyBorder="1" applyAlignment="1">
      <alignment horizontal="center" vertical="center" wrapText="1"/>
      <protection/>
    </xf>
    <xf numFmtId="3" fontId="9" fillId="33" borderId="15" xfId="62" applyNumberFormat="1" applyFont="1" applyFill="1" applyBorder="1" applyAlignment="1">
      <alignment horizontal="center" vertical="center" wrapText="1"/>
      <protection/>
    </xf>
    <xf numFmtId="3" fontId="9" fillId="33" borderId="11" xfId="62" applyNumberFormat="1" applyFont="1" applyFill="1" applyBorder="1" applyAlignment="1">
      <alignment horizontal="center" vertical="center" wrapText="1"/>
      <protection/>
    </xf>
    <xf numFmtId="49" fontId="9" fillId="33" borderId="12" xfId="62" applyNumberFormat="1" applyFont="1" applyFill="1" applyBorder="1" applyAlignment="1">
      <alignment horizontal="center" vertical="center" wrapText="1"/>
      <protection/>
    </xf>
    <xf numFmtId="49" fontId="9" fillId="33" borderId="16" xfId="62" applyNumberFormat="1" applyFont="1" applyFill="1" applyBorder="1" applyAlignment="1">
      <alignment horizontal="center" vertical="center" wrapText="1"/>
      <protection/>
    </xf>
    <xf numFmtId="49" fontId="9" fillId="33" borderId="13" xfId="62" applyNumberFormat="1" applyFont="1" applyFill="1" applyBorder="1" applyAlignment="1">
      <alignment horizontal="center" vertical="center" wrapText="1"/>
      <protection/>
    </xf>
    <xf numFmtId="49" fontId="9" fillId="33" borderId="14" xfId="62" applyNumberFormat="1" applyFont="1" applyFill="1" applyBorder="1" applyAlignment="1">
      <alignment horizontal="center" vertical="center" wrapText="1"/>
      <protection/>
    </xf>
    <xf numFmtId="49" fontId="9" fillId="33" borderId="15" xfId="62" applyNumberFormat="1" applyFont="1" applyFill="1" applyBorder="1" applyAlignment="1">
      <alignment horizontal="center" vertical="center" wrapText="1"/>
      <protection/>
    </xf>
    <xf numFmtId="49" fontId="9" fillId="33" borderId="11" xfId="62" applyNumberFormat="1" applyFont="1" applyFill="1" applyBorder="1" applyAlignment="1">
      <alignment horizontal="center" vertical="center" wrapText="1"/>
      <protection/>
    </xf>
    <xf numFmtId="178" fontId="11" fillId="33" borderId="12" xfId="43" applyNumberFormat="1" applyFont="1" applyFill="1" applyBorder="1" applyAlignment="1">
      <alignment horizontal="center" vertical="center" wrapText="1"/>
    </xf>
    <xf numFmtId="178" fontId="11" fillId="33" borderId="16" xfId="43" applyNumberFormat="1" applyFont="1" applyFill="1" applyBorder="1" applyAlignment="1">
      <alignment horizontal="center" vertical="center" wrapText="1"/>
    </xf>
    <xf numFmtId="178" fontId="11" fillId="33" borderId="13" xfId="43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33" borderId="0" xfId="62" applyFont="1" applyFill="1" applyAlignment="1">
      <alignment horizontal="center" vertical="center" wrapText="1"/>
      <protection/>
    </xf>
    <xf numFmtId="0" fontId="79" fillId="33" borderId="0" xfId="0" applyFont="1" applyFill="1" applyAlignment="1">
      <alignment horizontal="right"/>
    </xf>
    <xf numFmtId="0" fontId="16" fillId="33" borderId="0" xfId="62" applyFont="1" applyFill="1" applyBorder="1" applyAlignment="1">
      <alignment horizontal="right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toFormat-Optionen 2" xfId="39"/>
    <cellStyle name="Bad" xfId="40"/>
    <cellStyle name="Calculation" xfId="41"/>
    <cellStyle name="Check Cell" xfId="42"/>
    <cellStyle name="Comma" xfId="43"/>
    <cellStyle name="Comma [0]" xfId="44"/>
    <cellStyle name="Comma 10 10 2 3" xfId="45"/>
    <cellStyle name="Comma 2" xfId="46"/>
    <cellStyle name="Comma 3" xfId="47"/>
    <cellStyle name="Comma 3 6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- Style1 2 10" xfId="62"/>
    <cellStyle name="Normal 10 2" xfId="63"/>
    <cellStyle name="Normal 10 5" xfId="64"/>
    <cellStyle name="Normal 2" xfId="65"/>
    <cellStyle name="Normal 2 2" xfId="66"/>
    <cellStyle name="Normal 2_Bao cao doan cong tac cua Bo thang 4-2010" xfId="67"/>
    <cellStyle name="Normal 3" xfId="68"/>
    <cellStyle name="Normal 4" xfId="69"/>
    <cellStyle name="Normal_Bieu mau (CV )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通貨_List-dwgis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U41"/>
  <sheetViews>
    <sheetView tabSelected="1" zoomScale="80" zoomScaleNormal="80" zoomScalePageLayoutView="0" workbookViewId="0" topLeftCell="A1">
      <pane xSplit="2" ySplit="11" topLeftCell="BI1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4" sqref="A4:DU4"/>
    </sheetView>
  </sheetViews>
  <sheetFormatPr defaultColWidth="9.140625" defaultRowHeight="15"/>
  <cols>
    <col min="1" max="1" width="3.7109375" style="8" bestFit="1" customWidth="1"/>
    <col min="2" max="2" width="27.140625" style="8" customWidth="1"/>
    <col min="3" max="3" width="8.7109375" style="8" customWidth="1"/>
    <col min="4" max="4" width="23.57421875" style="8" hidden="1" customWidth="1"/>
    <col min="5" max="5" width="9.421875" style="15" customWidth="1"/>
    <col min="6" max="6" width="7.140625" style="16" customWidth="1"/>
    <col min="7" max="7" width="21.421875" style="8" hidden="1" customWidth="1"/>
    <col min="8" max="8" width="8.8515625" style="8" hidden="1" customWidth="1"/>
    <col min="9" max="9" width="8.00390625" style="8" hidden="1" customWidth="1"/>
    <col min="10" max="10" width="9.00390625" style="8" hidden="1" customWidth="1"/>
    <col min="11" max="11" width="7.140625" style="8" hidden="1" customWidth="1"/>
    <col min="12" max="12" width="8.7109375" style="8" hidden="1" customWidth="1"/>
    <col min="13" max="13" width="7.00390625" style="8" hidden="1" customWidth="1"/>
    <col min="14" max="14" width="5.00390625" style="8" hidden="1" customWidth="1"/>
    <col min="15" max="15" width="8.57421875" style="8" hidden="1" customWidth="1"/>
    <col min="16" max="16" width="10.140625" style="8" hidden="1" customWidth="1"/>
    <col min="17" max="17" width="8.8515625" style="8" hidden="1" customWidth="1"/>
    <col min="18" max="18" width="8.00390625" style="8" hidden="1" customWidth="1"/>
    <col min="19" max="19" width="7.7109375" style="8" hidden="1" customWidth="1"/>
    <col min="20" max="20" width="7.57421875" style="8" hidden="1" customWidth="1"/>
    <col min="21" max="21" width="3.7109375" style="8" hidden="1" customWidth="1"/>
    <col min="22" max="22" width="9.140625" style="8" hidden="1" customWidth="1"/>
    <col min="23" max="23" width="8.57421875" style="8" hidden="1" customWidth="1"/>
    <col min="24" max="24" width="8.8515625" style="8" hidden="1" customWidth="1"/>
    <col min="25" max="25" width="8.00390625" style="8" hidden="1" customWidth="1"/>
    <col min="26" max="26" width="7.7109375" style="8" hidden="1" customWidth="1"/>
    <col min="27" max="27" width="7.57421875" style="8" hidden="1" customWidth="1"/>
    <col min="28" max="28" width="0" style="8" hidden="1" customWidth="1"/>
    <col min="29" max="30" width="8.421875" style="8" hidden="1" customWidth="1"/>
    <col min="31" max="31" width="8.8515625" style="8" hidden="1" customWidth="1"/>
    <col min="32" max="32" width="8.00390625" style="8" hidden="1" customWidth="1"/>
    <col min="33" max="33" width="7.7109375" style="8" hidden="1" customWidth="1"/>
    <col min="34" max="34" width="7.57421875" style="8" hidden="1" customWidth="1"/>
    <col min="35" max="35" width="0" style="8" hidden="1" customWidth="1"/>
    <col min="36" max="37" width="9.00390625" style="8" hidden="1" customWidth="1"/>
    <col min="38" max="38" width="8.8515625" style="8" hidden="1" customWidth="1"/>
    <col min="39" max="39" width="8.00390625" style="8" hidden="1" customWidth="1"/>
    <col min="40" max="40" width="7.7109375" style="8" hidden="1" customWidth="1"/>
    <col min="41" max="41" width="7.57421875" style="8" hidden="1" customWidth="1"/>
    <col min="42" max="42" width="0" style="8" hidden="1" customWidth="1"/>
    <col min="43" max="44" width="9.57421875" style="8" hidden="1" customWidth="1"/>
    <col min="45" max="45" width="21.421875" style="8" customWidth="1"/>
    <col min="46" max="46" width="9.57421875" style="8" customWidth="1"/>
    <col min="47" max="47" width="8.57421875" style="8" customWidth="1"/>
    <col min="48" max="52" width="8.57421875" style="8" hidden="1" customWidth="1"/>
    <col min="53" max="53" width="9.140625" style="8" customWidth="1"/>
    <col min="54" max="54" width="10.00390625" style="8" customWidth="1"/>
    <col min="55" max="59" width="8.57421875" style="8" hidden="1" customWidth="1"/>
    <col min="60" max="60" width="8.00390625" style="8" customWidth="1"/>
    <col min="61" max="61" width="6.8515625" style="8" customWidth="1"/>
    <col min="62" max="62" width="8.8515625" style="8" hidden="1" customWidth="1"/>
    <col min="63" max="63" width="8.00390625" style="8" hidden="1" customWidth="1"/>
    <col min="64" max="64" width="7.7109375" style="8" hidden="1" customWidth="1"/>
    <col min="65" max="65" width="7.57421875" style="8" hidden="1" customWidth="1"/>
    <col min="66" max="66" width="0" style="8" hidden="1" customWidth="1"/>
    <col min="67" max="67" width="8.140625" style="8" customWidth="1"/>
    <col min="68" max="68" width="8.7109375" style="8" customWidth="1"/>
    <col min="69" max="69" width="8.8515625" style="8" hidden="1" customWidth="1"/>
    <col min="70" max="70" width="8.00390625" style="8" hidden="1" customWidth="1"/>
    <col min="71" max="71" width="7.7109375" style="8" hidden="1" customWidth="1"/>
    <col min="72" max="72" width="7.57421875" style="8" hidden="1" customWidth="1"/>
    <col min="73" max="73" width="0" style="8" hidden="1" customWidth="1"/>
    <col min="74" max="75" width="8.7109375" style="8" customWidth="1"/>
    <col min="76" max="76" width="8.8515625" style="8" hidden="1" customWidth="1"/>
    <col min="77" max="77" width="8.00390625" style="8" hidden="1" customWidth="1"/>
    <col min="78" max="78" width="7.7109375" style="8" hidden="1" customWidth="1"/>
    <col min="79" max="79" width="7.57421875" style="8" hidden="1" customWidth="1"/>
    <col min="80" max="80" width="0" style="8" hidden="1" customWidth="1"/>
    <col min="81" max="81" width="8.00390625" style="8" customWidth="1"/>
    <col min="82" max="82" width="8.28125" style="8" customWidth="1"/>
    <col min="83" max="83" width="9.7109375" style="8" customWidth="1"/>
    <col min="84" max="84" width="10.421875" style="8" customWidth="1"/>
    <col min="85" max="85" width="21.421875" style="8" customWidth="1"/>
    <col min="86" max="86" width="9.57421875" style="8" customWidth="1"/>
    <col min="87" max="87" width="8.57421875" style="8" customWidth="1"/>
    <col min="88" max="92" width="8.57421875" style="8" hidden="1" customWidth="1"/>
    <col min="93" max="93" width="9.140625" style="8" customWidth="1"/>
    <col min="94" max="94" width="10.00390625" style="8" customWidth="1"/>
    <col min="95" max="99" width="8.57421875" style="8" hidden="1" customWidth="1"/>
    <col min="100" max="100" width="8.00390625" style="8" customWidth="1"/>
    <col min="101" max="101" width="6.8515625" style="8" customWidth="1"/>
    <col min="102" max="102" width="8.8515625" style="8" hidden="1" customWidth="1"/>
    <col min="103" max="103" width="8.00390625" style="8" hidden="1" customWidth="1"/>
    <col min="104" max="104" width="7.7109375" style="8" hidden="1" customWidth="1"/>
    <col min="105" max="105" width="7.57421875" style="8" hidden="1" customWidth="1"/>
    <col min="106" max="106" width="0" style="8" hidden="1" customWidth="1"/>
    <col min="107" max="107" width="8.140625" style="8" customWidth="1"/>
    <col min="108" max="108" width="7.57421875" style="8" customWidth="1"/>
    <col min="109" max="109" width="8.8515625" style="8" hidden="1" customWidth="1"/>
    <col min="110" max="110" width="8.00390625" style="8" hidden="1" customWidth="1"/>
    <col min="111" max="111" width="7.7109375" style="8" hidden="1" customWidth="1"/>
    <col min="112" max="112" width="7.57421875" style="8" hidden="1" customWidth="1"/>
    <col min="113" max="113" width="0" style="8" hidden="1" customWidth="1"/>
    <col min="114" max="115" width="8.7109375" style="8" customWidth="1"/>
    <col min="116" max="116" width="8.8515625" style="8" hidden="1" customWidth="1"/>
    <col min="117" max="117" width="8.00390625" style="8" hidden="1" customWidth="1"/>
    <col min="118" max="118" width="7.7109375" style="8" hidden="1" customWidth="1"/>
    <col min="119" max="119" width="7.57421875" style="8" hidden="1" customWidth="1"/>
    <col min="120" max="120" width="0" style="8" hidden="1" customWidth="1"/>
    <col min="121" max="122" width="9.421875" style="8" customWidth="1"/>
    <col min="123" max="124" width="10.421875" style="8" customWidth="1"/>
    <col min="125" max="125" width="9.421875" style="8" bestFit="1" customWidth="1"/>
    <col min="126" max="16384" width="9.140625" style="8" customWidth="1"/>
  </cols>
  <sheetData>
    <row r="1" spans="12:125" ht="24" customHeight="1">
      <c r="L1" s="15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X1" s="15"/>
      <c r="BE1" s="168" t="s">
        <v>169</v>
      </c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</row>
    <row r="2" spans="1:125" ht="16.5">
      <c r="A2" s="134" t="s">
        <v>84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</row>
    <row r="3" spans="1:125" ht="18.75" hidden="1">
      <c r="A3" s="167" t="s">
        <v>183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</row>
    <row r="4" spans="1:125" ht="18.75">
      <c r="A4" s="167" t="s">
        <v>256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</row>
    <row r="5" spans="1:125" ht="16.5">
      <c r="A5" s="17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69" t="s">
        <v>83</v>
      </c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</row>
    <row r="6" spans="1:125" s="54" customFormat="1" ht="45.75" customHeight="1">
      <c r="A6" s="155" t="s">
        <v>2</v>
      </c>
      <c r="B6" s="140" t="s">
        <v>5</v>
      </c>
      <c r="C6" s="140" t="s">
        <v>6</v>
      </c>
      <c r="D6" s="53"/>
      <c r="E6" s="140" t="s">
        <v>15</v>
      </c>
      <c r="F6" s="155" t="s">
        <v>7</v>
      </c>
      <c r="G6" s="158" t="s">
        <v>203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60"/>
      <c r="AS6" s="158" t="s">
        <v>232</v>
      </c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60"/>
      <c r="CG6" s="158" t="s">
        <v>228</v>
      </c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60"/>
      <c r="DU6" s="164" t="s">
        <v>71</v>
      </c>
    </row>
    <row r="7" spans="1:125" ht="44.25" customHeight="1">
      <c r="A7" s="156"/>
      <c r="B7" s="151"/>
      <c r="C7" s="151"/>
      <c r="D7" s="140" t="s">
        <v>14</v>
      </c>
      <c r="E7" s="151"/>
      <c r="F7" s="156"/>
      <c r="G7" s="158" t="s">
        <v>8</v>
      </c>
      <c r="H7" s="159"/>
      <c r="I7" s="159"/>
      <c r="J7" s="159"/>
      <c r="K7" s="159"/>
      <c r="L7" s="159"/>
      <c r="M7" s="159"/>
      <c r="N7" s="160"/>
      <c r="O7" s="158" t="s">
        <v>22</v>
      </c>
      <c r="P7" s="159"/>
      <c r="Q7" s="159"/>
      <c r="R7" s="159"/>
      <c r="S7" s="159"/>
      <c r="T7" s="159"/>
      <c r="U7" s="160"/>
      <c r="V7" s="158" t="s">
        <v>164</v>
      </c>
      <c r="W7" s="159"/>
      <c r="X7" s="159"/>
      <c r="Y7" s="159"/>
      <c r="Z7" s="159"/>
      <c r="AA7" s="159"/>
      <c r="AB7" s="160"/>
      <c r="AC7" s="158" t="s">
        <v>158</v>
      </c>
      <c r="AD7" s="159"/>
      <c r="AE7" s="159"/>
      <c r="AF7" s="159"/>
      <c r="AG7" s="159"/>
      <c r="AH7" s="159"/>
      <c r="AI7" s="160"/>
      <c r="AJ7" s="158" t="s">
        <v>159</v>
      </c>
      <c r="AK7" s="159"/>
      <c r="AL7" s="159"/>
      <c r="AM7" s="159"/>
      <c r="AN7" s="159"/>
      <c r="AO7" s="159"/>
      <c r="AP7" s="160"/>
      <c r="AQ7" s="158" t="s">
        <v>204</v>
      </c>
      <c r="AR7" s="160"/>
      <c r="AS7" s="158" t="s">
        <v>8</v>
      </c>
      <c r="AT7" s="159"/>
      <c r="AU7" s="159"/>
      <c r="AV7" s="159"/>
      <c r="AW7" s="159"/>
      <c r="AX7" s="159"/>
      <c r="AY7" s="159"/>
      <c r="AZ7" s="160"/>
      <c r="BA7" s="158" t="s">
        <v>22</v>
      </c>
      <c r="BB7" s="159"/>
      <c r="BC7" s="159"/>
      <c r="BD7" s="159"/>
      <c r="BE7" s="159"/>
      <c r="BF7" s="159"/>
      <c r="BG7" s="160"/>
      <c r="BH7" s="158" t="s">
        <v>164</v>
      </c>
      <c r="BI7" s="159"/>
      <c r="BJ7" s="159"/>
      <c r="BK7" s="159"/>
      <c r="BL7" s="159"/>
      <c r="BM7" s="159"/>
      <c r="BN7" s="160"/>
      <c r="BO7" s="158" t="s">
        <v>158</v>
      </c>
      <c r="BP7" s="159"/>
      <c r="BQ7" s="159"/>
      <c r="BR7" s="159"/>
      <c r="BS7" s="159"/>
      <c r="BT7" s="159"/>
      <c r="BU7" s="160"/>
      <c r="BV7" s="158" t="s">
        <v>159</v>
      </c>
      <c r="BW7" s="159"/>
      <c r="BX7" s="159"/>
      <c r="BY7" s="159"/>
      <c r="BZ7" s="159"/>
      <c r="CA7" s="159"/>
      <c r="CB7" s="160"/>
      <c r="CC7" s="158" t="s">
        <v>184</v>
      </c>
      <c r="CD7" s="160"/>
      <c r="CE7" s="158" t="s">
        <v>185</v>
      </c>
      <c r="CF7" s="160"/>
      <c r="CG7" s="158" t="s">
        <v>8</v>
      </c>
      <c r="CH7" s="159"/>
      <c r="CI7" s="159"/>
      <c r="CJ7" s="159"/>
      <c r="CK7" s="159"/>
      <c r="CL7" s="159"/>
      <c r="CM7" s="159"/>
      <c r="CN7" s="160"/>
      <c r="CO7" s="158" t="s">
        <v>22</v>
      </c>
      <c r="CP7" s="159"/>
      <c r="CQ7" s="159"/>
      <c r="CR7" s="159"/>
      <c r="CS7" s="159"/>
      <c r="CT7" s="159"/>
      <c r="CU7" s="160"/>
      <c r="CV7" s="158" t="s">
        <v>164</v>
      </c>
      <c r="CW7" s="159"/>
      <c r="CX7" s="159"/>
      <c r="CY7" s="159"/>
      <c r="CZ7" s="159"/>
      <c r="DA7" s="159"/>
      <c r="DB7" s="160"/>
      <c r="DC7" s="158" t="s">
        <v>158</v>
      </c>
      <c r="DD7" s="159"/>
      <c r="DE7" s="159"/>
      <c r="DF7" s="159"/>
      <c r="DG7" s="159"/>
      <c r="DH7" s="159"/>
      <c r="DI7" s="160"/>
      <c r="DJ7" s="158" t="s">
        <v>159</v>
      </c>
      <c r="DK7" s="159"/>
      <c r="DL7" s="159"/>
      <c r="DM7" s="159"/>
      <c r="DN7" s="159"/>
      <c r="DO7" s="159"/>
      <c r="DP7" s="160"/>
      <c r="DQ7" s="158" t="s">
        <v>184</v>
      </c>
      <c r="DR7" s="160"/>
      <c r="DS7" s="158" t="s">
        <v>185</v>
      </c>
      <c r="DT7" s="160"/>
      <c r="DU7" s="165"/>
    </row>
    <row r="8" spans="1:125" ht="26.25" customHeight="1">
      <c r="A8" s="156"/>
      <c r="B8" s="151"/>
      <c r="C8" s="151"/>
      <c r="D8" s="151"/>
      <c r="E8" s="151"/>
      <c r="F8" s="156"/>
      <c r="G8" s="155" t="s">
        <v>16</v>
      </c>
      <c r="H8" s="152" t="s">
        <v>9</v>
      </c>
      <c r="I8" s="153"/>
      <c r="J8" s="153"/>
      <c r="K8" s="153"/>
      <c r="L8" s="153"/>
      <c r="M8" s="153"/>
      <c r="N8" s="154"/>
      <c r="O8" s="142" t="s">
        <v>10</v>
      </c>
      <c r="P8" s="145" t="s">
        <v>3</v>
      </c>
      <c r="Q8" s="146"/>
      <c r="R8" s="146"/>
      <c r="S8" s="146"/>
      <c r="T8" s="146"/>
      <c r="U8" s="147"/>
      <c r="V8" s="142" t="s">
        <v>10</v>
      </c>
      <c r="W8" s="145" t="s">
        <v>3</v>
      </c>
      <c r="X8" s="146"/>
      <c r="Y8" s="146"/>
      <c r="Z8" s="146"/>
      <c r="AA8" s="146"/>
      <c r="AB8" s="147"/>
      <c r="AC8" s="142" t="s">
        <v>10</v>
      </c>
      <c r="AD8" s="145" t="s">
        <v>3</v>
      </c>
      <c r="AE8" s="146"/>
      <c r="AF8" s="146"/>
      <c r="AG8" s="146"/>
      <c r="AH8" s="146"/>
      <c r="AI8" s="147"/>
      <c r="AJ8" s="142" t="s">
        <v>10</v>
      </c>
      <c r="AK8" s="145" t="s">
        <v>3</v>
      </c>
      <c r="AL8" s="146"/>
      <c r="AM8" s="146"/>
      <c r="AN8" s="146"/>
      <c r="AO8" s="146"/>
      <c r="AP8" s="147"/>
      <c r="AQ8" s="142" t="s">
        <v>10</v>
      </c>
      <c r="AR8" s="142" t="s">
        <v>3</v>
      </c>
      <c r="AS8" s="155" t="s">
        <v>16</v>
      </c>
      <c r="AT8" s="152" t="s">
        <v>9</v>
      </c>
      <c r="AU8" s="153"/>
      <c r="AV8" s="153"/>
      <c r="AW8" s="153"/>
      <c r="AX8" s="153"/>
      <c r="AY8" s="153"/>
      <c r="AZ8" s="154"/>
      <c r="BA8" s="142" t="s">
        <v>10</v>
      </c>
      <c r="BB8" s="145" t="s">
        <v>3</v>
      </c>
      <c r="BC8" s="146"/>
      <c r="BD8" s="146"/>
      <c r="BE8" s="146"/>
      <c r="BF8" s="146"/>
      <c r="BG8" s="147"/>
      <c r="BH8" s="142" t="s">
        <v>10</v>
      </c>
      <c r="BI8" s="145" t="s">
        <v>3</v>
      </c>
      <c r="BJ8" s="146"/>
      <c r="BK8" s="146"/>
      <c r="BL8" s="146"/>
      <c r="BM8" s="146"/>
      <c r="BN8" s="147"/>
      <c r="BO8" s="142" t="s">
        <v>10</v>
      </c>
      <c r="BP8" s="145" t="s">
        <v>3</v>
      </c>
      <c r="BQ8" s="146"/>
      <c r="BR8" s="146"/>
      <c r="BS8" s="146"/>
      <c r="BT8" s="146"/>
      <c r="BU8" s="147"/>
      <c r="BV8" s="142" t="s">
        <v>10</v>
      </c>
      <c r="BW8" s="145" t="s">
        <v>3</v>
      </c>
      <c r="BX8" s="146"/>
      <c r="BY8" s="146"/>
      <c r="BZ8" s="146"/>
      <c r="CA8" s="146"/>
      <c r="CB8" s="147"/>
      <c r="CC8" s="142" t="s">
        <v>10</v>
      </c>
      <c r="CD8" s="142" t="s">
        <v>3</v>
      </c>
      <c r="CE8" s="142" t="s">
        <v>10</v>
      </c>
      <c r="CF8" s="142" t="s">
        <v>3</v>
      </c>
      <c r="CG8" s="155" t="s">
        <v>16</v>
      </c>
      <c r="CH8" s="152" t="s">
        <v>9</v>
      </c>
      <c r="CI8" s="153"/>
      <c r="CJ8" s="153"/>
      <c r="CK8" s="153"/>
      <c r="CL8" s="153"/>
      <c r="CM8" s="153"/>
      <c r="CN8" s="154"/>
      <c r="CO8" s="142" t="s">
        <v>10</v>
      </c>
      <c r="CP8" s="145" t="s">
        <v>3</v>
      </c>
      <c r="CQ8" s="146"/>
      <c r="CR8" s="146"/>
      <c r="CS8" s="146"/>
      <c r="CT8" s="146"/>
      <c r="CU8" s="147"/>
      <c r="CV8" s="142" t="s">
        <v>10</v>
      </c>
      <c r="CW8" s="145" t="s">
        <v>3</v>
      </c>
      <c r="CX8" s="146"/>
      <c r="CY8" s="146"/>
      <c r="CZ8" s="146"/>
      <c r="DA8" s="146"/>
      <c r="DB8" s="147"/>
      <c r="DC8" s="142" t="s">
        <v>10</v>
      </c>
      <c r="DD8" s="145" t="s">
        <v>3</v>
      </c>
      <c r="DE8" s="146"/>
      <c r="DF8" s="146"/>
      <c r="DG8" s="146"/>
      <c r="DH8" s="146"/>
      <c r="DI8" s="147"/>
      <c r="DJ8" s="142" t="s">
        <v>10</v>
      </c>
      <c r="DK8" s="145" t="s">
        <v>3</v>
      </c>
      <c r="DL8" s="146"/>
      <c r="DM8" s="146"/>
      <c r="DN8" s="146"/>
      <c r="DO8" s="146"/>
      <c r="DP8" s="147"/>
      <c r="DQ8" s="142" t="s">
        <v>10</v>
      </c>
      <c r="DR8" s="142" t="s">
        <v>3</v>
      </c>
      <c r="DS8" s="142" t="s">
        <v>10</v>
      </c>
      <c r="DT8" s="142" t="s">
        <v>3</v>
      </c>
      <c r="DU8" s="165"/>
    </row>
    <row r="9" spans="1:125" ht="30.75" customHeight="1">
      <c r="A9" s="156"/>
      <c r="B9" s="151"/>
      <c r="C9" s="151"/>
      <c r="D9" s="151"/>
      <c r="E9" s="151"/>
      <c r="F9" s="156"/>
      <c r="G9" s="156"/>
      <c r="H9" s="140" t="s">
        <v>10</v>
      </c>
      <c r="I9" s="152" t="s">
        <v>3</v>
      </c>
      <c r="J9" s="153"/>
      <c r="K9" s="153"/>
      <c r="L9" s="153"/>
      <c r="M9" s="153"/>
      <c r="N9" s="154"/>
      <c r="O9" s="143"/>
      <c r="P9" s="148"/>
      <c r="Q9" s="149"/>
      <c r="R9" s="149"/>
      <c r="S9" s="149"/>
      <c r="T9" s="149"/>
      <c r="U9" s="150"/>
      <c r="V9" s="143"/>
      <c r="W9" s="148"/>
      <c r="X9" s="149"/>
      <c r="Y9" s="149"/>
      <c r="Z9" s="149"/>
      <c r="AA9" s="149"/>
      <c r="AB9" s="150"/>
      <c r="AC9" s="143"/>
      <c r="AD9" s="148"/>
      <c r="AE9" s="149"/>
      <c r="AF9" s="149"/>
      <c r="AG9" s="149"/>
      <c r="AH9" s="149"/>
      <c r="AI9" s="150"/>
      <c r="AJ9" s="143"/>
      <c r="AK9" s="148"/>
      <c r="AL9" s="149"/>
      <c r="AM9" s="149"/>
      <c r="AN9" s="149"/>
      <c r="AO9" s="149"/>
      <c r="AP9" s="150"/>
      <c r="AQ9" s="143"/>
      <c r="AR9" s="144"/>
      <c r="AS9" s="156"/>
      <c r="AT9" s="140" t="s">
        <v>10</v>
      </c>
      <c r="AU9" s="152" t="s">
        <v>3</v>
      </c>
      <c r="AV9" s="153"/>
      <c r="AW9" s="153"/>
      <c r="AX9" s="153"/>
      <c r="AY9" s="153"/>
      <c r="AZ9" s="154"/>
      <c r="BA9" s="143"/>
      <c r="BB9" s="148"/>
      <c r="BC9" s="149"/>
      <c r="BD9" s="149"/>
      <c r="BE9" s="149"/>
      <c r="BF9" s="149"/>
      <c r="BG9" s="150"/>
      <c r="BH9" s="143"/>
      <c r="BI9" s="148"/>
      <c r="BJ9" s="149"/>
      <c r="BK9" s="149"/>
      <c r="BL9" s="149"/>
      <c r="BM9" s="149"/>
      <c r="BN9" s="150"/>
      <c r="BO9" s="143"/>
      <c r="BP9" s="148"/>
      <c r="BQ9" s="149"/>
      <c r="BR9" s="149"/>
      <c r="BS9" s="149"/>
      <c r="BT9" s="149"/>
      <c r="BU9" s="150"/>
      <c r="BV9" s="143"/>
      <c r="BW9" s="148"/>
      <c r="BX9" s="149"/>
      <c r="BY9" s="149"/>
      <c r="BZ9" s="149"/>
      <c r="CA9" s="149"/>
      <c r="CB9" s="150"/>
      <c r="CC9" s="143"/>
      <c r="CD9" s="144"/>
      <c r="CE9" s="143"/>
      <c r="CF9" s="144"/>
      <c r="CG9" s="156"/>
      <c r="CH9" s="140" t="s">
        <v>10</v>
      </c>
      <c r="CI9" s="152" t="s">
        <v>3</v>
      </c>
      <c r="CJ9" s="153"/>
      <c r="CK9" s="153"/>
      <c r="CL9" s="153"/>
      <c r="CM9" s="153"/>
      <c r="CN9" s="154"/>
      <c r="CO9" s="143"/>
      <c r="CP9" s="148"/>
      <c r="CQ9" s="149"/>
      <c r="CR9" s="149"/>
      <c r="CS9" s="149"/>
      <c r="CT9" s="149"/>
      <c r="CU9" s="150"/>
      <c r="CV9" s="143"/>
      <c r="CW9" s="148"/>
      <c r="CX9" s="149"/>
      <c r="CY9" s="149"/>
      <c r="CZ9" s="149"/>
      <c r="DA9" s="149"/>
      <c r="DB9" s="150"/>
      <c r="DC9" s="143"/>
      <c r="DD9" s="148"/>
      <c r="DE9" s="149"/>
      <c r="DF9" s="149"/>
      <c r="DG9" s="149"/>
      <c r="DH9" s="149"/>
      <c r="DI9" s="150"/>
      <c r="DJ9" s="143"/>
      <c r="DK9" s="148"/>
      <c r="DL9" s="149"/>
      <c r="DM9" s="149"/>
      <c r="DN9" s="149"/>
      <c r="DO9" s="149"/>
      <c r="DP9" s="150"/>
      <c r="DQ9" s="143"/>
      <c r="DR9" s="144"/>
      <c r="DS9" s="143"/>
      <c r="DT9" s="144"/>
      <c r="DU9" s="165"/>
    </row>
    <row r="10" spans="1:125" ht="16.5" customHeight="1">
      <c r="A10" s="156"/>
      <c r="B10" s="151"/>
      <c r="C10" s="151"/>
      <c r="D10" s="151"/>
      <c r="E10" s="151"/>
      <c r="F10" s="156"/>
      <c r="G10" s="156"/>
      <c r="H10" s="151"/>
      <c r="I10" s="140" t="s">
        <v>11</v>
      </c>
      <c r="J10" s="140" t="s">
        <v>12</v>
      </c>
      <c r="K10" s="140" t="s">
        <v>17</v>
      </c>
      <c r="L10" s="140" t="s">
        <v>18</v>
      </c>
      <c r="M10" s="140" t="s">
        <v>19</v>
      </c>
      <c r="N10" s="140" t="s">
        <v>23</v>
      </c>
      <c r="O10" s="143"/>
      <c r="P10" s="140" t="s">
        <v>11</v>
      </c>
      <c r="Q10" s="140" t="s">
        <v>12</v>
      </c>
      <c r="R10" s="140" t="s">
        <v>17</v>
      </c>
      <c r="S10" s="140" t="s">
        <v>18</v>
      </c>
      <c r="T10" s="140" t="s">
        <v>19</v>
      </c>
      <c r="U10" s="140" t="s">
        <v>23</v>
      </c>
      <c r="V10" s="143"/>
      <c r="W10" s="140" t="s">
        <v>11</v>
      </c>
      <c r="X10" s="140" t="s">
        <v>12</v>
      </c>
      <c r="Y10" s="140" t="s">
        <v>17</v>
      </c>
      <c r="Z10" s="140" t="s">
        <v>18</v>
      </c>
      <c r="AA10" s="140" t="s">
        <v>19</v>
      </c>
      <c r="AB10" s="140" t="s">
        <v>23</v>
      </c>
      <c r="AC10" s="143"/>
      <c r="AD10" s="140" t="s">
        <v>11</v>
      </c>
      <c r="AE10" s="140" t="s">
        <v>12</v>
      </c>
      <c r="AF10" s="140" t="s">
        <v>17</v>
      </c>
      <c r="AG10" s="140" t="s">
        <v>18</v>
      </c>
      <c r="AH10" s="140" t="s">
        <v>19</v>
      </c>
      <c r="AI10" s="140" t="s">
        <v>23</v>
      </c>
      <c r="AJ10" s="143"/>
      <c r="AK10" s="140" t="s">
        <v>11</v>
      </c>
      <c r="AL10" s="140" t="s">
        <v>12</v>
      </c>
      <c r="AM10" s="140" t="s">
        <v>17</v>
      </c>
      <c r="AN10" s="140" t="s">
        <v>18</v>
      </c>
      <c r="AO10" s="140" t="s">
        <v>19</v>
      </c>
      <c r="AP10" s="140" t="s">
        <v>23</v>
      </c>
      <c r="AQ10" s="143"/>
      <c r="AR10" s="140" t="s">
        <v>11</v>
      </c>
      <c r="AS10" s="156"/>
      <c r="AT10" s="151"/>
      <c r="AU10" s="140" t="s">
        <v>11</v>
      </c>
      <c r="AV10" s="140" t="s">
        <v>12</v>
      </c>
      <c r="AW10" s="140" t="s">
        <v>17</v>
      </c>
      <c r="AX10" s="140" t="s">
        <v>18</v>
      </c>
      <c r="AY10" s="140" t="s">
        <v>19</v>
      </c>
      <c r="AZ10" s="140" t="s">
        <v>23</v>
      </c>
      <c r="BA10" s="143"/>
      <c r="BB10" s="140" t="s">
        <v>11</v>
      </c>
      <c r="BC10" s="140" t="s">
        <v>12</v>
      </c>
      <c r="BD10" s="140" t="s">
        <v>17</v>
      </c>
      <c r="BE10" s="140" t="s">
        <v>18</v>
      </c>
      <c r="BF10" s="140" t="s">
        <v>19</v>
      </c>
      <c r="BG10" s="140" t="s">
        <v>23</v>
      </c>
      <c r="BH10" s="143"/>
      <c r="BI10" s="140" t="s">
        <v>11</v>
      </c>
      <c r="BJ10" s="140" t="s">
        <v>12</v>
      </c>
      <c r="BK10" s="140" t="s">
        <v>17</v>
      </c>
      <c r="BL10" s="140" t="s">
        <v>18</v>
      </c>
      <c r="BM10" s="140" t="s">
        <v>19</v>
      </c>
      <c r="BN10" s="140" t="s">
        <v>23</v>
      </c>
      <c r="BO10" s="143"/>
      <c r="BP10" s="140" t="s">
        <v>11</v>
      </c>
      <c r="BQ10" s="140" t="s">
        <v>12</v>
      </c>
      <c r="BR10" s="140" t="s">
        <v>17</v>
      </c>
      <c r="BS10" s="140" t="s">
        <v>18</v>
      </c>
      <c r="BT10" s="140" t="s">
        <v>19</v>
      </c>
      <c r="BU10" s="140" t="s">
        <v>23</v>
      </c>
      <c r="BV10" s="143"/>
      <c r="BW10" s="140" t="s">
        <v>11</v>
      </c>
      <c r="BX10" s="140" t="s">
        <v>12</v>
      </c>
      <c r="BY10" s="140" t="s">
        <v>17</v>
      </c>
      <c r="BZ10" s="140" t="s">
        <v>18</v>
      </c>
      <c r="CA10" s="140" t="s">
        <v>19</v>
      </c>
      <c r="CB10" s="140" t="s">
        <v>23</v>
      </c>
      <c r="CC10" s="143"/>
      <c r="CD10" s="140" t="s">
        <v>11</v>
      </c>
      <c r="CE10" s="143"/>
      <c r="CF10" s="140" t="s">
        <v>11</v>
      </c>
      <c r="CG10" s="156"/>
      <c r="CH10" s="151"/>
      <c r="CI10" s="140" t="s">
        <v>11</v>
      </c>
      <c r="CJ10" s="140" t="s">
        <v>12</v>
      </c>
      <c r="CK10" s="140" t="s">
        <v>17</v>
      </c>
      <c r="CL10" s="140" t="s">
        <v>18</v>
      </c>
      <c r="CM10" s="140" t="s">
        <v>19</v>
      </c>
      <c r="CN10" s="140" t="s">
        <v>23</v>
      </c>
      <c r="CO10" s="143"/>
      <c r="CP10" s="140" t="s">
        <v>11</v>
      </c>
      <c r="CQ10" s="140" t="s">
        <v>12</v>
      </c>
      <c r="CR10" s="140" t="s">
        <v>17</v>
      </c>
      <c r="CS10" s="140" t="s">
        <v>18</v>
      </c>
      <c r="CT10" s="140" t="s">
        <v>19</v>
      </c>
      <c r="CU10" s="140" t="s">
        <v>23</v>
      </c>
      <c r="CV10" s="143"/>
      <c r="CW10" s="140" t="s">
        <v>11</v>
      </c>
      <c r="CX10" s="140" t="s">
        <v>12</v>
      </c>
      <c r="CY10" s="140" t="s">
        <v>17</v>
      </c>
      <c r="CZ10" s="140" t="s">
        <v>18</v>
      </c>
      <c r="DA10" s="140" t="s">
        <v>19</v>
      </c>
      <c r="DB10" s="140" t="s">
        <v>23</v>
      </c>
      <c r="DC10" s="143"/>
      <c r="DD10" s="140" t="s">
        <v>11</v>
      </c>
      <c r="DE10" s="140" t="s">
        <v>12</v>
      </c>
      <c r="DF10" s="140" t="s">
        <v>17</v>
      </c>
      <c r="DG10" s="140" t="s">
        <v>18</v>
      </c>
      <c r="DH10" s="140" t="s">
        <v>19</v>
      </c>
      <c r="DI10" s="140" t="s">
        <v>23</v>
      </c>
      <c r="DJ10" s="143"/>
      <c r="DK10" s="140" t="s">
        <v>11</v>
      </c>
      <c r="DL10" s="140" t="s">
        <v>12</v>
      </c>
      <c r="DM10" s="140" t="s">
        <v>17</v>
      </c>
      <c r="DN10" s="140" t="s">
        <v>18</v>
      </c>
      <c r="DO10" s="140" t="s">
        <v>19</v>
      </c>
      <c r="DP10" s="140" t="s">
        <v>23</v>
      </c>
      <c r="DQ10" s="143"/>
      <c r="DR10" s="140" t="s">
        <v>11</v>
      </c>
      <c r="DS10" s="143"/>
      <c r="DT10" s="140" t="s">
        <v>11</v>
      </c>
      <c r="DU10" s="165"/>
    </row>
    <row r="11" spans="1:125" ht="57.75" customHeight="1">
      <c r="A11" s="157"/>
      <c r="B11" s="141"/>
      <c r="C11" s="141"/>
      <c r="D11" s="141"/>
      <c r="E11" s="141"/>
      <c r="F11" s="157"/>
      <c r="G11" s="157"/>
      <c r="H11" s="141"/>
      <c r="I11" s="141"/>
      <c r="J11" s="141"/>
      <c r="K11" s="141"/>
      <c r="L11" s="141"/>
      <c r="M11" s="141"/>
      <c r="N11" s="141"/>
      <c r="O11" s="144"/>
      <c r="P11" s="141"/>
      <c r="Q11" s="141"/>
      <c r="R11" s="141"/>
      <c r="S11" s="141"/>
      <c r="T11" s="141"/>
      <c r="U11" s="141"/>
      <c r="V11" s="144"/>
      <c r="W11" s="141"/>
      <c r="X11" s="141"/>
      <c r="Y11" s="141"/>
      <c r="Z11" s="141"/>
      <c r="AA11" s="141"/>
      <c r="AB11" s="141"/>
      <c r="AC11" s="144"/>
      <c r="AD11" s="141"/>
      <c r="AE11" s="141"/>
      <c r="AF11" s="141"/>
      <c r="AG11" s="141"/>
      <c r="AH11" s="141"/>
      <c r="AI11" s="141"/>
      <c r="AJ11" s="144"/>
      <c r="AK11" s="141"/>
      <c r="AL11" s="141"/>
      <c r="AM11" s="141"/>
      <c r="AN11" s="141"/>
      <c r="AO11" s="141"/>
      <c r="AP11" s="141"/>
      <c r="AQ11" s="144"/>
      <c r="AR11" s="141"/>
      <c r="AS11" s="157"/>
      <c r="AT11" s="141"/>
      <c r="AU11" s="141"/>
      <c r="AV11" s="141"/>
      <c r="AW11" s="141"/>
      <c r="AX11" s="141"/>
      <c r="AY11" s="141"/>
      <c r="AZ11" s="141"/>
      <c r="BA11" s="144"/>
      <c r="BB11" s="141"/>
      <c r="BC11" s="141"/>
      <c r="BD11" s="141"/>
      <c r="BE11" s="141"/>
      <c r="BF11" s="141"/>
      <c r="BG11" s="141"/>
      <c r="BH11" s="144"/>
      <c r="BI11" s="141"/>
      <c r="BJ11" s="141"/>
      <c r="BK11" s="141"/>
      <c r="BL11" s="141"/>
      <c r="BM11" s="141"/>
      <c r="BN11" s="141"/>
      <c r="BO11" s="144"/>
      <c r="BP11" s="141"/>
      <c r="BQ11" s="141"/>
      <c r="BR11" s="141"/>
      <c r="BS11" s="141"/>
      <c r="BT11" s="141"/>
      <c r="BU11" s="141"/>
      <c r="BV11" s="144"/>
      <c r="BW11" s="141"/>
      <c r="BX11" s="141"/>
      <c r="BY11" s="141"/>
      <c r="BZ11" s="141"/>
      <c r="CA11" s="141"/>
      <c r="CB11" s="141"/>
      <c r="CC11" s="144"/>
      <c r="CD11" s="141"/>
      <c r="CE11" s="144"/>
      <c r="CF11" s="141"/>
      <c r="CG11" s="157"/>
      <c r="CH11" s="141"/>
      <c r="CI11" s="141"/>
      <c r="CJ11" s="141"/>
      <c r="CK11" s="141"/>
      <c r="CL11" s="141"/>
      <c r="CM11" s="141"/>
      <c r="CN11" s="141"/>
      <c r="CO11" s="144"/>
      <c r="CP11" s="141"/>
      <c r="CQ11" s="141"/>
      <c r="CR11" s="141"/>
      <c r="CS11" s="141"/>
      <c r="CT11" s="141"/>
      <c r="CU11" s="141"/>
      <c r="CV11" s="144"/>
      <c r="CW11" s="141"/>
      <c r="CX11" s="141"/>
      <c r="CY11" s="141"/>
      <c r="CZ11" s="141"/>
      <c r="DA11" s="141"/>
      <c r="DB11" s="141"/>
      <c r="DC11" s="144"/>
      <c r="DD11" s="141"/>
      <c r="DE11" s="141"/>
      <c r="DF11" s="141"/>
      <c r="DG11" s="141"/>
      <c r="DH11" s="141"/>
      <c r="DI11" s="141"/>
      <c r="DJ11" s="144"/>
      <c r="DK11" s="141"/>
      <c r="DL11" s="141"/>
      <c r="DM11" s="141"/>
      <c r="DN11" s="141"/>
      <c r="DO11" s="141"/>
      <c r="DP11" s="141"/>
      <c r="DQ11" s="144"/>
      <c r="DR11" s="141"/>
      <c r="DS11" s="144"/>
      <c r="DT11" s="141"/>
      <c r="DU11" s="166"/>
    </row>
    <row r="12" spans="1:125" s="100" customFormat="1" ht="16.5">
      <c r="A12" s="98">
        <v>1</v>
      </c>
      <c r="B12" s="98">
        <v>2</v>
      </c>
      <c r="C12" s="98">
        <v>3</v>
      </c>
      <c r="D12" s="98">
        <v>4</v>
      </c>
      <c r="E12" s="98">
        <v>5</v>
      </c>
      <c r="F12" s="98">
        <v>6</v>
      </c>
      <c r="G12" s="98">
        <v>7</v>
      </c>
      <c r="H12" s="98">
        <v>8</v>
      </c>
      <c r="I12" s="98">
        <v>9</v>
      </c>
      <c r="J12" s="98">
        <v>10</v>
      </c>
      <c r="K12" s="98">
        <v>11</v>
      </c>
      <c r="L12" s="98">
        <v>10</v>
      </c>
      <c r="M12" s="98">
        <v>13</v>
      </c>
      <c r="N12" s="98">
        <v>11</v>
      </c>
      <c r="O12" s="98">
        <v>10</v>
      </c>
      <c r="P12" s="98">
        <v>11</v>
      </c>
      <c r="Q12" s="98">
        <v>21</v>
      </c>
      <c r="R12" s="98">
        <v>28</v>
      </c>
      <c r="S12" s="98">
        <v>14</v>
      </c>
      <c r="T12" s="98">
        <v>31</v>
      </c>
      <c r="U12" s="98">
        <v>15</v>
      </c>
      <c r="V12" s="98">
        <v>12</v>
      </c>
      <c r="W12" s="98">
        <v>13</v>
      </c>
      <c r="X12" s="98">
        <v>21</v>
      </c>
      <c r="Y12" s="98">
        <v>28</v>
      </c>
      <c r="Z12" s="98">
        <v>18</v>
      </c>
      <c r="AA12" s="98">
        <v>19</v>
      </c>
      <c r="AB12" s="98">
        <v>20</v>
      </c>
      <c r="AC12" s="98">
        <v>14</v>
      </c>
      <c r="AD12" s="98">
        <v>15</v>
      </c>
      <c r="AE12" s="98">
        <v>21</v>
      </c>
      <c r="AF12" s="98">
        <v>28</v>
      </c>
      <c r="AG12" s="98">
        <v>18</v>
      </c>
      <c r="AH12" s="98">
        <v>19</v>
      </c>
      <c r="AI12" s="98">
        <v>20</v>
      </c>
      <c r="AJ12" s="98">
        <v>16</v>
      </c>
      <c r="AK12" s="98">
        <v>17</v>
      </c>
      <c r="AL12" s="98">
        <v>21</v>
      </c>
      <c r="AM12" s="98">
        <v>28</v>
      </c>
      <c r="AN12" s="98">
        <v>18</v>
      </c>
      <c r="AO12" s="98">
        <v>19</v>
      </c>
      <c r="AP12" s="98">
        <v>20</v>
      </c>
      <c r="AQ12" s="98">
        <v>18</v>
      </c>
      <c r="AR12" s="98">
        <v>19</v>
      </c>
      <c r="AS12" s="98">
        <v>7</v>
      </c>
      <c r="AT12" s="98">
        <v>8</v>
      </c>
      <c r="AU12" s="98">
        <v>9</v>
      </c>
      <c r="AV12" s="98">
        <v>10</v>
      </c>
      <c r="AW12" s="98">
        <v>11</v>
      </c>
      <c r="AX12" s="98">
        <v>10</v>
      </c>
      <c r="AY12" s="98">
        <v>13</v>
      </c>
      <c r="AZ12" s="98">
        <v>11</v>
      </c>
      <c r="BA12" s="98">
        <v>10</v>
      </c>
      <c r="BB12" s="98">
        <v>11</v>
      </c>
      <c r="BC12" s="98">
        <v>21</v>
      </c>
      <c r="BD12" s="98">
        <v>28</v>
      </c>
      <c r="BE12" s="98">
        <v>14</v>
      </c>
      <c r="BF12" s="98">
        <v>31</v>
      </c>
      <c r="BG12" s="98">
        <v>15</v>
      </c>
      <c r="BH12" s="98">
        <v>12</v>
      </c>
      <c r="BI12" s="98">
        <v>13</v>
      </c>
      <c r="BJ12" s="98">
        <v>21</v>
      </c>
      <c r="BK12" s="98">
        <v>28</v>
      </c>
      <c r="BL12" s="98">
        <v>18</v>
      </c>
      <c r="BM12" s="98">
        <v>19</v>
      </c>
      <c r="BN12" s="98">
        <v>20</v>
      </c>
      <c r="BO12" s="98">
        <v>14</v>
      </c>
      <c r="BP12" s="98">
        <v>15</v>
      </c>
      <c r="BQ12" s="98">
        <v>21</v>
      </c>
      <c r="BR12" s="98">
        <v>28</v>
      </c>
      <c r="BS12" s="98">
        <v>18</v>
      </c>
      <c r="BT12" s="98">
        <v>19</v>
      </c>
      <c r="BU12" s="98">
        <v>20</v>
      </c>
      <c r="BV12" s="98">
        <v>16</v>
      </c>
      <c r="BW12" s="98">
        <v>17</v>
      </c>
      <c r="BX12" s="98">
        <v>21</v>
      </c>
      <c r="BY12" s="98">
        <v>28</v>
      </c>
      <c r="BZ12" s="98">
        <v>18</v>
      </c>
      <c r="CA12" s="98">
        <v>19</v>
      </c>
      <c r="CB12" s="98">
        <v>20</v>
      </c>
      <c r="CC12" s="98">
        <v>18</v>
      </c>
      <c r="CD12" s="98">
        <v>19</v>
      </c>
      <c r="CE12" s="98">
        <v>18</v>
      </c>
      <c r="CF12" s="98">
        <v>19</v>
      </c>
      <c r="CG12" s="98">
        <v>7</v>
      </c>
      <c r="CH12" s="98">
        <v>8</v>
      </c>
      <c r="CI12" s="98">
        <v>9</v>
      </c>
      <c r="CJ12" s="98">
        <v>10</v>
      </c>
      <c r="CK12" s="98">
        <v>11</v>
      </c>
      <c r="CL12" s="98">
        <v>10</v>
      </c>
      <c r="CM12" s="98">
        <v>13</v>
      </c>
      <c r="CN12" s="98">
        <v>11</v>
      </c>
      <c r="CO12" s="98">
        <v>10</v>
      </c>
      <c r="CP12" s="98">
        <v>11</v>
      </c>
      <c r="CQ12" s="98">
        <v>21</v>
      </c>
      <c r="CR12" s="98">
        <v>28</v>
      </c>
      <c r="CS12" s="98">
        <v>14</v>
      </c>
      <c r="CT12" s="98">
        <v>31</v>
      </c>
      <c r="CU12" s="98">
        <v>15</v>
      </c>
      <c r="CV12" s="98">
        <v>12</v>
      </c>
      <c r="CW12" s="98">
        <v>13</v>
      </c>
      <c r="CX12" s="98">
        <v>21</v>
      </c>
      <c r="CY12" s="98">
        <v>28</v>
      </c>
      <c r="CZ12" s="98">
        <v>18</v>
      </c>
      <c r="DA12" s="98">
        <v>19</v>
      </c>
      <c r="DB12" s="98">
        <v>20</v>
      </c>
      <c r="DC12" s="98">
        <v>14</v>
      </c>
      <c r="DD12" s="98">
        <v>15</v>
      </c>
      <c r="DE12" s="98">
        <v>21</v>
      </c>
      <c r="DF12" s="98">
        <v>28</v>
      </c>
      <c r="DG12" s="98">
        <v>18</v>
      </c>
      <c r="DH12" s="98">
        <v>19</v>
      </c>
      <c r="DI12" s="98">
        <v>20</v>
      </c>
      <c r="DJ12" s="98">
        <v>16</v>
      </c>
      <c r="DK12" s="98">
        <v>17</v>
      </c>
      <c r="DL12" s="98">
        <v>21</v>
      </c>
      <c r="DM12" s="98">
        <v>28</v>
      </c>
      <c r="DN12" s="98">
        <v>18</v>
      </c>
      <c r="DO12" s="98">
        <v>19</v>
      </c>
      <c r="DP12" s="98">
        <v>20</v>
      </c>
      <c r="DQ12" s="98">
        <v>18</v>
      </c>
      <c r="DR12" s="98">
        <v>19</v>
      </c>
      <c r="DS12" s="98">
        <v>18</v>
      </c>
      <c r="DT12" s="98">
        <v>19</v>
      </c>
      <c r="DU12" s="99">
        <v>20</v>
      </c>
    </row>
    <row r="13" spans="1:125" ht="30" customHeight="1">
      <c r="A13" s="2"/>
      <c r="B13" s="9" t="s">
        <v>88</v>
      </c>
      <c r="C13" s="3"/>
      <c r="D13" s="4"/>
      <c r="E13" s="4"/>
      <c r="F13" s="52"/>
      <c r="G13" s="52"/>
      <c r="H13" s="70">
        <v>97009</v>
      </c>
      <c r="I13" s="70">
        <f aca="true" t="shared" si="0" ref="I13:N13">I14+I30</f>
        <v>88593.887</v>
      </c>
      <c r="J13" s="70">
        <f t="shared" si="0"/>
        <v>0</v>
      </c>
      <c r="K13" s="70">
        <f t="shared" si="0"/>
        <v>0</v>
      </c>
      <c r="L13" s="70">
        <f t="shared" si="0"/>
        <v>4691</v>
      </c>
      <c r="M13" s="70">
        <f t="shared" si="0"/>
        <v>0</v>
      </c>
      <c r="N13" s="70">
        <f t="shared" si="0"/>
        <v>3723.9</v>
      </c>
      <c r="O13" s="70">
        <v>96627</v>
      </c>
      <c r="P13" s="70">
        <f>P14+P30</f>
        <v>88880</v>
      </c>
      <c r="Q13" s="70">
        <f aca="true" t="shared" si="1" ref="Q13:CB13">Q14+Q30</f>
        <v>0</v>
      </c>
      <c r="R13" s="70">
        <f t="shared" si="1"/>
        <v>0</v>
      </c>
      <c r="S13" s="70">
        <f t="shared" si="1"/>
        <v>4691</v>
      </c>
      <c r="T13" s="70">
        <f t="shared" si="1"/>
        <v>0</v>
      </c>
      <c r="U13" s="70">
        <f t="shared" si="1"/>
        <v>3055.9</v>
      </c>
      <c r="V13" s="70">
        <f t="shared" si="1"/>
        <v>2911</v>
      </c>
      <c r="W13" s="70">
        <f t="shared" si="1"/>
        <v>2911</v>
      </c>
      <c r="X13" s="70">
        <f t="shared" si="1"/>
        <v>0</v>
      </c>
      <c r="Y13" s="70">
        <f t="shared" si="1"/>
        <v>0</v>
      </c>
      <c r="Z13" s="70">
        <f t="shared" si="1"/>
        <v>1300</v>
      </c>
      <c r="AA13" s="70">
        <f t="shared" si="1"/>
        <v>0</v>
      </c>
      <c r="AB13" s="70">
        <f t="shared" si="1"/>
        <v>108</v>
      </c>
      <c r="AC13" s="70">
        <f t="shared" si="1"/>
        <v>3150</v>
      </c>
      <c r="AD13" s="70">
        <f t="shared" si="1"/>
        <v>3150</v>
      </c>
      <c r="AE13" s="70">
        <f t="shared" si="1"/>
        <v>0</v>
      </c>
      <c r="AF13" s="70">
        <f t="shared" si="1"/>
        <v>0</v>
      </c>
      <c r="AG13" s="70">
        <f t="shared" si="1"/>
        <v>1300</v>
      </c>
      <c r="AH13" s="70">
        <f t="shared" si="1"/>
        <v>0</v>
      </c>
      <c r="AI13" s="70">
        <f t="shared" si="1"/>
        <v>108</v>
      </c>
      <c r="AJ13" s="70">
        <f t="shared" si="1"/>
        <v>3024</v>
      </c>
      <c r="AK13" s="70">
        <f t="shared" si="1"/>
        <v>3024</v>
      </c>
      <c r="AL13" s="70">
        <f t="shared" si="1"/>
        <v>0</v>
      </c>
      <c r="AM13" s="70">
        <f t="shared" si="1"/>
        <v>0</v>
      </c>
      <c r="AN13" s="70">
        <f t="shared" si="1"/>
        <v>1300</v>
      </c>
      <c r="AO13" s="70">
        <f t="shared" si="1"/>
        <v>0</v>
      </c>
      <c r="AP13" s="70">
        <f t="shared" si="1"/>
        <v>108</v>
      </c>
      <c r="AQ13" s="70">
        <f t="shared" si="1"/>
        <v>80803</v>
      </c>
      <c r="AR13" s="70">
        <f t="shared" si="1"/>
        <v>79795</v>
      </c>
      <c r="AS13" s="70">
        <f t="shared" si="1"/>
        <v>0</v>
      </c>
      <c r="AT13" s="70">
        <f t="shared" si="1"/>
        <v>17817.487</v>
      </c>
      <c r="AU13" s="70">
        <f t="shared" si="1"/>
        <v>14847.886999999999</v>
      </c>
      <c r="AV13" s="70">
        <f t="shared" si="1"/>
        <v>0</v>
      </c>
      <c r="AW13" s="70">
        <f t="shared" si="1"/>
        <v>0</v>
      </c>
      <c r="AX13" s="70">
        <f t="shared" si="1"/>
        <v>1300</v>
      </c>
      <c r="AY13" s="70">
        <f t="shared" si="1"/>
        <v>0</v>
      </c>
      <c r="AZ13" s="70">
        <f t="shared" si="1"/>
        <v>1605.9</v>
      </c>
      <c r="BA13" s="70">
        <f t="shared" si="1"/>
        <v>17817.487</v>
      </c>
      <c r="BB13" s="70">
        <f t="shared" si="1"/>
        <v>15134</v>
      </c>
      <c r="BC13" s="70">
        <f t="shared" si="1"/>
        <v>0</v>
      </c>
      <c r="BD13" s="70">
        <f t="shared" si="1"/>
        <v>0</v>
      </c>
      <c r="BE13" s="70">
        <f t="shared" si="1"/>
        <v>1300</v>
      </c>
      <c r="BF13" s="70">
        <f t="shared" si="1"/>
        <v>0</v>
      </c>
      <c r="BG13" s="70">
        <f t="shared" si="1"/>
        <v>937.9</v>
      </c>
      <c r="BH13" s="70">
        <f t="shared" si="1"/>
        <v>2911</v>
      </c>
      <c r="BI13" s="70">
        <f t="shared" si="1"/>
        <v>2911</v>
      </c>
      <c r="BJ13" s="70">
        <f t="shared" si="1"/>
        <v>0</v>
      </c>
      <c r="BK13" s="70">
        <f t="shared" si="1"/>
        <v>0</v>
      </c>
      <c r="BL13" s="70">
        <f t="shared" si="1"/>
        <v>1300</v>
      </c>
      <c r="BM13" s="70">
        <f t="shared" si="1"/>
        <v>0</v>
      </c>
      <c r="BN13" s="70">
        <f t="shared" si="1"/>
        <v>108</v>
      </c>
      <c r="BO13" s="70">
        <f t="shared" si="1"/>
        <v>3150</v>
      </c>
      <c r="BP13" s="70">
        <f t="shared" si="1"/>
        <v>3150</v>
      </c>
      <c r="BQ13" s="70">
        <f t="shared" si="1"/>
        <v>0</v>
      </c>
      <c r="BR13" s="70">
        <f t="shared" si="1"/>
        <v>0</v>
      </c>
      <c r="BS13" s="70">
        <f t="shared" si="1"/>
        <v>1300</v>
      </c>
      <c r="BT13" s="70">
        <f t="shared" si="1"/>
        <v>0</v>
      </c>
      <c r="BU13" s="70">
        <f t="shared" si="1"/>
        <v>108</v>
      </c>
      <c r="BV13" s="70">
        <f t="shared" si="1"/>
        <v>3024</v>
      </c>
      <c r="BW13" s="70">
        <f t="shared" si="1"/>
        <v>3024</v>
      </c>
      <c r="BX13" s="70">
        <f t="shared" si="1"/>
        <v>0</v>
      </c>
      <c r="BY13" s="70">
        <f t="shared" si="1"/>
        <v>0</v>
      </c>
      <c r="BZ13" s="70">
        <f t="shared" si="1"/>
        <v>1300</v>
      </c>
      <c r="CA13" s="70">
        <f t="shared" si="1"/>
        <v>0</v>
      </c>
      <c r="CB13" s="70">
        <f t="shared" si="1"/>
        <v>108</v>
      </c>
      <c r="CC13" s="70">
        <f>CC14+CC30</f>
        <v>3050</v>
      </c>
      <c r="CD13" s="70">
        <f>CD14+CD30</f>
        <v>3050</v>
      </c>
      <c r="CE13" s="70">
        <f>CE14+CE30</f>
        <v>2999</v>
      </c>
      <c r="CF13" s="70">
        <f>CF14+CF30</f>
        <v>2999</v>
      </c>
      <c r="CG13" s="70">
        <f aca="true" t="shared" si="2" ref="CG13:DP13">CG14+CG30</f>
        <v>0</v>
      </c>
      <c r="CH13" s="70">
        <f t="shared" si="2"/>
        <v>17817.487</v>
      </c>
      <c r="CI13" s="70">
        <f t="shared" si="2"/>
        <v>14847.886999999999</v>
      </c>
      <c r="CJ13" s="70">
        <f t="shared" si="2"/>
        <v>0</v>
      </c>
      <c r="CK13" s="70">
        <f t="shared" si="2"/>
        <v>0</v>
      </c>
      <c r="CL13" s="70">
        <f t="shared" si="2"/>
        <v>1300</v>
      </c>
      <c r="CM13" s="70">
        <f t="shared" si="2"/>
        <v>0</v>
      </c>
      <c r="CN13" s="70">
        <f t="shared" si="2"/>
        <v>1605.9</v>
      </c>
      <c r="CO13" s="70">
        <f t="shared" si="2"/>
        <v>17817.487</v>
      </c>
      <c r="CP13" s="70">
        <f t="shared" si="2"/>
        <v>15134</v>
      </c>
      <c r="CQ13" s="70">
        <f t="shared" si="2"/>
        <v>0</v>
      </c>
      <c r="CR13" s="70">
        <f t="shared" si="2"/>
        <v>0</v>
      </c>
      <c r="CS13" s="70">
        <f t="shared" si="2"/>
        <v>1300</v>
      </c>
      <c r="CT13" s="70">
        <f t="shared" si="2"/>
        <v>0</v>
      </c>
      <c r="CU13" s="70">
        <f t="shared" si="2"/>
        <v>937.9</v>
      </c>
      <c r="CV13" s="70">
        <f t="shared" si="2"/>
        <v>2911</v>
      </c>
      <c r="CW13" s="70">
        <f t="shared" si="2"/>
        <v>2911</v>
      </c>
      <c r="CX13" s="70">
        <f t="shared" si="2"/>
        <v>0</v>
      </c>
      <c r="CY13" s="70">
        <f t="shared" si="2"/>
        <v>0</v>
      </c>
      <c r="CZ13" s="70">
        <f t="shared" si="2"/>
        <v>1300</v>
      </c>
      <c r="DA13" s="70">
        <f t="shared" si="2"/>
        <v>0</v>
      </c>
      <c r="DB13" s="70">
        <f t="shared" si="2"/>
        <v>108</v>
      </c>
      <c r="DC13" s="70">
        <f t="shared" si="2"/>
        <v>3150</v>
      </c>
      <c r="DD13" s="70">
        <f t="shared" si="2"/>
        <v>3150</v>
      </c>
      <c r="DE13" s="70">
        <f t="shared" si="2"/>
        <v>0</v>
      </c>
      <c r="DF13" s="70">
        <f t="shared" si="2"/>
        <v>0</v>
      </c>
      <c r="DG13" s="70">
        <f t="shared" si="2"/>
        <v>1300</v>
      </c>
      <c r="DH13" s="70">
        <f t="shared" si="2"/>
        <v>0</v>
      </c>
      <c r="DI13" s="70">
        <f t="shared" si="2"/>
        <v>108</v>
      </c>
      <c r="DJ13" s="70">
        <f t="shared" si="2"/>
        <v>3024</v>
      </c>
      <c r="DK13" s="70">
        <f t="shared" si="2"/>
        <v>3024</v>
      </c>
      <c r="DL13" s="70">
        <f t="shared" si="2"/>
        <v>0</v>
      </c>
      <c r="DM13" s="70">
        <f t="shared" si="2"/>
        <v>0</v>
      </c>
      <c r="DN13" s="70">
        <f t="shared" si="2"/>
        <v>1300</v>
      </c>
      <c r="DO13" s="70">
        <f t="shared" si="2"/>
        <v>0</v>
      </c>
      <c r="DP13" s="70">
        <f t="shared" si="2"/>
        <v>108</v>
      </c>
      <c r="DQ13" s="70">
        <f>DQ14+DQ30</f>
        <v>3050</v>
      </c>
      <c r="DR13" s="70">
        <f>DR14+DR30</f>
        <v>3050</v>
      </c>
      <c r="DS13" s="70">
        <f>DS14+DS30</f>
        <v>2999</v>
      </c>
      <c r="DT13" s="70">
        <f>DT14+DT30</f>
        <v>2999</v>
      </c>
      <c r="DU13" s="6"/>
    </row>
    <row r="14" spans="1:125" ht="30" customHeight="1">
      <c r="A14" s="2" t="s">
        <v>0</v>
      </c>
      <c r="B14" s="9" t="s">
        <v>72</v>
      </c>
      <c r="C14" s="3"/>
      <c r="D14" s="4"/>
      <c r="E14" s="4"/>
      <c r="F14" s="52"/>
      <c r="G14" s="52"/>
      <c r="H14" s="70">
        <f aca="true" t="shared" si="3" ref="H14:O14">SUM(H15:H29)</f>
        <v>16337.487</v>
      </c>
      <c r="I14" s="70">
        <f t="shared" si="3"/>
        <v>13502.886999999999</v>
      </c>
      <c r="J14" s="70">
        <f t="shared" si="3"/>
        <v>0</v>
      </c>
      <c r="K14" s="70">
        <f t="shared" si="3"/>
        <v>0</v>
      </c>
      <c r="L14" s="70">
        <f t="shared" si="3"/>
        <v>1300</v>
      </c>
      <c r="M14" s="70">
        <f t="shared" si="3"/>
        <v>0</v>
      </c>
      <c r="N14" s="70">
        <f t="shared" si="3"/>
        <v>1605.9</v>
      </c>
      <c r="O14" s="70">
        <f t="shared" si="3"/>
        <v>16337.487</v>
      </c>
      <c r="P14" s="70">
        <f>SUM(P15:P29)</f>
        <v>13789</v>
      </c>
      <c r="Q14" s="70">
        <f aca="true" t="shared" si="4" ref="Q14:AR14">SUM(Q15:Q29)</f>
        <v>0</v>
      </c>
      <c r="R14" s="70">
        <f t="shared" si="4"/>
        <v>0</v>
      </c>
      <c r="S14" s="70">
        <f t="shared" si="4"/>
        <v>1300</v>
      </c>
      <c r="T14" s="70">
        <f t="shared" si="4"/>
        <v>0</v>
      </c>
      <c r="U14" s="70">
        <f t="shared" si="4"/>
        <v>937.9</v>
      </c>
      <c r="V14" s="70">
        <f t="shared" si="4"/>
        <v>2911</v>
      </c>
      <c r="W14" s="70">
        <f t="shared" si="4"/>
        <v>2911</v>
      </c>
      <c r="X14" s="70">
        <f t="shared" si="4"/>
        <v>0</v>
      </c>
      <c r="Y14" s="70">
        <f t="shared" si="4"/>
        <v>0</v>
      </c>
      <c r="Z14" s="70">
        <f t="shared" si="4"/>
        <v>1300</v>
      </c>
      <c r="AA14" s="70">
        <f t="shared" si="4"/>
        <v>0</v>
      </c>
      <c r="AB14" s="70">
        <f t="shared" si="4"/>
        <v>108</v>
      </c>
      <c r="AC14" s="70">
        <f t="shared" si="4"/>
        <v>3150</v>
      </c>
      <c r="AD14" s="70">
        <f t="shared" si="4"/>
        <v>3150</v>
      </c>
      <c r="AE14" s="70">
        <f t="shared" si="4"/>
        <v>0</v>
      </c>
      <c r="AF14" s="70">
        <f t="shared" si="4"/>
        <v>0</v>
      </c>
      <c r="AG14" s="70">
        <f t="shared" si="4"/>
        <v>1300</v>
      </c>
      <c r="AH14" s="70">
        <f t="shared" si="4"/>
        <v>0</v>
      </c>
      <c r="AI14" s="70">
        <f t="shared" si="4"/>
        <v>108</v>
      </c>
      <c r="AJ14" s="70">
        <f t="shared" si="4"/>
        <v>3024</v>
      </c>
      <c r="AK14" s="70">
        <f t="shared" si="4"/>
        <v>3024</v>
      </c>
      <c r="AL14" s="70">
        <f t="shared" si="4"/>
        <v>0</v>
      </c>
      <c r="AM14" s="70">
        <f t="shared" si="4"/>
        <v>0</v>
      </c>
      <c r="AN14" s="70">
        <f t="shared" si="4"/>
        <v>1300</v>
      </c>
      <c r="AO14" s="70">
        <f t="shared" si="4"/>
        <v>0</v>
      </c>
      <c r="AP14" s="70">
        <f t="shared" si="4"/>
        <v>108</v>
      </c>
      <c r="AQ14" s="70">
        <f t="shared" si="4"/>
        <v>4704</v>
      </c>
      <c r="AR14" s="70">
        <f t="shared" si="4"/>
        <v>4704</v>
      </c>
      <c r="AS14" s="73"/>
      <c r="AT14" s="70">
        <f aca="true" t="shared" si="5" ref="AT14:BA14">SUM(AT15:AT29)</f>
        <v>17817.487</v>
      </c>
      <c r="AU14" s="70">
        <f t="shared" si="5"/>
        <v>14847.886999999999</v>
      </c>
      <c r="AV14" s="70">
        <f t="shared" si="5"/>
        <v>0</v>
      </c>
      <c r="AW14" s="70">
        <f t="shared" si="5"/>
        <v>0</v>
      </c>
      <c r="AX14" s="70">
        <f t="shared" si="5"/>
        <v>1300</v>
      </c>
      <c r="AY14" s="70">
        <f t="shared" si="5"/>
        <v>0</v>
      </c>
      <c r="AZ14" s="70">
        <f t="shared" si="5"/>
        <v>1605.9</v>
      </c>
      <c r="BA14" s="70">
        <f t="shared" si="5"/>
        <v>17817.487</v>
      </c>
      <c r="BB14" s="70">
        <f>SUM(BB15:BB29)</f>
        <v>15134</v>
      </c>
      <c r="BC14" s="70">
        <f aca="true" t="shared" si="6" ref="BC14:CF14">SUM(BC15:BC29)</f>
        <v>0</v>
      </c>
      <c r="BD14" s="70">
        <f t="shared" si="6"/>
        <v>0</v>
      </c>
      <c r="BE14" s="70">
        <f t="shared" si="6"/>
        <v>1300</v>
      </c>
      <c r="BF14" s="70">
        <f t="shared" si="6"/>
        <v>0</v>
      </c>
      <c r="BG14" s="70">
        <f t="shared" si="6"/>
        <v>937.9</v>
      </c>
      <c r="BH14" s="70">
        <f t="shared" si="6"/>
        <v>2911</v>
      </c>
      <c r="BI14" s="70">
        <f t="shared" si="6"/>
        <v>2911</v>
      </c>
      <c r="BJ14" s="70">
        <f t="shared" si="6"/>
        <v>0</v>
      </c>
      <c r="BK14" s="70">
        <f t="shared" si="6"/>
        <v>0</v>
      </c>
      <c r="BL14" s="70">
        <f t="shared" si="6"/>
        <v>1300</v>
      </c>
      <c r="BM14" s="70">
        <f t="shared" si="6"/>
        <v>0</v>
      </c>
      <c r="BN14" s="70">
        <f t="shared" si="6"/>
        <v>108</v>
      </c>
      <c r="BO14" s="70">
        <f t="shared" si="6"/>
        <v>3150</v>
      </c>
      <c r="BP14" s="70">
        <f t="shared" si="6"/>
        <v>3150</v>
      </c>
      <c r="BQ14" s="70">
        <f t="shared" si="6"/>
        <v>0</v>
      </c>
      <c r="BR14" s="70">
        <f t="shared" si="6"/>
        <v>0</v>
      </c>
      <c r="BS14" s="70">
        <f t="shared" si="6"/>
        <v>1300</v>
      </c>
      <c r="BT14" s="70">
        <f t="shared" si="6"/>
        <v>0</v>
      </c>
      <c r="BU14" s="70">
        <f t="shared" si="6"/>
        <v>108</v>
      </c>
      <c r="BV14" s="70">
        <f t="shared" si="6"/>
        <v>3024</v>
      </c>
      <c r="BW14" s="70">
        <f t="shared" si="6"/>
        <v>3024</v>
      </c>
      <c r="BX14" s="70">
        <f t="shared" si="6"/>
        <v>0</v>
      </c>
      <c r="BY14" s="70">
        <f t="shared" si="6"/>
        <v>0</v>
      </c>
      <c r="BZ14" s="70">
        <f t="shared" si="6"/>
        <v>1300</v>
      </c>
      <c r="CA14" s="70">
        <f t="shared" si="6"/>
        <v>0</v>
      </c>
      <c r="CB14" s="70">
        <f t="shared" si="6"/>
        <v>108</v>
      </c>
      <c r="CC14" s="70">
        <f t="shared" si="6"/>
        <v>3050</v>
      </c>
      <c r="CD14" s="70">
        <f t="shared" si="6"/>
        <v>3050</v>
      </c>
      <c r="CE14" s="70">
        <f t="shared" si="6"/>
        <v>2999</v>
      </c>
      <c r="CF14" s="70">
        <f t="shared" si="6"/>
        <v>2999</v>
      </c>
      <c r="CG14" s="73"/>
      <c r="CH14" s="70">
        <f aca="true" t="shared" si="7" ref="CH14:CO14">SUM(CH15:CH29)</f>
        <v>17817.487</v>
      </c>
      <c r="CI14" s="70">
        <f t="shared" si="7"/>
        <v>14847.886999999999</v>
      </c>
      <c r="CJ14" s="70">
        <f t="shared" si="7"/>
        <v>0</v>
      </c>
      <c r="CK14" s="70">
        <f t="shared" si="7"/>
        <v>0</v>
      </c>
      <c r="CL14" s="70">
        <f t="shared" si="7"/>
        <v>1300</v>
      </c>
      <c r="CM14" s="70">
        <f t="shared" si="7"/>
        <v>0</v>
      </c>
      <c r="CN14" s="70">
        <f t="shared" si="7"/>
        <v>1605.9</v>
      </c>
      <c r="CO14" s="70">
        <f t="shared" si="7"/>
        <v>17817.487</v>
      </c>
      <c r="CP14" s="70">
        <f>SUM(CP15:CP29)</f>
        <v>15134</v>
      </c>
      <c r="CQ14" s="70">
        <f aca="true" t="shared" si="8" ref="CQ14:DT14">SUM(CQ15:CQ29)</f>
        <v>0</v>
      </c>
      <c r="CR14" s="70">
        <f t="shared" si="8"/>
        <v>0</v>
      </c>
      <c r="CS14" s="70">
        <f t="shared" si="8"/>
        <v>1300</v>
      </c>
      <c r="CT14" s="70">
        <f t="shared" si="8"/>
        <v>0</v>
      </c>
      <c r="CU14" s="70">
        <f t="shared" si="8"/>
        <v>937.9</v>
      </c>
      <c r="CV14" s="70">
        <f t="shared" si="8"/>
        <v>2911</v>
      </c>
      <c r="CW14" s="70">
        <f t="shared" si="8"/>
        <v>2911</v>
      </c>
      <c r="CX14" s="70">
        <f t="shared" si="8"/>
        <v>0</v>
      </c>
      <c r="CY14" s="70">
        <f t="shared" si="8"/>
        <v>0</v>
      </c>
      <c r="CZ14" s="70">
        <f t="shared" si="8"/>
        <v>1300</v>
      </c>
      <c r="DA14" s="70">
        <f t="shared" si="8"/>
        <v>0</v>
      </c>
      <c r="DB14" s="70">
        <f t="shared" si="8"/>
        <v>108</v>
      </c>
      <c r="DC14" s="70">
        <f t="shared" si="8"/>
        <v>3150</v>
      </c>
      <c r="DD14" s="70">
        <f t="shared" si="8"/>
        <v>3150</v>
      </c>
      <c r="DE14" s="70">
        <f t="shared" si="8"/>
        <v>0</v>
      </c>
      <c r="DF14" s="70">
        <f t="shared" si="8"/>
        <v>0</v>
      </c>
      <c r="DG14" s="70">
        <f t="shared" si="8"/>
        <v>1300</v>
      </c>
      <c r="DH14" s="70">
        <f t="shared" si="8"/>
        <v>0</v>
      </c>
      <c r="DI14" s="70">
        <f t="shared" si="8"/>
        <v>108</v>
      </c>
      <c r="DJ14" s="70">
        <f t="shared" si="8"/>
        <v>3024</v>
      </c>
      <c r="DK14" s="70">
        <f t="shared" si="8"/>
        <v>3024</v>
      </c>
      <c r="DL14" s="70">
        <f t="shared" si="8"/>
        <v>0</v>
      </c>
      <c r="DM14" s="70">
        <f t="shared" si="8"/>
        <v>0</v>
      </c>
      <c r="DN14" s="70">
        <f t="shared" si="8"/>
        <v>1300</v>
      </c>
      <c r="DO14" s="70">
        <f t="shared" si="8"/>
        <v>0</v>
      </c>
      <c r="DP14" s="70">
        <f t="shared" si="8"/>
        <v>108</v>
      </c>
      <c r="DQ14" s="70">
        <f t="shared" si="8"/>
        <v>3050</v>
      </c>
      <c r="DR14" s="70">
        <f t="shared" si="8"/>
        <v>3050</v>
      </c>
      <c r="DS14" s="70">
        <f t="shared" si="8"/>
        <v>2999</v>
      </c>
      <c r="DT14" s="70">
        <f t="shared" si="8"/>
        <v>2999</v>
      </c>
      <c r="DU14" s="5"/>
    </row>
    <row r="15" spans="1:125" s="38" customFormat="1" ht="42.75" customHeight="1">
      <c r="A15" s="7">
        <v>1</v>
      </c>
      <c r="B15" s="35" t="s">
        <v>126</v>
      </c>
      <c r="C15" s="10" t="s">
        <v>73</v>
      </c>
      <c r="D15" s="10"/>
      <c r="E15" s="11" t="s">
        <v>132</v>
      </c>
      <c r="F15" s="36" t="s">
        <v>133</v>
      </c>
      <c r="G15" s="36" t="s">
        <v>136</v>
      </c>
      <c r="H15" s="71">
        <f aca="true" t="shared" si="9" ref="H15:H20">SUM(I15:N15)</f>
        <v>1090</v>
      </c>
      <c r="I15" s="72">
        <v>805</v>
      </c>
      <c r="J15" s="71"/>
      <c r="K15" s="71"/>
      <c r="L15" s="71"/>
      <c r="M15" s="71"/>
      <c r="N15" s="71">
        <v>285</v>
      </c>
      <c r="O15" s="71">
        <v>1090</v>
      </c>
      <c r="P15" s="72">
        <f>V15+AC15+AJ15+AQ15</f>
        <v>805</v>
      </c>
      <c r="Q15" s="71"/>
      <c r="R15" s="71"/>
      <c r="S15" s="71"/>
      <c r="T15" s="71"/>
      <c r="U15" s="71">
        <v>0</v>
      </c>
      <c r="V15" s="71">
        <f aca="true" t="shared" si="10" ref="V15:V25">W15+Z15+AA15+AB15</f>
        <v>805</v>
      </c>
      <c r="W15" s="72">
        <v>805</v>
      </c>
      <c r="X15" s="71"/>
      <c r="Y15" s="71"/>
      <c r="Z15" s="71"/>
      <c r="AA15" s="71"/>
      <c r="AB15" s="71"/>
      <c r="AC15" s="71">
        <f aca="true" t="shared" si="11" ref="AC15:AC20">AD15+AG15+AH15+AI15</f>
        <v>0</v>
      </c>
      <c r="AD15" s="72"/>
      <c r="AE15" s="71"/>
      <c r="AF15" s="71"/>
      <c r="AG15" s="71"/>
      <c r="AH15" s="71"/>
      <c r="AI15" s="71"/>
      <c r="AJ15" s="71">
        <f aca="true" t="shared" si="12" ref="AJ15:AJ20">AK15+AN15+AO15+AP15</f>
        <v>0</v>
      </c>
      <c r="AK15" s="72"/>
      <c r="AL15" s="71"/>
      <c r="AM15" s="71"/>
      <c r="AN15" s="71"/>
      <c r="AO15" s="71"/>
      <c r="AP15" s="71"/>
      <c r="AQ15" s="71">
        <v>0</v>
      </c>
      <c r="AR15" s="72"/>
      <c r="AS15" s="47" t="s">
        <v>136</v>
      </c>
      <c r="AT15" s="14">
        <f aca="true" t="shared" si="13" ref="AT15:AT20">SUM(AU15:AZ15)</f>
        <v>1090</v>
      </c>
      <c r="AU15" s="47">
        <v>805</v>
      </c>
      <c r="AV15" s="14"/>
      <c r="AW15" s="14"/>
      <c r="AX15" s="14"/>
      <c r="AY15" s="14"/>
      <c r="AZ15" s="14">
        <v>285</v>
      </c>
      <c r="BA15" s="14">
        <v>1090</v>
      </c>
      <c r="BB15" s="47">
        <f>BH15+BO15+BV15+CC15+CE15</f>
        <v>805</v>
      </c>
      <c r="BC15" s="14"/>
      <c r="BD15" s="14"/>
      <c r="BE15" s="14"/>
      <c r="BF15" s="14"/>
      <c r="BG15" s="14">
        <v>0</v>
      </c>
      <c r="BH15" s="14">
        <f aca="true" t="shared" si="14" ref="BH15:BH25">BI15+BL15+BM15+BN15</f>
        <v>805</v>
      </c>
      <c r="BI15" s="47">
        <v>805</v>
      </c>
      <c r="BJ15" s="14"/>
      <c r="BK15" s="14"/>
      <c r="BL15" s="14"/>
      <c r="BM15" s="14"/>
      <c r="BN15" s="14"/>
      <c r="BO15" s="14">
        <f aca="true" t="shared" si="15" ref="BO15:BO20">BP15+BS15+BT15+BU15</f>
        <v>0</v>
      </c>
      <c r="BP15" s="47">
        <v>0</v>
      </c>
      <c r="BQ15" s="14"/>
      <c r="BR15" s="14"/>
      <c r="BS15" s="14"/>
      <c r="BT15" s="14"/>
      <c r="BU15" s="14"/>
      <c r="BV15" s="14">
        <f aca="true" t="shared" si="16" ref="BV15:BV20">BW15+BZ15+CA15+CB15</f>
        <v>0</v>
      </c>
      <c r="BW15" s="47">
        <v>0</v>
      </c>
      <c r="BX15" s="14"/>
      <c r="BY15" s="14"/>
      <c r="BZ15" s="14"/>
      <c r="CA15" s="14"/>
      <c r="CB15" s="14"/>
      <c r="CC15" s="14">
        <f aca="true" t="shared" si="17" ref="CC15:CC28">CD15+DW15+DX15+DY15</f>
        <v>0</v>
      </c>
      <c r="CD15" s="47">
        <v>0</v>
      </c>
      <c r="CE15" s="14">
        <f aca="true" t="shared" si="18" ref="CE15:CE28">CF15+DY15+DZ15+EA15</f>
        <v>0</v>
      </c>
      <c r="CF15" s="47">
        <v>0</v>
      </c>
      <c r="CG15" s="47" t="s">
        <v>136</v>
      </c>
      <c r="CH15" s="14">
        <f aca="true" t="shared" si="19" ref="CH15:CH20">SUM(CI15:CN15)</f>
        <v>1090</v>
      </c>
      <c r="CI15" s="47">
        <v>805</v>
      </c>
      <c r="CJ15" s="14"/>
      <c r="CK15" s="14"/>
      <c r="CL15" s="14"/>
      <c r="CM15" s="14"/>
      <c r="CN15" s="14">
        <v>285</v>
      </c>
      <c r="CO15" s="14">
        <v>1090</v>
      </c>
      <c r="CP15" s="47">
        <f>CV15+DC15+DJ15+DQ15+DS15</f>
        <v>805</v>
      </c>
      <c r="CQ15" s="14"/>
      <c r="CR15" s="14"/>
      <c r="CS15" s="14"/>
      <c r="CT15" s="14"/>
      <c r="CU15" s="14">
        <v>0</v>
      </c>
      <c r="CV15" s="14">
        <f aca="true" t="shared" si="20" ref="CV15:CV25">CW15+CZ15+DA15+DB15</f>
        <v>805</v>
      </c>
      <c r="CW15" s="47">
        <v>805</v>
      </c>
      <c r="CX15" s="14"/>
      <c r="CY15" s="14"/>
      <c r="CZ15" s="14"/>
      <c r="DA15" s="14"/>
      <c r="DB15" s="14"/>
      <c r="DC15" s="14">
        <f aca="true" t="shared" si="21" ref="DC15:DC20">DD15+DG15+DH15+DI15</f>
        <v>0</v>
      </c>
      <c r="DD15" s="47">
        <v>0</v>
      </c>
      <c r="DE15" s="14"/>
      <c r="DF15" s="14"/>
      <c r="DG15" s="14"/>
      <c r="DH15" s="14"/>
      <c r="DI15" s="14"/>
      <c r="DJ15" s="14">
        <f aca="true" t="shared" si="22" ref="DJ15:DJ20">DK15+DN15+DO15+DP15</f>
        <v>0</v>
      </c>
      <c r="DK15" s="47">
        <v>0</v>
      </c>
      <c r="DL15" s="14"/>
      <c r="DM15" s="14"/>
      <c r="DN15" s="14"/>
      <c r="DO15" s="14"/>
      <c r="DP15" s="14"/>
      <c r="DQ15" s="14">
        <f aca="true" t="shared" si="23" ref="DQ15:DQ28">DR15+FK15+FL15+FM15</f>
        <v>0</v>
      </c>
      <c r="DR15" s="47">
        <v>0</v>
      </c>
      <c r="DS15" s="14">
        <f aca="true" t="shared" si="24" ref="DS15:DS28">DT15+FM15+FN15+FO15</f>
        <v>0</v>
      </c>
      <c r="DT15" s="47">
        <v>0</v>
      </c>
      <c r="DU15" s="37"/>
    </row>
    <row r="16" spans="1:125" s="38" customFormat="1" ht="42.75" customHeight="1">
      <c r="A16" s="7">
        <v>2</v>
      </c>
      <c r="B16" s="35" t="s">
        <v>127</v>
      </c>
      <c r="C16" s="10" t="s">
        <v>73</v>
      </c>
      <c r="D16" s="10"/>
      <c r="E16" s="11" t="s">
        <v>28</v>
      </c>
      <c r="F16" s="36" t="s">
        <v>133</v>
      </c>
      <c r="G16" s="36" t="s">
        <v>137</v>
      </c>
      <c r="H16" s="71">
        <f t="shared" si="9"/>
        <v>1250</v>
      </c>
      <c r="I16" s="72">
        <v>867</v>
      </c>
      <c r="J16" s="71"/>
      <c r="K16" s="71"/>
      <c r="L16" s="71"/>
      <c r="M16" s="71"/>
      <c r="N16" s="71">
        <v>383</v>
      </c>
      <c r="O16" s="71">
        <v>1250</v>
      </c>
      <c r="P16" s="72">
        <f aca="true" t="shared" si="25" ref="P16:P28">V16+AC16+AJ16+AQ16</f>
        <v>867</v>
      </c>
      <c r="Q16" s="71"/>
      <c r="R16" s="71"/>
      <c r="S16" s="71"/>
      <c r="T16" s="71"/>
      <c r="U16" s="71">
        <v>0</v>
      </c>
      <c r="V16" s="71">
        <f t="shared" si="10"/>
        <v>867</v>
      </c>
      <c r="W16" s="72">
        <v>867</v>
      </c>
      <c r="X16" s="71"/>
      <c r="Y16" s="71"/>
      <c r="Z16" s="71"/>
      <c r="AA16" s="71"/>
      <c r="AB16" s="71"/>
      <c r="AC16" s="71">
        <f t="shared" si="11"/>
        <v>0</v>
      </c>
      <c r="AD16" s="72"/>
      <c r="AE16" s="71"/>
      <c r="AF16" s="71"/>
      <c r="AG16" s="71"/>
      <c r="AH16" s="71"/>
      <c r="AI16" s="71"/>
      <c r="AJ16" s="71">
        <f t="shared" si="12"/>
        <v>0</v>
      </c>
      <c r="AK16" s="72"/>
      <c r="AL16" s="71"/>
      <c r="AM16" s="71"/>
      <c r="AN16" s="71"/>
      <c r="AO16" s="71"/>
      <c r="AP16" s="71"/>
      <c r="AQ16" s="71">
        <v>0</v>
      </c>
      <c r="AR16" s="72"/>
      <c r="AS16" s="47" t="s">
        <v>137</v>
      </c>
      <c r="AT16" s="14">
        <f t="shared" si="13"/>
        <v>1250</v>
      </c>
      <c r="AU16" s="47">
        <v>867</v>
      </c>
      <c r="AV16" s="14"/>
      <c r="AW16" s="14"/>
      <c r="AX16" s="14"/>
      <c r="AY16" s="14"/>
      <c r="AZ16" s="14">
        <v>383</v>
      </c>
      <c r="BA16" s="14">
        <v>1250</v>
      </c>
      <c r="BB16" s="47">
        <f aca="true" t="shared" si="26" ref="BB16:BB29">BH16+BO16+BV16+CC16+CE16</f>
        <v>867</v>
      </c>
      <c r="BC16" s="14"/>
      <c r="BD16" s="14"/>
      <c r="BE16" s="14"/>
      <c r="BF16" s="14"/>
      <c r="BG16" s="14">
        <v>0</v>
      </c>
      <c r="BH16" s="14">
        <f t="shared" si="14"/>
        <v>867</v>
      </c>
      <c r="BI16" s="47">
        <v>867</v>
      </c>
      <c r="BJ16" s="14"/>
      <c r="BK16" s="14"/>
      <c r="BL16" s="14"/>
      <c r="BM16" s="14"/>
      <c r="BN16" s="14"/>
      <c r="BO16" s="14">
        <f t="shared" si="15"/>
        <v>0</v>
      </c>
      <c r="BP16" s="47">
        <v>0</v>
      </c>
      <c r="BQ16" s="14"/>
      <c r="BR16" s="14"/>
      <c r="BS16" s="14"/>
      <c r="BT16" s="14"/>
      <c r="BU16" s="14"/>
      <c r="BV16" s="14">
        <f t="shared" si="16"/>
        <v>0</v>
      </c>
      <c r="BW16" s="47">
        <v>0</v>
      </c>
      <c r="BX16" s="14"/>
      <c r="BY16" s="14"/>
      <c r="BZ16" s="14"/>
      <c r="CA16" s="14"/>
      <c r="CB16" s="14"/>
      <c r="CC16" s="14">
        <f t="shared" si="17"/>
        <v>0</v>
      </c>
      <c r="CD16" s="47">
        <v>0</v>
      </c>
      <c r="CE16" s="14">
        <f t="shared" si="18"/>
        <v>0</v>
      </c>
      <c r="CF16" s="47"/>
      <c r="CG16" s="47" t="s">
        <v>137</v>
      </c>
      <c r="CH16" s="14">
        <f t="shared" si="19"/>
        <v>1250</v>
      </c>
      <c r="CI16" s="47">
        <v>867</v>
      </c>
      <c r="CJ16" s="14"/>
      <c r="CK16" s="14"/>
      <c r="CL16" s="14"/>
      <c r="CM16" s="14"/>
      <c r="CN16" s="14">
        <v>383</v>
      </c>
      <c r="CO16" s="14">
        <v>1250</v>
      </c>
      <c r="CP16" s="47">
        <f aca="true" t="shared" si="27" ref="CP16:CP29">CV16+DC16+DJ16+DQ16+DS16</f>
        <v>867</v>
      </c>
      <c r="CQ16" s="14"/>
      <c r="CR16" s="14"/>
      <c r="CS16" s="14"/>
      <c r="CT16" s="14"/>
      <c r="CU16" s="14">
        <v>0</v>
      </c>
      <c r="CV16" s="14">
        <f t="shared" si="20"/>
        <v>867</v>
      </c>
      <c r="CW16" s="47">
        <v>867</v>
      </c>
      <c r="CX16" s="14"/>
      <c r="CY16" s="14"/>
      <c r="CZ16" s="14"/>
      <c r="DA16" s="14"/>
      <c r="DB16" s="14"/>
      <c r="DC16" s="14">
        <f t="shared" si="21"/>
        <v>0</v>
      </c>
      <c r="DD16" s="47">
        <v>0</v>
      </c>
      <c r="DE16" s="14"/>
      <c r="DF16" s="14"/>
      <c r="DG16" s="14"/>
      <c r="DH16" s="14"/>
      <c r="DI16" s="14"/>
      <c r="DJ16" s="14">
        <f t="shared" si="22"/>
        <v>0</v>
      </c>
      <c r="DK16" s="47">
        <v>0</v>
      </c>
      <c r="DL16" s="14"/>
      <c r="DM16" s="14"/>
      <c r="DN16" s="14"/>
      <c r="DO16" s="14"/>
      <c r="DP16" s="14"/>
      <c r="DQ16" s="14">
        <f t="shared" si="23"/>
        <v>0</v>
      </c>
      <c r="DR16" s="47">
        <v>0</v>
      </c>
      <c r="DS16" s="14">
        <f t="shared" si="24"/>
        <v>0</v>
      </c>
      <c r="DT16" s="47"/>
      <c r="DU16" s="37"/>
    </row>
    <row r="17" spans="1:125" s="38" customFormat="1" ht="42.75" customHeight="1">
      <c r="A17" s="7">
        <v>3</v>
      </c>
      <c r="B17" s="35" t="s">
        <v>128</v>
      </c>
      <c r="C17" s="10" t="s">
        <v>73</v>
      </c>
      <c r="D17" s="10"/>
      <c r="E17" s="11" t="s">
        <v>38</v>
      </c>
      <c r="F17" s="36" t="s">
        <v>134</v>
      </c>
      <c r="G17" s="36" t="s">
        <v>138</v>
      </c>
      <c r="H17" s="71">
        <f t="shared" si="9"/>
        <v>753.887</v>
      </c>
      <c r="I17" s="72">
        <v>753.887</v>
      </c>
      <c r="J17" s="71"/>
      <c r="K17" s="71"/>
      <c r="L17" s="71"/>
      <c r="M17" s="71"/>
      <c r="N17" s="71">
        <v>0</v>
      </c>
      <c r="O17" s="71">
        <v>753.887</v>
      </c>
      <c r="P17" s="72">
        <f t="shared" si="25"/>
        <v>805</v>
      </c>
      <c r="Q17" s="71"/>
      <c r="R17" s="71"/>
      <c r="S17" s="71"/>
      <c r="T17" s="71"/>
      <c r="U17" s="71">
        <v>0</v>
      </c>
      <c r="V17" s="71">
        <f t="shared" si="10"/>
        <v>805</v>
      </c>
      <c r="W17" s="72">
        <v>805</v>
      </c>
      <c r="X17" s="71"/>
      <c r="Y17" s="71"/>
      <c r="Z17" s="71"/>
      <c r="AA17" s="71"/>
      <c r="AB17" s="71"/>
      <c r="AC17" s="71">
        <f t="shared" si="11"/>
        <v>0</v>
      </c>
      <c r="AD17" s="72"/>
      <c r="AE17" s="71"/>
      <c r="AF17" s="71"/>
      <c r="AG17" s="71"/>
      <c r="AH17" s="71"/>
      <c r="AI17" s="71"/>
      <c r="AJ17" s="71">
        <f t="shared" si="12"/>
        <v>0</v>
      </c>
      <c r="AK17" s="72"/>
      <c r="AL17" s="71"/>
      <c r="AM17" s="71"/>
      <c r="AN17" s="71"/>
      <c r="AO17" s="71"/>
      <c r="AP17" s="71"/>
      <c r="AQ17" s="71">
        <v>0</v>
      </c>
      <c r="AR17" s="72"/>
      <c r="AS17" s="47" t="s">
        <v>138</v>
      </c>
      <c r="AT17" s="14">
        <f t="shared" si="13"/>
        <v>753.887</v>
      </c>
      <c r="AU17" s="47">
        <v>753.887</v>
      </c>
      <c r="AV17" s="14"/>
      <c r="AW17" s="14"/>
      <c r="AX17" s="14"/>
      <c r="AY17" s="14"/>
      <c r="AZ17" s="14">
        <v>0</v>
      </c>
      <c r="BA17" s="14">
        <v>753.887</v>
      </c>
      <c r="BB17" s="47">
        <f t="shared" si="26"/>
        <v>805</v>
      </c>
      <c r="BC17" s="14"/>
      <c r="BD17" s="14"/>
      <c r="BE17" s="14"/>
      <c r="BF17" s="14"/>
      <c r="BG17" s="14">
        <v>0</v>
      </c>
      <c r="BH17" s="14">
        <f t="shared" si="14"/>
        <v>805</v>
      </c>
      <c r="BI17" s="47">
        <v>805</v>
      </c>
      <c r="BJ17" s="14"/>
      <c r="BK17" s="14"/>
      <c r="BL17" s="14"/>
      <c r="BM17" s="14"/>
      <c r="BN17" s="14"/>
      <c r="BO17" s="14">
        <f t="shared" si="15"/>
        <v>0</v>
      </c>
      <c r="BP17" s="47">
        <v>0</v>
      </c>
      <c r="BQ17" s="14"/>
      <c r="BR17" s="14"/>
      <c r="BS17" s="14"/>
      <c r="BT17" s="14"/>
      <c r="BU17" s="14"/>
      <c r="BV17" s="14">
        <f t="shared" si="16"/>
        <v>0</v>
      </c>
      <c r="BW17" s="47">
        <v>0</v>
      </c>
      <c r="BX17" s="14"/>
      <c r="BY17" s="14"/>
      <c r="BZ17" s="14"/>
      <c r="CA17" s="14"/>
      <c r="CB17" s="14"/>
      <c r="CC17" s="14">
        <f t="shared" si="17"/>
        <v>0</v>
      </c>
      <c r="CD17" s="47">
        <v>0</v>
      </c>
      <c r="CE17" s="14">
        <f t="shared" si="18"/>
        <v>0</v>
      </c>
      <c r="CF17" s="47">
        <v>0</v>
      </c>
      <c r="CG17" s="47" t="s">
        <v>138</v>
      </c>
      <c r="CH17" s="14">
        <f t="shared" si="19"/>
        <v>753.887</v>
      </c>
      <c r="CI17" s="47">
        <v>753.887</v>
      </c>
      <c r="CJ17" s="14"/>
      <c r="CK17" s="14"/>
      <c r="CL17" s="14"/>
      <c r="CM17" s="14"/>
      <c r="CN17" s="14">
        <v>0</v>
      </c>
      <c r="CO17" s="14">
        <v>753.887</v>
      </c>
      <c r="CP17" s="47">
        <f t="shared" si="27"/>
        <v>805</v>
      </c>
      <c r="CQ17" s="14"/>
      <c r="CR17" s="14"/>
      <c r="CS17" s="14"/>
      <c r="CT17" s="14"/>
      <c r="CU17" s="14">
        <v>0</v>
      </c>
      <c r="CV17" s="14">
        <f t="shared" si="20"/>
        <v>805</v>
      </c>
      <c r="CW17" s="47">
        <v>805</v>
      </c>
      <c r="CX17" s="14"/>
      <c r="CY17" s="14"/>
      <c r="CZ17" s="14"/>
      <c r="DA17" s="14"/>
      <c r="DB17" s="14"/>
      <c r="DC17" s="14">
        <f t="shared" si="21"/>
        <v>0</v>
      </c>
      <c r="DD17" s="47">
        <v>0</v>
      </c>
      <c r="DE17" s="14"/>
      <c r="DF17" s="14"/>
      <c r="DG17" s="14"/>
      <c r="DH17" s="14"/>
      <c r="DI17" s="14"/>
      <c r="DJ17" s="14">
        <f t="shared" si="22"/>
        <v>0</v>
      </c>
      <c r="DK17" s="47">
        <v>0</v>
      </c>
      <c r="DL17" s="14"/>
      <c r="DM17" s="14"/>
      <c r="DN17" s="14"/>
      <c r="DO17" s="14"/>
      <c r="DP17" s="14"/>
      <c r="DQ17" s="14">
        <f t="shared" si="23"/>
        <v>0</v>
      </c>
      <c r="DR17" s="47">
        <v>0</v>
      </c>
      <c r="DS17" s="14">
        <f t="shared" si="24"/>
        <v>0</v>
      </c>
      <c r="DT17" s="47">
        <v>0</v>
      </c>
      <c r="DU17" s="39"/>
    </row>
    <row r="18" spans="1:125" s="38" customFormat="1" ht="42.75" customHeight="1">
      <c r="A18" s="7">
        <v>4</v>
      </c>
      <c r="B18" s="35" t="s">
        <v>129</v>
      </c>
      <c r="C18" s="10" t="s">
        <v>73</v>
      </c>
      <c r="D18" s="10"/>
      <c r="E18" s="11" t="s">
        <v>38</v>
      </c>
      <c r="F18" s="36" t="s">
        <v>135</v>
      </c>
      <c r="G18" s="36" t="s">
        <v>139</v>
      </c>
      <c r="H18" s="71">
        <f t="shared" si="9"/>
        <v>625</v>
      </c>
      <c r="I18" s="71">
        <v>600</v>
      </c>
      <c r="J18" s="71"/>
      <c r="K18" s="71"/>
      <c r="L18" s="71"/>
      <c r="M18" s="71"/>
      <c r="N18" s="71">
        <v>25</v>
      </c>
      <c r="O18" s="71">
        <v>625</v>
      </c>
      <c r="P18" s="72">
        <f t="shared" si="25"/>
        <v>644</v>
      </c>
      <c r="Q18" s="71"/>
      <c r="R18" s="71"/>
      <c r="S18" s="71"/>
      <c r="T18" s="71"/>
      <c r="U18" s="71">
        <v>25</v>
      </c>
      <c r="V18" s="71">
        <f t="shared" si="10"/>
        <v>88</v>
      </c>
      <c r="W18" s="72">
        <v>88</v>
      </c>
      <c r="X18" s="71"/>
      <c r="Y18" s="71"/>
      <c r="Z18" s="71"/>
      <c r="AA18" s="71"/>
      <c r="AB18" s="71"/>
      <c r="AC18" s="71">
        <f t="shared" si="11"/>
        <v>556</v>
      </c>
      <c r="AD18" s="72">
        <v>556</v>
      </c>
      <c r="AE18" s="71"/>
      <c r="AF18" s="71"/>
      <c r="AG18" s="71"/>
      <c r="AH18" s="71"/>
      <c r="AI18" s="71"/>
      <c r="AJ18" s="71">
        <f t="shared" si="12"/>
        <v>0</v>
      </c>
      <c r="AK18" s="72"/>
      <c r="AL18" s="71"/>
      <c r="AM18" s="71"/>
      <c r="AN18" s="71"/>
      <c r="AO18" s="71"/>
      <c r="AP18" s="71"/>
      <c r="AQ18" s="71">
        <v>0</v>
      </c>
      <c r="AR18" s="72"/>
      <c r="AS18" s="47" t="s">
        <v>139</v>
      </c>
      <c r="AT18" s="14">
        <f t="shared" si="13"/>
        <v>625</v>
      </c>
      <c r="AU18" s="14">
        <v>600</v>
      </c>
      <c r="AV18" s="14"/>
      <c r="AW18" s="14"/>
      <c r="AX18" s="14"/>
      <c r="AY18" s="14"/>
      <c r="AZ18" s="14">
        <v>25</v>
      </c>
      <c r="BA18" s="14">
        <v>625</v>
      </c>
      <c r="BB18" s="47">
        <f t="shared" si="26"/>
        <v>644</v>
      </c>
      <c r="BC18" s="14"/>
      <c r="BD18" s="14"/>
      <c r="BE18" s="14"/>
      <c r="BF18" s="14"/>
      <c r="BG18" s="14">
        <v>25</v>
      </c>
      <c r="BH18" s="14">
        <f t="shared" si="14"/>
        <v>88</v>
      </c>
      <c r="BI18" s="47">
        <v>88</v>
      </c>
      <c r="BJ18" s="14"/>
      <c r="BK18" s="14"/>
      <c r="BL18" s="14"/>
      <c r="BM18" s="14"/>
      <c r="BN18" s="14"/>
      <c r="BO18" s="14">
        <f t="shared" si="15"/>
        <v>556</v>
      </c>
      <c r="BP18" s="47">
        <v>556</v>
      </c>
      <c r="BQ18" s="14"/>
      <c r="BR18" s="14"/>
      <c r="BS18" s="14"/>
      <c r="BT18" s="14"/>
      <c r="BU18" s="14"/>
      <c r="BV18" s="14">
        <f t="shared" si="16"/>
        <v>0</v>
      </c>
      <c r="BW18" s="47">
        <v>0</v>
      </c>
      <c r="BX18" s="14"/>
      <c r="BY18" s="14"/>
      <c r="BZ18" s="14"/>
      <c r="CA18" s="14"/>
      <c r="CB18" s="14"/>
      <c r="CC18" s="14">
        <f t="shared" si="17"/>
        <v>0</v>
      </c>
      <c r="CD18" s="47">
        <v>0</v>
      </c>
      <c r="CE18" s="14">
        <f t="shared" si="18"/>
        <v>0</v>
      </c>
      <c r="CF18" s="47">
        <v>0</v>
      </c>
      <c r="CG18" s="47" t="s">
        <v>139</v>
      </c>
      <c r="CH18" s="14">
        <f t="shared" si="19"/>
        <v>625</v>
      </c>
      <c r="CI18" s="14">
        <v>600</v>
      </c>
      <c r="CJ18" s="14"/>
      <c r="CK18" s="14"/>
      <c r="CL18" s="14"/>
      <c r="CM18" s="14"/>
      <c r="CN18" s="14">
        <v>25</v>
      </c>
      <c r="CO18" s="14">
        <v>625</v>
      </c>
      <c r="CP18" s="47">
        <f t="shared" si="27"/>
        <v>644</v>
      </c>
      <c r="CQ18" s="14"/>
      <c r="CR18" s="14"/>
      <c r="CS18" s="14"/>
      <c r="CT18" s="14"/>
      <c r="CU18" s="14">
        <v>25</v>
      </c>
      <c r="CV18" s="14">
        <f t="shared" si="20"/>
        <v>88</v>
      </c>
      <c r="CW18" s="47">
        <v>88</v>
      </c>
      <c r="CX18" s="14"/>
      <c r="CY18" s="14"/>
      <c r="CZ18" s="14"/>
      <c r="DA18" s="14"/>
      <c r="DB18" s="14"/>
      <c r="DC18" s="14">
        <f t="shared" si="21"/>
        <v>556</v>
      </c>
      <c r="DD18" s="47">
        <v>556</v>
      </c>
      <c r="DE18" s="14"/>
      <c r="DF18" s="14"/>
      <c r="DG18" s="14"/>
      <c r="DH18" s="14"/>
      <c r="DI18" s="14"/>
      <c r="DJ18" s="14">
        <f t="shared" si="22"/>
        <v>0</v>
      </c>
      <c r="DK18" s="47">
        <v>0</v>
      </c>
      <c r="DL18" s="14"/>
      <c r="DM18" s="14"/>
      <c r="DN18" s="14"/>
      <c r="DO18" s="14"/>
      <c r="DP18" s="14"/>
      <c r="DQ18" s="14">
        <f t="shared" si="23"/>
        <v>0</v>
      </c>
      <c r="DR18" s="47">
        <v>0</v>
      </c>
      <c r="DS18" s="14">
        <f t="shared" si="24"/>
        <v>0</v>
      </c>
      <c r="DT18" s="47">
        <v>0</v>
      </c>
      <c r="DU18" s="37"/>
    </row>
    <row r="19" spans="1:125" s="38" customFormat="1" ht="42.75" customHeight="1">
      <c r="A19" s="7">
        <v>5</v>
      </c>
      <c r="B19" s="35" t="s">
        <v>130</v>
      </c>
      <c r="C19" s="10" t="s">
        <v>73</v>
      </c>
      <c r="D19" s="10"/>
      <c r="E19" s="11" t="s">
        <v>28</v>
      </c>
      <c r="F19" s="36" t="s">
        <v>135</v>
      </c>
      <c r="G19" s="36" t="s">
        <v>140</v>
      </c>
      <c r="H19" s="71">
        <f t="shared" si="9"/>
        <v>1259</v>
      </c>
      <c r="I19" s="71">
        <v>1200</v>
      </c>
      <c r="J19" s="71"/>
      <c r="K19" s="71"/>
      <c r="L19" s="71"/>
      <c r="M19" s="71"/>
      <c r="N19" s="71">
        <v>59</v>
      </c>
      <c r="O19" s="71">
        <v>1259</v>
      </c>
      <c r="P19" s="72">
        <f t="shared" si="25"/>
        <v>1298</v>
      </c>
      <c r="Q19" s="71"/>
      <c r="R19" s="71"/>
      <c r="S19" s="71"/>
      <c r="T19" s="71"/>
      <c r="U19" s="71">
        <v>59</v>
      </c>
      <c r="V19" s="71">
        <f t="shared" si="10"/>
        <v>173</v>
      </c>
      <c r="W19" s="72">
        <v>173</v>
      </c>
      <c r="X19" s="71"/>
      <c r="Y19" s="71"/>
      <c r="Z19" s="71"/>
      <c r="AA19" s="71"/>
      <c r="AB19" s="71"/>
      <c r="AC19" s="71">
        <f t="shared" si="11"/>
        <v>1125</v>
      </c>
      <c r="AD19" s="72">
        <v>1125</v>
      </c>
      <c r="AE19" s="71"/>
      <c r="AF19" s="71"/>
      <c r="AG19" s="71"/>
      <c r="AH19" s="71"/>
      <c r="AI19" s="71"/>
      <c r="AJ19" s="71">
        <f t="shared" si="12"/>
        <v>0</v>
      </c>
      <c r="AK19" s="72"/>
      <c r="AL19" s="71"/>
      <c r="AM19" s="71"/>
      <c r="AN19" s="71"/>
      <c r="AO19" s="71"/>
      <c r="AP19" s="71"/>
      <c r="AQ19" s="71">
        <v>0</v>
      </c>
      <c r="AR19" s="72"/>
      <c r="AS19" s="47" t="s">
        <v>140</v>
      </c>
      <c r="AT19" s="14">
        <f t="shared" si="13"/>
        <v>1259</v>
      </c>
      <c r="AU19" s="14">
        <v>1200</v>
      </c>
      <c r="AV19" s="14"/>
      <c r="AW19" s="14"/>
      <c r="AX19" s="14"/>
      <c r="AY19" s="14"/>
      <c r="AZ19" s="14">
        <v>59</v>
      </c>
      <c r="BA19" s="14">
        <v>1259</v>
      </c>
      <c r="BB19" s="47">
        <f t="shared" si="26"/>
        <v>1298</v>
      </c>
      <c r="BC19" s="14"/>
      <c r="BD19" s="14"/>
      <c r="BE19" s="14"/>
      <c r="BF19" s="14"/>
      <c r="BG19" s="14">
        <v>59</v>
      </c>
      <c r="BH19" s="14">
        <f t="shared" si="14"/>
        <v>173</v>
      </c>
      <c r="BI19" s="47">
        <v>173</v>
      </c>
      <c r="BJ19" s="14"/>
      <c r="BK19" s="14"/>
      <c r="BL19" s="14"/>
      <c r="BM19" s="14"/>
      <c r="BN19" s="14"/>
      <c r="BO19" s="14">
        <f t="shared" si="15"/>
        <v>1125</v>
      </c>
      <c r="BP19" s="47">
        <v>1125</v>
      </c>
      <c r="BQ19" s="14"/>
      <c r="BR19" s="14"/>
      <c r="BS19" s="14"/>
      <c r="BT19" s="14"/>
      <c r="BU19" s="14"/>
      <c r="BV19" s="14">
        <f t="shared" si="16"/>
        <v>0</v>
      </c>
      <c r="BW19" s="47">
        <v>0</v>
      </c>
      <c r="BX19" s="14"/>
      <c r="BY19" s="14"/>
      <c r="BZ19" s="14"/>
      <c r="CA19" s="14"/>
      <c r="CB19" s="14"/>
      <c r="CC19" s="14">
        <f t="shared" si="17"/>
        <v>0</v>
      </c>
      <c r="CD19" s="47">
        <v>0</v>
      </c>
      <c r="CE19" s="14">
        <f t="shared" si="18"/>
        <v>0</v>
      </c>
      <c r="CF19" s="47">
        <v>0</v>
      </c>
      <c r="CG19" s="47" t="s">
        <v>140</v>
      </c>
      <c r="CH19" s="14">
        <f t="shared" si="19"/>
        <v>1259</v>
      </c>
      <c r="CI19" s="14">
        <v>1200</v>
      </c>
      <c r="CJ19" s="14"/>
      <c r="CK19" s="14"/>
      <c r="CL19" s="14"/>
      <c r="CM19" s="14"/>
      <c r="CN19" s="14">
        <v>59</v>
      </c>
      <c r="CO19" s="14">
        <v>1259</v>
      </c>
      <c r="CP19" s="47">
        <f t="shared" si="27"/>
        <v>1298</v>
      </c>
      <c r="CQ19" s="14"/>
      <c r="CR19" s="14"/>
      <c r="CS19" s="14"/>
      <c r="CT19" s="14"/>
      <c r="CU19" s="14">
        <v>59</v>
      </c>
      <c r="CV19" s="14">
        <f t="shared" si="20"/>
        <v>173</v>
      </c>
      <c r="CW19" s="47">
        <v>173</v>
      </c>
      <c r="CX19" s="14"/>
      <c r="CY19" s="14"/>
      <c r="CZ19" s="14"/>
      <c r="DA19" s="14"/>
      <c r="DB19" s="14"/>
      <c r="DC19" s="14">
        <f t="shared" si="21"/>
        <v>1125</v>
      </c>
      <c r="DD19" s="47">
        <v>1125</v>
      </c>
      <c r="DE19" s="14"/>
      <c r="DF19" s="14"/>
      <c r="DG19" s="14"/>
      <c r="DH19" s="14"/>
      <c r="DI19" s="14"/>
      <c r="DJ19" s="14">
        <f t="shared" si="22"/>
        <v>0</v>
      </c>
      <c r="DK19" s="47">
        <v>0</v>
      </c>
      <c r="DL19" s="14"/>
      <c r="DM19" s="14"/>
      <c r="DN19" s="14"/>
      <c r="DO19" s="14"/>
      <c r="DP19" s="14"/>
      <c r="DQ19" s="14">
        <f t="shared" si="23"/>
        <v>0</v>
      </c>
      <c r="DR19" s="47">
        <v>0</v>
      </c>
      <c r="DS19" s="14">
        <f t="shared" si="24"/>
        <v>0</v>
      </c>
      <c r="DT19" s="47">
        <v>0</v>
      </c>
      <c r="DU19" s="37"/>
    </row>
    <row r="20" spans="1:125" s="38" customFormat="1" ht="42.75" customHeight="1">
      <c r="A20" s="7">
        <v>6</v>
      </c>
      <c r="B20" s="35" t="s">
        <v>131</v>
      </c>
      <c r="C20" s="10" t="s">
        <v>73</v>
      </c>
      <c r="D20" s="10"/>
      <c r="E20" s="11" t="s">
        <v>75</v>
      </c>
      <c r="F20" s="36" t="s">
        <v>135</v>
      </c>
      <c r="G20" s="36" t="s">
        <v>141</v>
      </c>
      <c r="H20" s="71">
        <f t="shared" si="9"/>
        <v>1259</v>
      </c>
      <c r="I20" s="71">
        <v>1200</v>
      </c>
      <c r="J20" s="71"/>
      <c r="K20" s="71"/>
      <c r="L20" s="71"/>
      <c r="M20" s="71"/>
      <c r="N20" s="71">
        <v>59</v>
      </c>
      <c r="O20" s="71">
        <v>1259</v>
      </c>
      <c r="P20" s="72">
        <f t="shared" si="25"/>
        <v>1293</v>
      </c>
      <c r="Q20" s="71"/>
      <c r="R20" s="71"/>
      <c r="S20" s="71"/>
      <c r="T20" s="71"/>
      <c r="U20" s="71">
        <v>59</v>
      </c>
      <c r="V20" s="71">
        <f t="shared" si="10"/>
        <v>173</v>
      </c>
      <c r="W20" s="72">
        <v>173</v>
      </c>
      <c r="X20" s="71"/>
      <c r="Y20" s="71"/>
      <c r="Z20" s="71"/>
      <c r="AA20" s="71"/>
      <c r="AB20" s="71"/>
      <c r="AC20" s="71">
        <f t="shared" si="11"/>
        <v>1120</v>
      </c>
      <c r="AD20" s="72">
        <v>1120</v>
      </c>
      <c r="AE20" s="71"/>
      <c r="AF20" s="71"/>
      <c r="AG20" s="71"/>
      <c r="AH20" s="71"/>
      <c r="AI20" s="71"/>
      <c r="AJ20" s="71">
        <f t="shared" si="12"/>
        <v>0</v>
      </c>
      <c r="AK20" s="72"/>
      <c r="AL20" s="71"/>
      <c r="AM20" s="71"/>
      <c r="AN20" s="71"/>
      <c r="AO20" s="71"/>
      <c r="AP20" s="71"/>
      <c r="AQ20" s="71">
        <v>0</v>
      </c>
      <c r="AR20" s="72"/>
      <c r="AS20" s="47" t="s">
        <v>141</v>
      </c>
      <c r="AT20" s="14">
        <f t="shared" si="13"/>
        <v>1259</v>
      </c>
      <c r="AU20" s="14">
        <v>1200</v>
      </c>
      <c r="AV20" s="14"/>
      <c r="AW20" s="14"/>
      <c r="AX20" s="14"/>
      <c r="AY20" s="14"/>
      <c r="AZ20" s="14">
        <v>59</v>
      </c>
      <c r="BA20" s="14">
        <v>1259</v>
      </c>
      <c r="BB20" s="47">
        <f t="shared" si="26"/>
        <v>1293</v>
      </c>
      <c r="BC20" s="14"/>
      <c r="BD20" s="14"/>
      <c r="BE20" s="14"/>
      <c r="BF20" s="14"/>
      <c r="BG20" s="14">
        <v>59</v>
      </c>
      <c r="BH20" s="14">
        <f t="shared" si="14"/>
        <v>173</v>
      </c>
      <c r="BI20" s="47">
        <v>173</v>
      </c>
      <c r="BJ20" s="14"/>
      <c r="BK20" s="14"/>
      <c r="BL20" s="14"/>
      <c r="BM20" s="14"/>
      <c r="BN20" s="14"/>
      <c r="BO20" s="14">
        <f t="shared" si="15"/>
        <v>1120</v>
      </c>
      <c r="BP20" s="47">
        <v>1120</v>
      </c>
      <c r="BQ20" s="14"/>
      <c r="BR20" s="14"/>
      <c r="BS20" s="14"/>
      <c r="BT20" s="14"/>
      <c r="BU20" s="14"/>
      <c r="BV20" s="14">
        <f t="shared" si="16"/>
        <v>0</v>
      </c>
      <c r="BW20" s="47">
        <v>0</v>
      </c>
      <c r="BX20" s="14"/>
      <c r="BY20" s="14"/>
      <c r="BZ20" s="14"/>
      <c r="CA20" s="14"/>
      <c r="CB20" s="14"/>
      <c r="CC20" s="14">
        <f t="shared" si="17"/>
        <v>0</v>
      </c>
      <c r="CD20" s="47">
        <v>0</v>
      </c>
      <c r="CE20" s="14">
        <f t="shared" si="18"/>
        <v>0</v>
      </c>
      <c r="CF20" s="47">
        <v>0</v>
      </c>
      <c r="CG20" s="47" t="s">
        <v>141</v>
      </c>
      <c r="CH20" s="14">
        <f t="shared" si="19"/>
        <v>1259</v>
      </c>
      <c r="CI20" s="14">
        <v>1200</v>
      </c>
      <c r="CJ20" s="14"/>
      <c r="CK20" s="14"/>
      <c r="CL20" s="14"/>
      <c r="CM20" s="14"/>
      <c r="CN20" s="14">
        <v>59</v>
      </c>
      <c r="CO20" s="14">
        <v>1259</v>
      </c>
      <c r="CP20" s="47">
        <f t="shared" si="27"/>
        <v>1293</v>
      </c>
      <c r="CQ20" s="14"/>
      <c r="CR20" s="14"/>
      <c r="CS20" s="14"/>
      <c r="CT20" s="14"/>
      <c r="CU20" s="14">
        <v>59</v>
      </c>
      <c r="CV20" s="14">
        <f t="shared" si="20"/>
        <v>173</v>
      </c>
      <c r="CW20" s="47">
        <v>173</v>
      </c>
      <c r="CX20" s="14"/>
      <c r="CY20" s="14"/>
      <c r="CZ20" s="14"/>
      <c r="DA20" s="14"/>
      <c r="DB20" s="14"/>
      <c r="DC20" s="14">
        <f t="shared" si="21"/>
        <v>1120</v>
      </c>
      <c r="DD20" s="47">
        <v>1120</v>
      </c>
      <c r="DE20" s="14"/>
      <c r="DF20" s="14"/>
      <c r="DG20" s="14"/>
      <c r="DH20" s="14"/>
      <c r="DI20" s="14"/>
      <c r="DJ20" s="14">
        <f t="shared" si="22"/>
        <v>0</v>
      </c>
      <c r="DK20" s="47">
        <v>0</v>
      </c>
      <c r="DL20" s="14"/>
      <c r="DM20" s="14"/>
      <c r="DN20" s="14"/>
      <c r="DO20" s="14"/>
      <c r="DP20" s="14"/>
      <c r="DQ20" s="14">
        <f t="shared" si="23"/>
        <v>0</v>
      </c>
      <c r="DR20" s="47">
        <v>0</v>
      </c>
      <c r="DS20" s="14">
        <f t="shared" si="24"/>
        <v>0</v>
      </c>
      <c r="DT20" s="47">
        <v>0</v>
      </c>
      <c r="DU20" s="39"/>
    </row>
    <row r="21" spans="1:125" s="38" customFormat="1" ht="42.75" customHeight="1">
      <c r="A21" s="7">
        <v>7</v>
      </c>
      <c r="B21" s="36" t="s">
        <v>142</v>
      </c>
      <c r="C21" s="36" t="s">
        <v>73</v>
      </c>
      <c r="D21" s="36"/>
      <c r="E21" s="36" t="s">
        <v>75</v>
      </c>
      <c r="F21" s="36" t="s">
        <v>122</v>
      </c>
      <c r="G21" s="36" t="s">
        <v>148</v>
      </c>
      <c r="H21" s="72">
        <f>SUM(I21:N21)</f>
        <v>815</v>
      </c>
      <c r="I21" s="72">
        <v>741</v>
      </c>
      <c r="J21" s="72"/>
      <c r="K21" s="72"/>
      <c r="L21" s="72"/>
      <c r="M21" s="72"/>
      <c r="N21" s="72">
        <v>74</v>
      </c>
      <c r="O21" s="71">
        <v>815</v>
      </c>
      <c r="P21" s="72">
        <f t="shared" si="25"/>
        <v>741</v>
      </c>
      <c r="Q21" s="72"/>
      <c r="R21" s="72"/>
      <c r="S21" s="72"/>
      <c r="T21" s="72"/>
      <c r="U21" s="72">
        <v>74</v>
      </c>
      <c r="V21" s="72">
        <f t="shared" si="10"/>
        <v>0</v>
      </c>
      <c r="W21" s="72"/>
      <c r="X21" s="72"/>
      <c r="Y21" s="72"/>
      <c r="Z21" s="72"/>
      <c r="AA21" s="72"/>
      <c r="AB21" s="72"/>
      <c r="AC21" s="72">
        <f>AD21+AG21+AH21+AI21</f>
        <v>66</v>
      </c>
      <c r="AD21" s="72">
        <v>66</v>
      </c>
      <c r="AE21" s="72"/>
      <c r="AF21" s="72"/>
      <c r="AG21" s="72"/>
      <c r="AH21" s="72"/>
      <c r="AI21" s="72"/>
      <c r="AJ21" s="72">
        <f>AK21</f>
        <v>675</v>
      </c>
      <c r="AK21" s="72">
        <v>675</v>
      </c>
      <c r="AL21" s="72"/>
      <c r="AM21" s="72"/>
      <c r="AN21" s="72"/>
      <c r="AO21" s="72"/>
      <c r="AP21" s="72"/>
      <c r="AQ21" s="72"/>
      <c r="AR21" s="72"/>
      <c r="AS21" s="47" t="s">
        <v>148</v>
      </c>
      <c r="AT21" s="47">
        <f>SUM(AU21:AZ21)</f>
        <v>815</v>
      </c>
      <c r="AU21" s="47">
        <v>741</v>
      </c>
      <c r="AV21" s="47"/>
      <c r="AW21" s="47"/>
      <c r="AX21" s="47"/>
      <c r="AY21" s="47"/>
      <c r="AZ21" s="47">
        <v>74</v>
      </c>
      <c r="BA21" s="14">
        <v>815</v>
      </c>
      <c r="BB21" s="47">
        <f t="shared" si="26"/>
        <v>741</v>
      </c>
      <c r="BC21" s="47"/>
      <c r="BD21" s="47"/>
      <c r="BE21" s="47"/>
      <c r="BF21" s="47"/>
      <c r="BG21" s="47">
        <v>74</v>
      </c>
      <c r="BH21" s="47">
        <f t="shared" si="14"/>
        <v>0</v>
      </c>
      <c r="BI21" s="47">
        <v>0</v>
      </c>
      <c r="BJ21" s="47"/>
      <c r="BK21" s="47"/>
      <c r="BL21" s="47"/>
      <c r="BM21" s="47"/>
      <c r="BN21" s="47"/>
      <c r="BO21" s="47">
        <f>BP21+BS21+BT21+BU21</f>
        <v>66</v>
      </c>
      <c r="BP21" s="47">
        <v>66</v>
      </c>
      <c r="BQ21" s="47"/>
      <c r="BR21" s="47"/>
      <c r="BS21" s="47"/>
      <c r="BT21" s="47"/>
      <c r="BU21" s="47"/>
      <c r="BV21" s="47">
        <f>BW21</f>
        <v>675</v>
      </c>
      <c r="BW21" s="47">
        <v>675</v>
      </c>
      <c r="BX21" s="47"/>
      <c r="BY21" s="47"/>
      <c r="BZ21" s="47"/>
      <c r="CA21" s="47"/>
      <c r="CB21" s="47"/>
      <c r="CC21" s="47">
        <f t="shared" si="17"/>
        <v>0</v>
      </c>
      <c r="CD21" s="47">
        <v>0</v>
      </c>
      <c r="CE21" s="47">
        <f t="shared" si="18"/>
        <v>0</v>
      </c>
      <c r="CF21" s="47">
        <v>0</v>
      </c>
      <c r="CG21" s="47" t="s">
        <v>148</v>
      </c>
      <c r="CH21" s="47">
        <f>SUM(CI21:CN21)</f>
        <v>815</v>
      </c>
      <c r="CI21" s="47">
        <v>741</v>
      </c>
      <c r="CJ21" s="47"/>
      <c r="CK21" s="47"/>
      <c r="CL21" s="47"/>
      <c r="CM21" s="47"/>
      <c r="CN21" s="47">
        <v>74</v>
      </c>
      <c r="CO21" s="14">
        <v>815</v>
      </c>
      <c r="CP21" s="47">
        <f t="shared" si="27"/>
        <v>741</v>
      </c>
      <c r="CQ21" s="47"/>
      <c r="CR21" s="47"/>
      <c r="CS21" s="47"/>
      <c r="CT21" s="47"/>
      <c r="CU21" s="47">
        <v>74</v>
      </c>
      <c r="CV21" s="47">
        <f t="shared" si="20"/>
        <v>0</v>
      </c>
      <c r="CW21" s="47">
        <v>0</v>
      </c>
      <c r="CX21" s="47"/>
      <c r="CY21" s="47"/>
      <c r="CZ21" s="47"/>
      <c r="DA21" s="47"/>
      <c r="DB21" s="47"/>
      <c r="DC21" s="47">
        <f>DD21+DG21+DH21+DI21</f>
        <v>66</v>
      </c>
      <c r="DD21" s="47">
        <v>66</v>
      </c>
      <c r="DE21" s="47"/>
      <c r="DF21" s="47"/>
      <c r="DG21" s="47"/>
      <c r="DH21" s="47"/>
      <c r="DI21" s="47"/>
      <c r="DJ21" s="47">
        <f>DK21</f>
        <v>675</v>
      </c>
      <c r="DK21" s="47">
        <v>675</v>
      </c>
      <c r="DL21" s="47"/>
      <c r="DM21" s="47"/>
      <c r="DN21" s="47"/>
      <c r="DO21" s="47"/>
      <c r="DP21" s="47"/>
      <c r="DQ21" s="47">
        <f t="shared" si="23"/>
        <v>0</v>
      </c>
      <c r="DR21" s="47">
        <v>0</v>
      </c>
      <c r="DS21" s="47">
        <f t="shared" si="24"/>
        <v>0</v>
      </c>
      <c r="DT21" s="47">
        <v>0</v>
      </c>
      <c r="DU21" s="36"/>
    </row>
    <row r="22" spans="1:125" s="38" customFormat="1" ht="69.75" customHeight="1">
      <c r="A22" s="7">
        <v>8</v>
      </c>
      <c r="B22" s="36" t="s">
        <v>143</v>
      </c>
      <c r="C22" s="36" t="s">
        <v>73</v>
      </c>
      <c r="D22" s="36"/>
      <c r="E22" s="36" t="s">
        <v>111</v>
      </c>
      <c r="F22" s="36" t="s">
        <v>122</v>
      </c>
      <c r="G22" s="36" t="s">
        <v>149</v>
      </c>
      <c r="H22" s="72">
        <f>SUM(I22:N22)</f>
        <v>1345</v>
      </c>
      <c r="I22" s="72">
        <v>1223</v>
      </c>
      <c r="J22" s="72"/>
      <c r="K22" s="72"/>
      <c r="L22" s="72"/>
      <c r="M22" s="72"/>
      <c r="N22" s="72">
        <v>122</v>
      </c>
      <c r="O22" s="71">
        <v>1345</v>
      </c>
      <c r="P22" s="72">
        <f t="shared" si="25"/>
        <v>1223</v>
      </c>
      <c r="Q22" s="72"/>
      <c r="R22" s="72"/>
      <c r="S22" s="72"/>
      <c r="T22" s="72"/>
      <c r="U22" s="72">
        <v>122</v>
      </c>
      <c r="V22" s="72">
        <f t="shared" si="10"/>
        <v>0</v>
      </c>
      <c r="W22" s="72"/>
      <c r="X22" s="72"/>
      <c r="Y22" s="72"/>
      <c r="Z22" s="72"/>
      <c r="AA22" s="72"/>
      <c r="AB22" s="72"/>
      <c r="AC22" s="72">
        <f>AD22+AG22+AH22+AI22</f>
        <v>110</v>
      </c>
      <c r="AD22" s="72">
        <v>110</v>
      </c>
      <c r="AE22" s="72"/>
      <c r="AF22" s="72"/>
      <c r="AG22" s="72"/>
      <c r="AH22" s="72"/>
      <c r="AI22" s="72"/>
      <c r="AJ22" s="72">
        <f aca="true" t="shared" si="28" ref="AJ22:AJ28">AK22</f>
        <v>708</v>
      </c>
      <c r="AK22" s="72">
        <v>708</v>
      </c>
      <c r="AL22" s="72"/>
      <c r="AM22" s="72"/>
      <c r="AN22" s="72"/>
      <c r="AO22" s="72"/>
      <c r="AP22" s="72"/>
      <c r="AQ22" s="72">
        <f>+AR22</f>
        <v>405</v>
      </c>
      <c r="AR22" s="72">
        <v>405</v>
      </c>
      <c r="AS22" s="47" t="s">
        <v>149</v>
      </c>
      <c r="AT22" s="47">
        <f>SUM(AU22:AZ22)</f>
        <v>1345</v>
      </c>
      <c r="AU22" s="47">
        <v>1223</v>
      </c>
      <c r="AV22" s="47"/>
      <c r="AW22" s="47"/>
      <c r="AX22" s="47"/>
      <c r="AY22" s="47"/>
      <c r="AZ22" s="47">
        <v>122</v>
      </c>
      <c r="BA22" s="14">
        <v>1345</v>
      </c>
      <c r="BB22" s="47">
        <f t="shared" si="26"/>
        <v>1223</v>
      </c>
      <c r="BC22" s="47"/>
      <c r="BD22" s="47"/>
      <c r="BE22" s="47"/>
      <c r="BF22" s="47"/>
      <c r="BG22" s="47">
        <v>122</v>
      </c>
      <c r="BH22" s="47">
        <f t="shared" si="14"/>
        <v>0</v>
      </c>
      <c r="BI22" s="47">
        <v>0</v>
      </c>
      <c r="BJ22" s="47"/>
      <c r="BK22" s="47"/>
      <c r="BL22" s="47"/>
      <c r="BM22" s="47"/>
      <c r="BN22" s="47"/>
      <c r="BO22" s="47">
        <f>BP22+BS22+BT22+BU22</f>
        <v>110</v>
      </c>
      <c r="BP22" s="47">
        <v>110</v>
      </c>
      <c r="BQ22" s="47"/>
      <c r="BR22" s="47"/>
      <c r="BS22" s="47"/>
      <c r="BT22" s="47"/>
      <c r="BU22" s="47"/>
      <c r="BV22" s="47">
        <f aca="true" t="shared" si="29" ref="BV22:BV28">BW22</f>
        <v>708</v>
      </c>
      <c r="BW22" s="47">
        <v>708</v>
      </c>
      <c r="BX22" s="47"/>
      <c r="BY22" s="47"/>
      <c r="BZ22" s="47"/>
      <c r="CA22" s="47"/>
      <c r="CB22" s="47"/>
      <c r="CC22" s="47">
        <f t="shared" si="17"/>
        <v>405</v>
      </c>
      <c r="CD22" s="47">
        <v>405</v>
      </c>
      <c r="CE22" s="47">
        <f t="shared" si="18"/>
        <v>0</v>
      </c>
      <c r="CF22" s="47">
        <f>405-CD22</f>
        <v>0</v>
      </c>
      <c r="CG22" s="47" t="s">
        <v>149</v>
      </c>
      <c r="CH22" s="47">
        <f>SUM(CI22:CN22)</f>
        <v>1345</v>
      </c>
      <c r="CI22" s="47">
        <v>1223</v>
      </c>
      <c r="CJ22" s="47"/>
      <c r="CK22" s="47"/>
      <c r="CL22" s="47"/>
      <c r="CM22" s="47"/>
      <c r="CN22" s="47">
        <v>122</v>
      </c>
      <c r="CO22" s="14">
        <v>1345</v>
      </c>
      <c r="CP22" s="47">
        <f t="shared" si="27"/>
        <v>1223</v>
      </c>
      <c r="CQ22" s="47"/>
      <c r="CR22" s="47"/>
      <c r="CS22" s="47"/>
      <c r="CT22" s="47"/>
      <c r="CU22" s="47">
        <v>122</v>
      </c>
      <c r="CV22" s="47">
        <f t="shared" si="20"/>
        <v>0</v>
      </c>
      <c r="CW22" s="47">
        <v>0</v>
      </c>
      <c r="CX22" s="47"/>
      <c r="CY22" s="47"/>
      <c r="CZ22" s="47"/>
      <c r="DA22" s="47"/>
      <c r="DB22" s="47"/>
      <c r="DC22" s="47">
        <f>DD22+DG22+DH22+DI22</f>
        <v>110</v>
      </c>
      <c r="DD22" s="47">
        <v>110</v>
      </c>
      <c r="DE22" s="47"/>
      <c r="DF22" s="47"/>
      <c r="DG22" s="47"/>
      <c r="DH22" s="47"/>
      <c r="DI22" s="47"/>
      <c r="DJ22" s="47">
        <f aca="true" t="shared" si="30" ref="DJ22:DJ28">DK22</f>
        <v>708</v>
      </c>
      <c r="DK22" s="47">
        <v>708</v>
      </c>
      <c r="DL22" s="47"/>
      <c r="DM22" s="47"/>
      <c r="DN22" s="47"/>
      <c r="DO22" s="47"/>
      <c r="DP22" s="47"/>
      <c r="DQ22" s="47">
        <f t="shared" si="23"/>
        <v>405</v>
      </c>
      <c r="DR22" s="47">
        <v>405</v>
      </c>
      <c r="DS22" s="47">
        <f t="shared" si="24"/>
        <v>0</v>
      </c>
      <c r="DT22" s="47">
        <f>405-DR22</f>
        <v>0</v>
      </c>
      <c r="DU22" s="36"/>
    </row>
    <row r="23" spans="1:125" s="38" customFormat="1" ht="42.75" customHeight="1">
      <c r="A23" s="7">
        <v>9</v>
      </c>
      <c r="B23" s="36" t="s">
        <v>144</v>
      </c>
      <c r="C23" s="36" t="s">
        <v>73</v>
      </c>
      <c r="D23" s="36"/>
      <c r="E23" s="36" t="s">
        <v>111</v>
      </c>
      <c r="F23" s="36" t="s">
        <v>122</v>
      </c>
      <c r="G23" s="36" t="s">
        <v>150</v>
      </c>
      <c r="H23" s="72">
        <f>SUM(I23:N23)</f>
        <v>791</v>
      </c>
      <c r="I23" s="72">
        <v>719</v>
      </c>
      <c r="J23" s="72"/>
      <c r="K23" s="72"/>
      <c r="L23" s="72"/>
      <c r="M23" s="72"/>
      <c r="N23" s="72">
        <v>72</v>
      </c>
      <c r="O23" s="71">
        <v>791</v>
      </c>
      <c r="P23" s="72">
        <f t="shared" si="25"/>
        <v>719</v>
      </c>
      <c r="Q23" s="72"/>
      <c r="R23" s="72"/>
      <c r="S23" s="72"/>
      <c r="T23" s="72"/>
      <c r="U23" s="72">
        <v>72</v>
      </c>
      <c r="V23" s="72">
        <f t="shared" si="10"/>
        <v>0</v>
      </c>
      <c r="W23" s="72"/>
      <c r="X23" s="72"/>
      <c r="Y23" s="72"/>
      <c r="Z23" s="72"/>
      <c r="AA23" s="72"/>
      <c r="AB23" s="72"/>
      <c r="AC23" s="72">
        <f>AD23+AG23+AH23+AI23</f>
        <v>71</v>
      </c>
      <c r="AD23" s="72">
        <v>71</v>
      </c>
      <c r="AE23" s="72"/>
      <c r="AF23" s="72"/>
      <c r="AG23" s="72"/>
      <c r="AH23" s="72"/>
      <c r="AI23" s="72"/>
      <c r="AJ23" s="72">
        <f t="shared" si="28"/>
        <v>648</v>
      </c>
      <c r="AK23" s="72">
        <v>648</v>
      </c>
      <c r="AL23" s="72"/>
      <c r="AM23" s="72"/>
      <c r="AN23" s="72"/>
      <c r="AO23" s="72"/>
      <c r="AP23" s="72"/>
      <c r="AQ23" s="72">
        <v>0</v>
      </c>
      <c r="AR23" s="72">
        <v>0</v>
      </c>
      <c r="AS23" s="47" t="s">
        <v>150</v>
      </c>
      <c r="AT23" s="47">
        <f>SUM(AU23:AZ23)</f>
        <v>791</v>
      </c>
      <c r="AU23" s="47">
        <v>719</v>
      </c>
      <c r="AV23" s="47"/>
      <c r="AW23" s="47"/>
      <c r="AX23" s="47"/>
      <c r="AY23" s="47"/>
      <c r="AZ23" s="47">
        <v>72</v>
      </c>
      <c r="BA23" s="14">
        <v>791</v>
      </c>
      <c r="BB23" s="47">
        <f t="shared" si="26"/>
        <v>719</v>
      </c>
      <c r="BC23" s="47"/>
      <c r="BD23" s="47"/>
      <c r="BE23" s="47"/>
      <c r="BF23" s="47"/>
      <c r="BG23" s="47">
        <v>72</v>
      </c>
      <c r="BH23" s="47">
        <f t="shared" si="14"/>
        <v>0</v>
      </c>
      <c r="BI23" s="47">
        <v>0</v>
      </c>
      <c r="BJ23" s="47"/>
      <c r="BK23" s="47"/>
      <c r="BL23" s="47"/>
      <c r="BM23" s="47"/>
      <c r="BN23" s="47"/>
      <c r="BO23" s="47">
        <f>BP23+BS23+BT23+BU23</f>
        <v>71</v>
      </c>
      <c r="BP23" s="47">
        <v>71</v>
      </c>
      <c r="BQ23" s="47"/>
      <c r="BR23" s="47"/>
      <c r="BS23" s="47"/>
      <c r="BT23" s="47"/>
      <c r="BU23" s="47"/>
      <c r="BV23" s="47">
        <f t="shared" si="29"/>
        <v>648</v>
      </c>
      <c r="BW23" s="47">
        <v>648</v>
      </c>
      <c r="BX23" s="47"/>
      <c r="BY23" s="47"/>
      <c r="BZ23" s="47"/>
      <c r="CA23" s="47"/>
      <c r="CB23" s="47"/>
      <c r="CC23" s="47">
        <f t="shared" si="17"/>
        <v>0</v>
      </c>
      <c r="CD23" s="47">
        <v>0</v>
      </c>
      <c r="CE23" s="47">
        <f t="shared" si="18"/>
        <v>0</v>
      </c>
      <c r="CF23" s="47">
        <v>0</v>
      </c>
      <c r="CG23" s="47" t="s">
        <v>150</v>
      </c>
      <c r="CH23" s="47">
        <f>SUM(CI23:CN23)</f>
        <v>791</v>
      </c>
      <c r="CI23" s="47">
        <v>719</v>
      </c>
      <c r="CJ23" s="47"/>
      <c r="CK23" s="47"/>
      <c r="CL23" s="47"/>
      <c r="CM23" s="47"/>
      <c r="CN23" s="47">
        <v>72</v>
      </c>
      <c r="CO23" s="14">
        <v>791</v>
      </c>
      <c r="CP23" s="47">
        <f t="shared" si="27"/>
        <v>719</v>
      </c>
      <c r="CQ23" s="47"/>
      <c r="CR23" s="47"/>
      <c r="CS23" s="47"/>
      <c r="CT23" s="47"/>
      <c r="CU23" s="47">
        <v>72</v>
      </c>
      <c r="CV23" s="47">
        <f t="shared" si="20"/>
        <v>0</v>
      </c>
      <c r="CW23" s="47">
        <v>0</v>
      </c>
      <c r="CX23" s="47"/>
      <c r="CY23" s="47"/>
      <c r="CZ23" s="47"/>
      <c r="DA23" s="47"/>
      <c r="DB23" s="47"/>
      <c r="DC23" s="47">
        <f>DD23+DG23+DH23+DI23</f>
        <v>71</v>
      </c>
      <c r="DD23" s="47">
        <v>71</v>
      </c>
      <c r="DE23" s="47"/>
      <c r="DF23" s="47"/>
      <c r="DG23" s="47"/>
      <c r="DH23" s="47"/>
      <c r="DI23" s="47"/>
      <c r="DJ23" s="47">
        <f t="shared" si="30"/>
        <v>648</v>
      </c>
      <c r="DK23" s="47">
        <v>648</v>
      </c>
      <c r="DL23" s="47"/>
      <c r="DM23" s="47"/>
      <c r="DN23" s="47"/>
      <c r="DO23" s="47"/>
      <c r="DP23" s="47"/>
      <c r="DQ23" s="47">
        <f t="shared" si="23"/>
        <v>0</v>
      </c>
      <c r="DR23" s="47">
        <v>0</v>
      </c>
      <c r="DS23" s="47">
        <f t="shared" si="24"/>
        <v>0</v>
      </c>
      <c r="DT23" s="47">
        <v>0</v>
      </c>
      <c r="DU23" s="36"/>
    </row>
    <row r="24" spans="1:125" s="38" customFormat="1" ht="58.5" customHeight="1">
      <c r="A24" s="7">
        <v>10</v>
      </c>
      <c r="B24" s="36" t="s">
        <v>145</v>
      </c>
      <c r="C24" s="36" t="s">
        <v>73</v>
      </c>
      <c r="D24" s="36"/>
      <c r="E24" s="36" t="s">
        <v>147</v>
      </c>
      <c r="F24" s="36" t="s">
        <v>122</v>
      </c>
      <c r="G24" s="36" t="s">
        <v>151</v>
      </c>
      <c r="H24" s="72">
        <f>SUM(I24:N24)</f>
        <v>823</v>
      </c>
      <c r="I24" s="72">
        <v>748</v>
      </c>
      <c r="J24" s="72"/>
      <c r="K24" s="72"/>
      <c r="L24" s="72"/>
      <c r="M24" s="72"/>
      <c r="N24" s="72">
        <v>75</v>
      </c>
      <c r="O24" s="71">
        <v>823</v>
      </c>
      <c r="P24" s="72">
        <f t="shared" si="25"/>
        <v>748</v>
      </c>
      <c r="Q24" s="72"/>
      <c r="R24" s="72"/>
      <c r="S24" s="72"/>
      <c r="T24" s="72"/>
      <c r="U24" s="72">
        <v>75</v>
      </c>
      <c r="V24" s="72">
        <f t="shared" si="10"/>
        <v>0</v>
      </c>
      <c r="W24" s="72"/>
      <c r="X24" s="72"/>
      <c r="Y24" s="72"/>
      <c r="Z24" s="72"/>
      <c r="AA24" s="72"/>
      <c r="AB24" s="72"/>
      <c r="AC24" s="72">
        <f>AD24+AG24+AH24+AI24</f>
        <v>51</v>
      </c>
      <c r="AD24" s="72">
        <v>51</v>
      </c>
      <c r="AE24" s="72"/>
      <c r="AF24" s="72"/>
      <c r="AG24" s="72"/>
      <c r="AH24" s="72"/>
      <c r="AI24" s="72"/>
      <c r="AJ24" s="72">
        <f t="shared" si="28"/>
        <v>697</v>
      </c>
      <c r="AK24" s="72">
        <v>697</v>
      </c>
      <c r="AL24" s="72"/>
      <c r="AM24" s="72"/>
      <c r="AN24" s="72"/>
      <c r="AO24" s="72"/>
      <c r="AP24" s="72"/>
      <c r="AQ24" s="72">
        <v>0</v>
      </c>
      <c r="AR24" s="72">
        <v>0</v>
      </c>
      <c r="AS24" s="47" t="s">
        <v>151</v>
      </c>
      <c r="AT24" s="47">
        <f>SUM(AU24:AZ24)</f>
        <v>823</v>
      </c>
      <c r="AU24" s="47">
        <v>748</v>
      </c>
      <c r="AV24" s="47"/>
      <c r="AW24" s="47"/>
      <c r="AX24" s="47"/>
      <c r="AY24" s="47"/>
      <c r="AZ24" s="47">
        <v>75</v>
      </c>
      <c r="BA24" s="14">
        <v>823</v>
      </c>
      <c r="BB24" s="47">
        <f t="shared" si="26"/>
        <v>748</v>
      </c>
      <c r="BC24" s="47"/>
      <c r="BD24" s="47"/>
      <c r="BE24" s="47"/>
      <c r="BF24" s="47"/>
      <c r="BG24" s="47">
        <v>75</v>
      </c>
      <c r="BH24" s="47">
        <f t="shared" si="14"/>
        <v>0</v>
      </c>
      <c r="BI24" s="47">
        <v>0</v>
      </c>
      <c r="BJ24" s="47"/>
      <c r="BK24" s="47"/>
      <c r="BL24" s="47"/>
      <c r="BM24" s="47"/>
      <c r="BN24" s="47"/>
      <c r="BO24" s="47">
        <f>BP24+BS24+BT24+BU24</f>
        <v>51</v>
      </c>
      <c r="BP24" s="47">
        <v>51</v>
      </c>
      <c r="BQ24" s="47"/>
      <c r="BR24" s="47"/>
      <c r="BS24" s="47"/>
      <c r="BT24" s="47"/>
      <c r="BU24" s="47"/>
      <c r="BV24" s="47">
        <f t="shared" si="29"/>
        <v>697</v>
      </c>
      <c r="BW24" s="47">
        <v>697</v>
      </c>
      <c r="BX24" s="47"/>
      <c r="BY24" s="47"/>
      <c r="BZ24" s="47"/>
      <c r="CA24" s="47"/>
      <c r="CB24" s="47"/>
      <c r="CC24" s="47">
        <f t="shared" si="17"/>
        <v>0</v>
      </c>
      <c r="CD24" s="47">
        <v>0</v>
      </c>
      <c r="CE24" s="47">
        <f t="shared" si="18"/>
        <v>0</v>
      </c>
      <c r="CF24" s="47">
        <v>0</v>
      </c>
      <c r="CG24" s="47" t="s">
        <v>151</v>
      </c>
      <c r="CH24" s="47">
        <f>SUM(CI24:CN24)</f>
        <v>823</v>
      </c>
      <c r="CI24" s="47">
        <v>748</v>
      </c>
      <c r="CJ24" s="47"/>
      <c r="CK24" s="47"/>
      <c r="CL24" s="47"/>
      <c r="CM24" s="47"/>
      <c r="CN24" s="47">
        <v>75</v>
      </c>
      <c r="CO24" s="14">
        <v>823</v>
      </c>
      <c r="CP24" s="47">
        <f t="shared" si="27"/>
        <v>748</v>
      </c>
      <c r="CQ24" s="47"/>
      <c r="CR24" s="47"/>
      <c r="CS24" s="47"/>
      <c r="CT24" s="47"/>
      <c r="CU24" s="47">
        <v>75</v>
      </c>
      <c r="CV24" s="47">
        <f t="shared" si="20"/>
        <v>0</v>
      </c>
      <c r="CW24" s="47">
        <v>0</v>
      </c>
      <c r="CX24" s="47"/>
      <c r="CY24" s="47"/>
      <c r="CZ24" s="47"/>
      <c r="DA24" s="47"/>
      <c r="DB24" s="47"/>
      <c r="DC24" s="47">
        <f>DD24+DG24+DH24+DI24</f>
        <v>51</v>
      </c>
      <c r="DD24" s="47">
        <v>51</v>
      </c>
      <c r="DE24" s="47"/>
      <c r="DF24" s="47"/>
      <c r="DG24" s="47"/>
      <c r="DH24" s="47"/>
      <c r="DI24" s="47"/>
      <c r="DJ24" s="47">
        <f t="shared" si="30"/>
        <v>697</v>
      </c>
      <c r="DK24" s="47">
        <v>697</v>
      </c>
      <c r="DL24" s="47"/>
      <c r="DM24" s="47"/>
      <c r="DN24" s="47"/>
      <c r="DO24" s="47"/>
      <c r="DP24" s="47"/>
      <c r="DQ24" s="47">
        <f t="shared" si="23"/>
        <v>0</v>
      </c>
      <c r="DR24" s="47">
        <v>0</v>
      </c>
      <c r="DS24" s="47">
        <f t="shared" si="24"/>
        <v>0</v>
      </c>
      <c r="DT24" s="47">
        <v>0</v>
      </c>
      <c r="DU24" s="36"/>
    </row>
    <row r="25" spans="1:125" s="38" customFormat="1" ht="65.25" customHeight="1">
      <c r="A25" s="7">
        <v>11</v>
      </c>
      <c r="B25" s="36" t="s">
        <v>146</v>
      </c>
      <c r="C25" s="36" t="s">
        <v>73</v>
      </c>
      <c r="D25" s="36"/>
      <c r="E25" s="36" t="s">
        <v>28</v>
      </c>
      <c r="F25" s="36" t="s">
        <v>122</v>
      </c>
      <c r="G25" s="36" t="s">
        <v>152</v>
      </c>
      <c r="H25" s="72">
        <f>SUM(I25:N25)</f>
        <v>880</v>
      </c>
      <c r="I25" s="72">
        <v>800</v>
      </c>
      <c r="J25" s="72"/>
      <c r="K25" s="72"/>
      <c r="L25" s="72"/>
      <c r="M25" s="72"/>
      <c r="N25" s="72">
        <v>80</v>
      </c>
      <c r="O25" s="71">
        <v>880</v>
      </c>
      <c r="P25" s="72">
        <f t="shared" si="25"/>
        <v>800</v>
      </c>
      <c r="Q25" s="72"/>
      <c r="R25" s="72"/>
      <c r="S25" s="72"/>
      <c r="T25" s="72"/>
      <c r="U25" s="72">
        <v>80</v>
      </c>
      <c r="V25" s="72">
        <f t="shared" si="10"/>
        <v>0</v>
      </c>
      <c r="W25" s="72"/>
      <c r="X25" s="72"/>
      <c r="Y25" s="72"/>
      <c r="Z25" s="72"/>
      <c r="AA25" s="72"/>
      <c r="AB25" s="72"/>
      <c r="AC25" s="72">
        <f>AD25+AG25+AH25+AI25</f>
        <v>51</v>
      </c>
      <c r="AD25" s="72">
        <v>51</v>
      </c>
      <c r="AE25" s="72"/>
      <c r="AF25" s="72"/>
      <c r="AG25" s="72"/>
      <c r="AH25" s="72"/>
      <c r="AI25" s="72"/>
      <c r="AJ25" s="72">
        <f t="shared" si="28"/>
        <v>169</v>
      </c>
      <c r="AK25" s="72">
        <v>169</v>
      </c>
      <c r="AL25" s="72"/>
      <c r="AM25" s="72"/>
      <c r="AN25" s="72"/>
      <c r="AO25" s="72"/>
      <c r="AP25" s="72"/>
      <c r="AQ25" s="72">
        <f>+AR25</f>
        <v>580</v>
      </c>
      <c r="AR25" s="72">
        <v>580</v>
      </c>
      <c r="AS25" s="47" t="s">
        <v>152</v>
      </c>
      <c r="AT25" s="47">
        <f>SUM(AU25:AZ25)</f>
        <v>880</v>
      </c>
      <c r="AU25" s="47">
        <v>800</v>
      </c>
      <c r="AV25" s="47"/>
      <c r="AW25" s="47"/>
      <c r="AX25" s="47"/>
      <c r="AY25" s="47"/>
      <c r="AZ25" s="47">
        <v>80</v>
      </c>
      <c r="BA25" s="14">
        <v>880</v>
      </c>
      <c r="BB25" s="47">
        <f t="shared" si="26"/>
        <v>800</v>
      </c>
      <c r="BC25" s="47"/>
      <c r="BD25" s="47"/>
      <c r="BE25" s="47"/>
      <c r="BF25" s="47"/>
      <c r="BG25" s="47">
        <v>80</v>
      </c>
      <c r="BH25" s="47">
        <f t="shared" si="14"/>
        <v>0</v>
      </c>
      <c r="BI25" s="47">
        <v>0</v>
      </c>
      <c r="BJ25" s="47"/>
      <c r="BK25" s="47"/>
      <c r="BL25" s="47"/>
      <c r="BM25" s="47"/>
      <c r="BN25" s="47"/>
      <c r="BO25" s="47">
        <f>BP25+BS25+BT25+BU25</f>
        <v>51</v>
      </c>
      <c r="BP25" s="47">
        <v>51</v>
      </c>
      <c r="BQ25" s="47"/>
      <c r="BR25" s="47"/>
      <c r="BS25" s="47"/>
      <c r="BT25" s="47"/>
      <c r="BU25" s="47"/>
      <c r="BV25" s="47">
        <f t="shared" si="29"/>
        <v>169</v>
      </c>
      <c r="BW25" s="47">
        <v>169</v>
      </c>
      <c r="BX25" s="47"/>
      <c r="BY25" s="47"/>
      <c r="BZ25" s="47"/>
      <c r="CA25" s="47"/>
      <c r="CB25" s="47"/>
      <c r="CC25" s="47">
        <f t="shared" si="17"/>
        <v>580</v>
      </c>
      <c r="CD25" s="47">
        <v>580</v>
      </c>
      <c r="CE25" s="47">
        <f t="shared" si="18"/>
        <v>0</v>
      </c>
      <c r="CF25" s="47">
        <f>580-CD25</f>
        <v>0</v>
      </c>
      <c r="CG25" s="47" t="s">
        <v>152</v>
      </c>
      <c r="CH25" s="47">
        <f>SUM(CI25:CN25)</f>
        <v>880</v>
      </c>
      <c r="CI25" s="47">
        <v>800</v>
      </c>
      <c r="CJ25" s="47"/>
      <c r="CK25" s="47"/>
      <c r="CL25" s="47"/>
      <c r="CM25" s="47"/>
      <c r="CN25" s="47">
        <v>80</v>
      </c>
      <c r="CO25" s="14">
        <v>880</v>
      </c>
      <c r="CP25" s="47">
        <f t="shared" si="27"/>
        <v>800</v>
      </c>
      <c r="CQ25" s="47"/>
      <c r="CR25" s="47"/>
      <c r="CS25" s="47"/>
      <c r="CT25" s="47"/>
      <c r="CU25" s="47">
        <v>80</v>
      </c>
      <c r="CV25" s="47">
        <f t="shared" si="20"/>
        <v>0</v>
      </c>
      <c r="CW25" s="47">
        <v>0</v>
      </c>
      <c r="CX25" s="47"/>
      <c r="CY25" s="47"/>
      <c r="CZ25" s="47"/>
      <c r="DA25" s="47"/>
      <c r="DB25" s="47"/>
      <c r="DC25" s="47">
        <f>DD25+DG25+DH25+DI25</f>
        <v>51</v>
      </c>
      <c r="DD25" s="47">
        <v>51</v>
      </c>
      <c r="DE25" s="47"/>
      <c r="DF25" s="47"/>
      <c r="DG25" s="47"/>
      <c r="DH25" s="47"/>
      <c r="DI25" s="47"/>
      <c r="DJ25" s="47">
        <f t="shared" si="30"/>
        <v>169</v>
      </c>
      <c r="DK25" s="47">
        <v>169</v>
      </c>
      <c r="DL25" s="47"/>
      <c r="DM25" s="47"/>
      <c r="DN25" s="47"/>
      <c r="DO25" s="47"/>
      <c r="DP25" s="47"/>
      <c r="DQ25" s="47">
        <f t="shared" si="23"/>
        <v>580</v>
      </c>
      <c r="DR25" s="47">
        <v>580</v>
      </c>
      <c r="DS25" s="47">
        <f t="shared" si="24"/>
        <v>0</v>
      </c>
      <c r="DT25" s="47">
        <f>580-DR25</f>
        <v>0</v>
      </c>
      <c r="DU25" s="36"/>
    </row>
    <row r="26" spans="1:125" s="38" customFormat="1" ht="103.5" customHeight="1">
      <c r="A26" s="7">
        <v>12</v>
      </c>
      <c r="B26" s="35" t="s">
        <v>206</v>
      </c>
      <c r="C26" s="10" t="s">
        <v>73</v>
      </c>
      <c r="D26" s="10"/>
      <c r="E26" s="11" t="s">
        <v>25</v>
      </c>
      <c r="F26" s="10" t="s">
        <v>59</v>
      </c>
      <c r="G26" s="39" t="s">
        <v>165</v>
      </c>
      <c r="H26" s="71">
        <v>3094.6</v>
      </c>
      <c r="I26" s="71">
        <v>1643</v>
      </c>
      <c r="J26" s="71"/>
      <c r="K26" s="71"/>
      <c r="L26" s="71">
        <v>1300</v>
      </c>
      <c r="M26" s="71"/>
      <c r="N26" s="71">
        <v>151.6</v>
      </c>
      <c r="O26" s="71">
        <v>3094.6</v>
      </c>
      <c r="P26" s="72">
        <f t="shared" si="25"/>
        <v>1643</v>
      </c>
      <c r="Q26" s="71"/>
      <c r="R26" s="71"/>
      <c r="S26" s="71">
        <v>1300</v>
      </c>
      <c r="T26" s="71"/>
      <c r="U26" s="71">
        <v>151.6</v>
      </c>
      <c r="V26" s="71"/>
      <c r="W26" s="72"/>
      <c r="X26" s="71"/>
      <c r="Y26" s="71"/>
      <c r="Z26" s="71">
        <v>1300</v>
      </c>
      <c r="AA26" s="71"/>
      <c r="AB26" s="71"/>
      <c r="AC26" s="71"/>
      <c r="AD26" s="72"/>
      <c r="AE26" s="71"/>
      <c r="AF26" s="71"/>
      <c r="AG26" s="71">
        <v>1300</v>
      </c>
      <c r="AH26" s="71"/>
      <c r="AI26" s="71"/>
      <c r="AJ26" s="72">
        <f t="shared" si="28"/>
        <v>127</v>
      </c>
      <c r="AK26" s="72">
        <v>127</v>
      </c>
      <c r="AL26" s="71"/>
      <c r="AM26" s="71"/>
      <c r="AN26" s="71">
        <v>1300</v>
      </c>
      <c r="AO26" s="71"/>
      <c r="AP26" s="71"/>
      <c r="AQ26" s="71">
        <f>+AR26</f>
        <v>1516</v>
      </c>
      <c r="AR26" s="72">
        <v>1516</v>
      </c>
      <c r="AS26" s="47" t="s">
        <v>165</v>
      </c>
      <c r="AT26" s="14">
        <v>3094.6</v>
      </c>
      <c r="AU26" s="14">
        <v>1643</v>
      </c>
      <c r="AV26" s="14"/>
      <c r="AW26" s="14"/>
      <c r="AX26" s="14">
        <v>1300</v>
      </c>
      <c r="AY26" s="14"/>
      <c r="AZ26" s="14">
        <v>151.6</v>
      </c>
      <c r="BA26" s="14">
        <v>3094.6</v>
      </c>
      <c r="BB26" s="47">
        <f t="shared" si="26"/>
        <v>1643</v>
      </c>
      <c r="BC26" s="14"/>
      <c r="BD26" s="14"/>
      <c r="BE26" s="14">
        <v>1300</v>
      </c>
      <c r="BF26" s="14"/>
      <c r="BG26" s="14">
        <v>151.6</v>
      </c>
      <c r="BH26" s="14">
        <v>0</v>
      </c>
      <c r="BI26" s="47">
        <v>0</v>
      </c>
      <c r="BJ26" s="14"/>
      <c r="BK26" s="14"/>
      <c r="BL26" s="14">
        <v>1300</v>
      </c>
      <c r="BM26" s="14"/>
      <c r="BN26" s="14"/>
      <c r="BO26" s="14">
        <v>0</v>
      </c>
      <c r="BP26" s="47">
        <v>0</v>
      </c>
      <c r="BQ26" s="14"/>
      <c r="BR26" s="14"/>
      <c r="BS26" s="14">
        <v>1300</v>
      </c>
      <c r="BT26" s="14"/>
      <c r="BU26" s="14"/>
      <c r="BV26" s="47">
        <f t="shared" si="29"/>
        <v>127</v>
      </c>
      <c r="BW26" s="47">
        <v>127</v>
      </c>
      <c r="BX26" s="14"/>
      <c r="BY26" s="14"/>
      <c r="BZ26" s="14">
        <v>1300</v>
      </c>
      <c r="CA26" s="14"/>
      <c r="CB26" s="14"/>
      <c r="CC26" s="14">
        <f t="shared" si="17"/>
        <v>982</v>
      </c>
      <c r="CD26" s="47">
        <v>982</v>
      </c>
      <c r="CE26" s="14">
        <f t="shared" si="18"/>
        <v>534</v>
      </c>
      <c r="CF26" s="47">
        <f>1516-CD26</f>
        <v>534</v>
      </c>
      <c r="CG26" s="47" t="s">
        <v>165</v>
      </c>
      <c r="CH26" s="14">
        <v>3094.6</v>
      </c>
      <c r="CI26" s="14">
        <v>1643</v>
      </c>
      <c r="CJ26" s="14"/>
      <c r="CK26" s="14"/>
      <c r="CL26" s="14">
        <v>1300</v>
      </c>
      <c r="CM26" s="14"/>
      <c r="CN26" s="14">
        <v>151.6</v>
      </c>
      <c r="CO26" s="14">
        <v>3094.6</v>
      </c>
      <c r="CP26" s="47">
        <f t="shared" si="27"/>
        <v>1643</v>
      </c>
      <c r="CQ26" s="14"/>
      <c r="CR26" s="14"/>
      <c r="CS26" s="14">
        <v>1300</v>
      </c>
      <c r="CT26" s="14"/>
      <c r="CU26" s="14">
        <v>151.6</v>
      </c>
      <c r="CV26" s="14">
        <v>0</v>
      </c>
      <c r="CW26" s="47">
        <v>0</v>
      </c>
      <c r="CX26" s="14"/>
      <c r="CY26" s="14"/>
      <c r="CZ26" s="14">
        <v>1300</v>
      </c>
      <c r="DA26" s="14"/>
      <c r="DB26" s="14"/>
      <c r="DC26" s="14">
        <v>0</v>
      </c>
      <c r="DD26" s="47">
        <v>0</v>
      </c>
      <c r="DE26" s="14"/>
      <c r="DF26" s="14"/>
      <c r="DG26" s="14">
        <v>1300</v>
      </c>
      <c r="DH26" s="14"/>
      <c r="DI26" s="14"/>
      <c r="DJ26" s="47">
        <f t="shared" si="30"/>
        <v>127</v>
      </c>
      <c r="DK26" s="47">
        <v>127</v>
      </c>
      <c r="DL26" s="14"/>
      <c r="DM26" s="14"/>
      <c r="DN26" s="14">
        <v>1300</v>
      </c>
      <c r="DO26" s="14"/>
      <c r="DP26" s="14"/>
      <c r="DQ26" s="14">
        <f t="shared" si="23"/>
        <v>982</v>
      </c>
      <c r="DR26" s="47">
        <v>982</v>
      </c>
      <c r="DS26" s="14">
        <f t="shared" si="24"/>
        <v>534</v>
      </c>
      <c r="DT26" s="47">
        <f>1516-DR26</f>
        <v>534</v>
      </c>
      <c r="DU26" s="39" t="s">
        <v>153</v>
      </c>
    </row>
    <row r="27" spans="1:125" s="38" customFormat="1" ht="42.75" customHeight="1">
      <c r="A27" s="7">
        <v>13</v>
      </c>
      <c r="B27" s="12" t="s">
        <v>74</v>
      </c>
      <c r="C27" s="10" t="s">
        <v>73</v>
      </c>
      <c r="D27" s="10"/>
      <c r="E27" s="11" t="s">
        <v>38</v>
      </c>
      <c r="F27" s="10" t="s">
        <v>59</v>
      </c>
      <c r="G27" s="39" t="s">
        <v>166</v>
      </c>
      <c r="H27" s="71">
        <v>1277</v>
      </c>
      <c r="I27" s="71">
        <v>1189</v>
      </c>
      <c r="J27" s="71"/>
      <c r="K27" s="71"/>
      <c r="L27" s="71"/>
      <c r="M27" s="71"/>
      <c r="N27" s="71">
        <v>118.9</v>
      </c>
      <c r="O27" s="71">
        <v>1277</v>
      </c>
      <c r="P27" s="72">
        <f t="shared" si="25"/>
        <v>1189</v>
      </c>
      <c r="Q27" s="71"/>
      <c r="R27" s="71"/>
      <c r="S27" s="71"/>
      <c r="T27" s="71"/>
      <c r="U27" s="71">
        <v>118.9</v>
      </c>
      <c r="V27" s="71"/>
      <c r="W27" s="71"/>
      <c r="X27" s="71"/>
      <c r="Y27" s="71"/>
      <c r="Z27" s="71"/>
      <c r="AA27" s="71"/>
      <c r="AB27" s="71">
        <v>63</v>
      </c>
      <c r="AC27" s="71"/>
      <c r="AD27" s="71"/>
      <c r="AE27" s="71"/>
      <c r="AF27" s="71"/>
      <c r="AG27" s="71"/>
      <c r="AH27" s="71"/>
      <c r="AI27" s="71">
        <v>63</v>
      </c>
      <c r="AJ27" s="72">
        <f t="shared" si="28"/>
        <v>0</v>
      </c>
      <c r="AK27" s="71"/>
      <c r="AL27" s="71"/>
      <c r="AM27" s="71"/>
      <c r="AN27" s="71"/>
      <c r="AO27" s="71"/>
      <c r="AP27" s="71">
        <v>63</v>
      </c>
      <c r="AQ27" s="71">
        <f>+AR27</f>
        <v>1189</v>
      </c>
      <c r="AR27" s="71">
        <v>1189</v>
      </c>
      <c r="AS27" s="47" t="s">
        <v>166</v>
      </c>
      <c r="AT27" s="14">
        <v>1277</v>
      </c>
      <c r="AU27" s="14">
        <v>1189</v>
      </c>
      <c r="AV27" s="14"/>
      <c r="AW27" s="14"/>
      <c r="AX27" s="14"/>
      <c r="AY27" s="14"/>
      <c r="AZ27" s="14">
        <v>118.9</v>
      </c>
      <c r="BA27" s="14">
        <v>1277</v>
      </c>
      <c r="BB27" s="47">
        <f t="shared" si="26"/>
        <v>1189</v>
      </c>
      <c r="BC27" s="14"/>
      <c r="BD27" s="14"/>
      <c r="BE27" s="14"/>
      <c r="BF27" s="14"/>
      <c r="BG27" s="14">
        <v>118.9</v>
      </c>
      <c r="BH27" s="14">
        <v>0</v>
      </c>
      <c r="BI27" s="14">
        <v>0</v>
      </c>
      <c r="BJ27" s="14"/>
      <c r="BK27" s="14"/>
      <c r="BL27" s="14"/>
      <c r="BM27" s="14"/>
      <c r="BN27" s="14">
        <v>63</v>
      </c>
      <c r="BO27" s="14">
        <v>0</v>
      </c>
      <c r="BP27" s="14">
        <v>0</v>
      </c>
      <c r="BQ27" s="14"/>
      <c r="BR27" s="14"/>
      <c r="BS27" s="14"/>
      <c r="BT27" s="14"/>
      <c r="BU27" s="14">
        <v>63</v>
      </c>
      <c r="BV27" s="47">
        <f t="shared" si="29"/>
        <v>0</v>
      </c>
      <c r="BW27" s="14">
        <v>0</v>
      </c>
      <c r="BX27" s="14"/>
      <c r="BY27" s="14"/>
      <c r="BZ27" s="14"/>
      <c r="CA27" s="14"/>
      <c r="CB27" s="14">
        <v>63</v>
      </c>
      <c r="CC27" s="14">
        <f t="shared" si="17"/>
        <v>629</v>
      </c>
      <c r="CD27" s="14">
        <f>100+529</f>
        <v>629</v>
      </c>
      <c r="CE27" s="14">
        <f t="shared" si="18"/>
        <v>560</v>
      </c>
      <c r="CF27" s="14">
        <f>1189-CD27</f>
        <v>560</v>
      </c>
      <c r="CG27" s="47" t="s">
        <v>230</v>
      </c>
      <c r="CH27" s="14">
        <v>1277</v>
      </c>
      <c r="CI27" s="14">
        <v>1189</v>
      </c>
      <c r="CJ27" s="14"/>
      <c r="CK27" s="14"/>
      <c r="CL27" s="14"/>
      <c r="CM27" s="14"/>
      <c r="CN27" s="14">
        <v>118.9</v>
      </c>
      <c r="CO27" s="14">
        <v>1277</v>
      </c>
      <c r="CP27" s="47">
        <f t="shared" si="27"/>
        <v>1189</v>
      </c>
      <c r="CQ27" s="14"/>
      <c r="CR27" s="14"/>
      <c r="CS27" s="14"/>
      <c r="CT27" s="14"/>
      <c r="CU27" s="14">
        <v>118.9</v>
      </c>
      <c r="CV27" s="14">
        <v>0</v>
      </c>
      <c r="CW27" s="14">
        <v>0</v>
      </c>
      <c r="CX27" s="14"/>
      <c r="CY27" s="14"/>
      <c r="CZ27" s="14"/>
      <c r="DA27" s="14"/>
      <c r="DB27" s="14">
        <v>63</v>
      </c>
      <c r="DC27" s="14">
        <v>0</v>
      </c>
      <c r="DD27" s="14">
        <v>0</v>
      </c>
      <c r="DE27" s="14"/>
      <c r="DF27" s="14"/>
      <c r="DG27" s="14"/>
      <c r="DH27" s="14"/>
      <c r="DI27" s="14">
        <v>63</v>
      </c>
      <c r="DJ27" s="47">
        <f t="shared" si="30"/>
        <v>0</v>
      </c>
      <c r="DK27" s="14">
        <v>0</v>
      </c>
      <c r="DL27" s="14"/>
      <c r="DM27" s="14"/>
      <c r="DN27" s="14"/>
      <c r="DO27" s="14"/>
      <c r="DP27" s="14">
        <v>63</v>
      </c>
      <c r="DQ27" s="14">
        <f t="shared" si="23"/>
        <v>629</v>
      </c>
      <c r="DR27" s="14">
        <f>100+529</f>
        <v>629</v>
      </c>
      <c r="DS27" s="14">
        <f t="shared" si="24"/>
        <v>560</v>
      </c>
      <c r="DT27" s="14">
        <f>1189-DR27</f>
        <v>560</v>
      </c>
      <c r="DU27" s="37"/>
    </row>
    <row r="28" spans="1:125" s="38" customFormat="1" ht="42.75" customHeight="1">
      <c r="A28" s="7">
        <v>14</v>
      </c>
      <c r="B28" s="12" t="s">
        <v>39</v>
      </c>
      <c r="C28" s="10" t="s">
        <v>73</v>
      </c>
      <c r="D28" s="10"/>
      <c r="E28" s="11" t="s">
        <v>28</v>
      </c>
      <c r="F28" s="10" t="s">
        <v>59</v>
      </c>
      <c r="G28" s="39" t="s">
        <v>167</v>
      </c>
      <c r="H28" s="71">
        <v>1075</v>
      </c>
      <c r="I28" s="71">
        <v>1014</v>
      </c>
      <c r="J28" s="71"/>
      <c r="K28" s="71"/>
      <c r="L28" s="71"/>
      <c r="M28" s="71"/>
      <c r="N28" s="71">
        <v>101.4</v>
      </c>
      <c r="O28" s="71">
        <v>1075</v>
      </c>
      <c r="P28" s="72">
        <f t="shared" si="25"/>
        <v>1014</v>
      </c>
      <c r="Q28" s="71"/>
      <c r="R28" s="71"/>
      <c r="S28" s="71"/>
      <c r="T28" s="71"/>
      <c r="U28" s="71">
        <v>101.4</v>
      </c>
      <c r="V28" s="71"/>
      <c r="W28" s="71"/>
      <c r="X28" s="71"/>
      <c r="Y28" s="71"/>
      <c r="Z28" s="71"/>
      <c r="AA28" s="71"/>
      <c r="AB28" s="71">
        <v>45</v>
      </c>
      <c r="AC28" s="71"/>
      <c r="AD28" s="71"/>
      <c r="AE28" s="71"/>
      <c r="AF28" s="71"/>
      <c r="AG28" s="71"/>
      <c r="AH28" s="71"/>
      <c r="AI28" s="71">
        <v>45</v>
      </c>
      <c r="AJ28" s="72">
        <f t="shared" si="28"/>
        <v>0</v>
      </c>
      <c r="AK28" s="71"/>
      <c r="AL28" s="71"/>
      <c r="AM28" s="71"/>
      <c r="AN28" s="71"/>
      <c r="AO28" s="71"/>
      <c r="AP28" s="71">
        <v>45</v>
      </c>
      <c r="AQ28" s="71">
        <f>+AR28</f>
        <v>1014</v>
      </c>
      <c r="AR28" s="71">
        <v>1014</v>
      </c>
      <c r="AS28" s="47" t="s">
        <v>167</v>
      </c>
      <c r="AT28" s="14">
        <v>1075</v>
      </c>
      <c r="AU28" s="14">
        <v>1014</v>
      </c>
      <c r="AV28" s="14"/>
      <c r="AW28" s="14"/>
      <c r="AX28" s="14"/>
      <c r="AY28" s="14"/>
      <c r="AZ28" s="14">
        <v>101.4</v>
      </c>
      <c r="BA28" s="14">
        <v>1075</v>
      </c>
      <c r="BB28" s="47">
        <f t="shared" si="26"/>
        <v>1014</v>
      </c>
      <c r="BC28" s="14"/>
      <c r="BD28" s="14"/>
      <c r="BE28" s="14"/>
      <c r="BF28" s="14"/>
      <c r="BG28" s="14">
        <v>101.4</v>
      </c>
      <c r="BH28" s="14">
        <v>0</v>
      </c>
      <c r="BI28" s="14">
        <v>0</v>
      </c>
      <c r="BJ28" s="14"/>
      <c r="BK28" s="14"/>
      <c r="BL28" s="14"/>
      <c r="BM28" s="14"/>
      <c r="BN28" s="14">
        <v>45</v>
      </c>
      <c r="BO28" s="14">
        <v>0</v>
      </c>
      <c r="BP28" s="14">
        <v>0</v>
      </c>
      <c r="BQ28" s="14"/>
      <c r="BR28" s="14"/>
      <c r="BS28" s="14"/>
      <c r="BT28" s="14"/>
      <c r="BU28" s="14">
        <v>45</v>
      </c>
      <c r="BV28" s="47">
        <f t="shared" si="29"/>
        <v>0</v>
      </c>
      <c r="BW28" s="14">
        <v>0</v>
      </c>
      <c r="BX28" s="14"/>
      <c r="BY28" s="14"/>
      <c r="BZ28" s="14"/>
      <c r="CA28" s="14"/>
      <c r="CB28" s="14">
        <v>45</v>
      </c>
      <c r="CC28" s="14">
        <f t="shared" si="17"/>
        <v>454</v>
      </c>
      <c r="CD28" s="14">
        <f>100+354</f>
        <v>454</v>
      </c>
      <c r="CE28" s="14">
        <f t="shared" si="18"/>
        <v>560</v>
      </c>
      <c r="CF28" s="14">
        <f>1014-CD28</f>
        <v>560</v>
      </c>
      <c r="CG28" s="47" t="s">
        <v>229</v>
      </c>
      <c r="CH28" s="14">
        <v>1075</v>
      </c>
      <c r="CI28" s="14">
        <v>1014</v>
      </c>
      <c r="CJ28" s="14"/>
      <c r="CK28" s="14"/>
      <c r="CL28" s="14"/>
      <c r="CM28" s="14"/>
      <c r="CN28" s="14">
        <v>101.4</v>
      </c>
      <c r="CO28" s="14">
        <v>1075</v>
      </c>
      <c r="CP28" s="47">
        <f t="shared" si="27"/>
        <v>1014</v>
      </c>
      <c r="CQ28" s="14"/>
      <c r="CR28" s="14"/>
      <c r="CS28" s="14"/>
      <c r="CT28" s="14"/>
      <c r="CU28" s="14">
        <v>101.4</v>
      </c>
      <c r="CV28" s="14">
        <v>0</v>
      </c>
      <c r="CW28" s="14">
        <v>0</v>
      </c>
      <c r="CX28" s="14"/>
      <c r="CY28" s="14"/>
      <c r="CZ28" s="14"/>
      <c r="DA28" s="14"/>
      <c r="DB28" s="14">
        <v>45</v>
      </c>
      <c r="DC28" s="14">
        <v>0</v>
      </c>
      <c r="DD28" s="14">
        <v>0</v>
      </c>
      <c r="DE28" s="14"/>
      <c r="DF28" s="14"/>
      <c r="DG28" s="14"/>
      <c r="DH28" s="14"/>
      <c r="DI28" s="14">
        <v>45</v>
      </c>
      <c r="DJ28" s="47">
        <f t="shared" si="30"/>
        <v>0</v>
      </c>
      <c r="DK28" s="14">
        <v>0</v>
      </c>
      <c r="DL28" s="14"/>
      <c r="DM28" s="14"/>
      <c r="DN28" s="14"/>
      <c r="DO28" s="14"/>
      <c r="DP28" s="14">
        <v>45</v>
      </c>
      <c r="DQ28" s="14">
        <f t="shared" si="23"/>
        <v>454</v>
      </c>
      <c r="DR28" s="14">
        <f>100+354</f>
        <v>454</v>
      </c>
      <c r="DS28" s="14">
        <f t="shared" si="24"/>
        <v>560</v>
      </c>
      <c r="DT28" s="14">
        <f>1014-DR28</f>
        <v>560</v>
      </c>
      <c r="DU28" s="37"/>
    </row>
    <row r="29" spans="1:125" s="38" customFormat="1" ht="45" customHeight="1">
      <c r="A29" s="7">
        <v>15</v>
      </c>
      <c r="B29" s="12" t="s">
        <v>202</v>
      </c>
      <c r="C29" s="10" t="s">
        <v>73</v>
      </c>
      <c r="D29" s="10"/>
      <c r="E29" s="11" t="s">
        <v>38</v>
      </c>
      <c r="F29" s="10" t="s">
        <v>199</v>
      </c>
      <c r="G29" s="39"/>
      <c r="H29" s="14">
        <v>0</v>
      </c>
      <c r="I29" s="14">
        <v>0</v>
      </c>
      <c r="J29" s="14"/>
      <c r="K29" s="14"/>
      <c r="L29" s="14"/>
      <c r="M29" s="14"/>
      <c r="N29" s="14"/>
      <c r="O29" s="14">
        <v>0</v>
      </c>
      <c r="P29" s="47">
        <v>0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47"/>
      <c r="AK29" s="14"/>
      <c r="AL29" s="14"/>
      <c r="AM29" s="14"/>
      <c r="AN29" s="14"/>
      <c r="AO29" s="14"/>
      <c r="AP29" s="14"/>
      <c r="AQ29" s="14">
        <v>0</v>
      </c>
      <c r="AR29" s="14">
        <v>0</v>
      </c>
      <c r="AS29" s="47"/>
      <c r="AT29" s="14">
        <v>1480</v>
      </c>
      <c r="AU29" s="14">
        <v>1345</v>
      </c>
      <c r="AV29" s="14"/>
      <c r="AW29" s="14"/>
      <c r="AX29" s="14"/>
      <c r="AY29" s="14"/>
      <c r="AZ29" s="14"/>
      <c r="BA29" s="14">
        <v>1480</v>
      </c>
      <c r="BB29" s="47">
        <f t="shared" si="26"/>
        <v>1345</v>
      </c>
      <c r="BC29" s="14"/>
      <c r="BD29" s="14"/>
      <c r="BE29" s="14"/>
      <c r="BF29" s="14"/>
      <c r="BG29" s="14"/>
      <c r="BH29" s="14">
        <v>0</v>
      </c>
      <c r="BI29" s="14">
        <v>0</v>
      </c>
      <c r="BJ29" s="14"/>
      <c r="BK29" s="14"/>
      <c r="BL29" s="14"/>
      <c r="BM29" s="14"/>
      <c r="BN29" s="14"/>
      <c r="BO29" s="14">
        <v>0</v>
      </c>
      <c r="BP29" s="14">
        <v>0</v>
      </c>
      <c r="BQ29" s="14"/>
      <c r="BR29" s="14"/>
      <c r="BS29" s="14"/>
      <c r="BT29" s="14"/>
      <c r="BU29" s="14"/>
      <c r="BV29" s="47">
        <v>0</v>
      </c>
      <c r="BW29" s="14">
        <v>0</v>
      </c>
      <c r="BX29" s="14"/>
      <c r="BY29" s="14"/>
      <c r="BZ29" s="14"/>
      <c r="CA29" s="14"/>
      <c r="CB29" s="14"/>
      <c r="CC29" s="14">
        <v>0</v>
      </c>
      <c r="CD29" s="14">
        <v>0</v>
      </c>
      <c r="CE29" s="14">
        <f>CF29</f>
        <v>1345</v>
      </c>
      <c r="CF29" s="14">
        <v>1345</v>
      </c>
      <c r="CG29" s="74" t="s">
        <v>231</v>
      </c>
      <c r="CH29" s="14">
        <v>1480</v>
      </c>
      <c r="CI29" s="14">
        <v>1345</v>
      </c>
      <c r="CJ29" s="14"/>
      <c r="CK29" s="14"/>
      <c r="CL29" s="14"/>
      <c r="CM29" s="14"/>
      <c r="CN29" s="14"/>
      <c r="CO29" s="14">
        <v>1480</v>
      </c>
      <c r="CP29" s="47">
        <f t="shared" si="27"/>
        <v>1345</v>
      </c>
      <c r="CQ29" s="14"/>
      <c r="CR29" s="14"/>
      <c r="CS29" s="14"/>
      <c r="CT29" s="14"/>
      <c r="CU29" s="14"/>
      <c r="CV29" s="14">
        <v>0</v>
      </c>
      <c r="CW29" s="14">
        <v>0</v>
      </c>
      <c r="CX29" s="14"/>
      <c r="CY29" s="14"/>
      <c r="CZ29" s="14"/>
      <c r="DA29" s="14"/>
      <c r="DB29" s="14"/>
      <c r="DC29" s="14">
        <v>0</v>
      </c>
      <c r="DD29" s="14">
        <v>0</v>
      </c>
      <c r="DE29" s="14"/>
      <c r="DF29" s="14"/>
      <c r="DG29" s="14"/>
      <c r="DH29" s="14"/>
      <c r="DI29" s="14"/>
      <c r="DJ29" s="47">
        <v>0</v>
      </c>
      <c r="DK29" s="14">
        <v>0</v>
      </c>
      <c r="DL29" s="14"/>
      <c r="DM29" s="14"/>
      <c r="DN29" s="14"/>
      <c r="DO29" s="14"/>
      <c r="DP29" s="14"/>
      <c r="DQ29" s="14">
        <v>0</v>
      </c>
      <c r="DR29" s="14">
        <v>0</v>
      </c>
      <c r="DS29" s="14">
        <f>DT29</f>
        <v>1345</v>
      </c>
      <c r="DT29" s="14">
        <v>1345</v>
      </c>
      <c r="DU29" s="37"/>
    </row>
    <row r="30" spans="1:125" s="69" customFormat="1" ht="16.5" hidden="1">
      <c r="A30" s="2" t="s">
        <v>1</v>
      </c>
      <c r="B30" s="9" t="s">
        <v>76</v>
      </c>
      <c r="C30" s="3"/>
      <c r="D30" s="4"/>
      <c r="E30" s="4"/>
      <c r="F30" s="52"/>
      <c r="G30" s="52"/>
      <c r="H30" s="70">
        <f aca="true" t="shared" si="31" ref="H30:AQ30">SUM(H31:H37)</f>
        <v>76099</v>
      </c>
      <c r="I30" s="70">
        <f t="shared" si="31"/>
        <v>75091</v>
      </c>
      <c r="J30" s="70">
        <f t="shared" si="31"/>
        <v>0</v>
      </c>
      <c r="K30" s="70">
        <f t="shared" si="31"/>
        <v>0</v>
      </c>
      <c r="L30" s="70">
        <f t="shared" si="31"/>
        <v>3391</v>
      </c>
      <c r="M30" s="70">
        <f t="shared" si="31"/>
        <v>0</v>
      </c>
      <c r="N30" s="70">
        <f t="shared" si="31"/>
        <v>2118</v>
      </c>
      <c r="O30" s="70">
        <f t="shared" si="31"/>
        <v>76099</v>
      </c>
      <c r="P30" s="70">
        <f t="shared" si="31"/>
        <v>75091</v>
      </c>
      <c r="Q30" s="70">
        <f t="shared" si="31"/>
        <v>0</v>
      </c>
      <c r="R30" s="70">
        <f t="shared" si="31"/>
        <v>0</v>
      </c>
      <c r="S30" s="70">
        <f t="shared" si="31"/>
        <v>3391</v>
      </c>
      <c r="T30" s="70">
        <f t="shared" si="31"/>
        <v>0</v>
      </c>
      <c r="U30" s="70">
        <f t="shared" si="31"/>
        <v>2118</v>
      </c>
      <c r="V30" s="70">
        <f t="shared" si="31"/>
        <v>0</v>
      </c>
      <c r="W30" s="70">
        <f t="shared" si="31"/>
        <v>0</v>
      </c>
      <c r="X30" s="70">
        <f t="shared" si="31"/>
        <v>0</v>
      </c>
      <c r="Y30" s="70">
        <f t="shared" si="31"/>
        <v>0</v>
      </c>
      <c r="Z30" s="70">
        <f t="shared" si="31"/>
        <v>0</v>
      </c>
      <c r="AA30" s="70">
        <f t="shared" si="31"/>
        <v>0</v>
      </c>
      <c r="AB30" s="70">
        <f t="shared" si="31"/>
        <v>0</v>
      </c>
      <c r="AC30" s="70">
        <f t="shared" si="31"/>
        <v>0</v>
      </c>
      <c r="AD30" s="70">
        <f t="shared" si="31"/>
        <v>0</v>
      </c>
      <c r="AE30" s="70">
        <f t="shared" si="31"/>
        <v>0</v>
      </c>
      <c r="AF30" s="70">
        <f t="shared" si="31"/>
        <v>0</v>
      </c>
      <c r="AG30" s="70">
        <f t="shared" si="31"/>
        <v>0</v>
      </c>
      <c r="AH30" s="70">
        <f t="shared" si="31"/>
        <v>0</v>
      </c>
      <c r="AI30" s="70">
        <f t="shared" si="31"/>
        <v>0</v>
      </c>
      <c r="AJ30" s="70">
        <f t="shared" si="31"/>
        <v>0</v>
      </c>
      <c r="AK30" s="70">
        <f t="shared" si="31"/>
        <v>0</v>
      </c>
      <c r="AL30" s="70">
        <f t="shared" si="31"/>
        <v>0</v>
      </c>
      <c r="AM30" s="70">
        <f t="shared" si="31"/>
        <v>0</v>
      </c>
      <c r="AN30" s="70">
        <f t="shared" si="31"/>
        <v>0</v>
      </c>
      <c r="AO30" s="70">
        <f t="shared" si="31"/>
        <v>0</v>
      </c>
      <c r="AP30" s="70">
        <f t="shared" si="31"/>
        <v>0</v>
      </c>
      <c r="AQ30" s="70">
        <f t="shared" si="31"/>
        <v>76099</v>
      </c>
      <c r="AR30" s="70">
        <f>SUM(AR31:AR37)</f>
        <v>75091</v>
      </c>
      <c r="AS30" s="73"/>
      <c r="AT30" s="70">
        <f aca="true" t="shared" si="32" ref="AT30:CC30">SUM(AT31:AT37)</f>
        <v>0</v>
      </c>
      <c r="AU30" s="70">
        <f t="shared" si="32"/>
        <v>0</v>
      </c>
      <c r="AV30" s="70">
        <f t="shared" si="32"/>
        <v>0</v>
      </c>
      <c r="AW30" s="70">
        <f t="shared" si="32"/>
        <v>0</v>
      </c>
      <c r="AX30" s="70">
        <f t="shared" si="32"/>
        <v>0</v>
      </c>
      <c r="AY30" s="70">
        <f t="shared" si="32"/>
        <v>0</v>
      </c>
      <c r="AZ30" s="70">
        <f t="shared" si="32"/>
        <v>0</v>
      </c>
      <c r="BA30" s="70">
        <f t="shared" si="32"/>
        <v>0</v>
      </c>
      <c r="BB30" s="70">
        <f t="shared" si="32"/>
        <v>0</v>
      </c>
      <c r="BC30" s="70">
        <f t="shared" si="32"/>
        <v>0</v>
      </c>
      <c r="BD30" s="70">
        <f t="shared" si="32"/>
        <v>0</v>
      </c>
      <c r="BE30" s="70">
        <f t="shared" si="32"/>
        <v>0</v>
      </c>
      <c r="BF30" s="70">
        <f t="shared" si="32"/>
        <v>0</v>
      </c>
      <c r="BG30" s="70">
        <f t="shared" si="32"/>
        <v>0</v>
      </c>
      <c r="BH30" s="70">
        <f t="shared" si="32"/>
        <v>0</v>
      </c>
      <c r="BI30" s="70">
        <f t="shared" si="32"/>
        <v>0</v>
      </c>
      <c r="BJ30" s="70">
        <f t="shared" si="32"/>
        <v>0</v>
      </c>
      <c r="BK30" s="70">
        <f t="shared" si="32"/>
        <v>0</v>
      </c>
      <c r="BL30" s="70">
        <f t="shared" si="32"/>
        <v>0</v>
      </c>
      <c r="BM30" s="70">
        <f t="shared" si="32"/>
        <v>0</v>
      </c>
      <c r="BN30" s="70">
        <f t="shared" si="32"/>
        <v>0</v>
      </c>
      <c r="BO30" s="70">
        <f t="shared" si="32"/>
        <v>0</v>
      </c>
      <c r="BP30" s="70">
        <f t="shared" si="32"/>
        <v>0</v>
      </c>
      <c r="BQ30" s="70">
        <f t="shared" si="32"/>
        <v>0</v>
      </c>
      <c r="BR30" s="70">
        <f t="shared" si="32"/>
        <v>0</v>
      </c>
      <c r="BS30" s="70">
        <f t="shared" si="32"/>
        <v>0</v>
      </c>
      <c r="BT30" s="70">
        <f t="shared" si="32"/>
        <v>0</v>
      </c>
      <c r="BU30" s="70">
        <f t="shared" si="32"/>
        <v>0</v>
      </c>
      <c r="BV30" s="70">
        <f t="shared" si="32"/>
        <v>0</v>
      </c>
      <c r="BW30" s="70">
        <f t="shared" si="32"/>
        <v>0</v>
      </c>
      <c r="BX30" s="70">
        <f t="shared" si="32"/>
        <v>0</v>
      </c>
      <c r="BY30" s="70">
        <f t="shared" si="32"/>
        <v>0</v>
      </c>
      <c r="BZ30" s="70">
        <f t="shared" si="32"/>
        <v>0</v>
      </c>
      <c r="CA30" s="70">
        <f t="shared" si="32"/>
        <v>0</v>
      </c>
      <c r="CB30" s="70">
        <f t="shared" si="32"/>
        <v>0</v>
      </c>
      <c r="CC30" s="70">
        <f t="shared" si="32"/>
        <v>0</v>
      </c>
      <c r="CD30" s="70">
        <f>SUM(CD31:CD37)</f>
        <v>0</v>
      </c>
      <c r="CE30" s="70">
        <f>SUM(CE31:CE37)</f>
        <v>0</v>
      </c>
      <c r="CF30" s="70">
        <f>SUM(CF31:CF37)</f>
        <v>0</v>
      </c>
      <c r="CG30" s="73"/>
      <c r="CH30" s="70">
        <f aca="true" t="shared" si="33" ref="CH30:DQ30">SUM(CH31:CH37)</f>
        <v>0</v>
      </c>
      <c r="CI30" s="70">
        <f t="shared" si="33"/>
        <v>0</v>
      </c>
      <c r="CJ30" s="70">
        <f t="shared" si="33"/>
        <v>0</v>
      </c>
      <c r="CK30" s="70">
        <f t="shared" si="33"/>
        <v>0</v>
      </c>
      <c r="CL30" s="70">
        <f t="shared" si="33"/>
        <v>0</v>
      </c>
      <c r="CM30" s="70">
        <f t="shared" si="33"/>
        <v>0</v>
      </c>
      <c r="CN30" s="70">
        <f t="shared" si="33"/>
        <v>0</v>
      </c>
      <c r="CO30" s="70">
        <f t="shared" si="33"/>
        <v>0</v>
      </c>
      <c r="CP30" s="70">
        <f t="shared" si="33"/>
        <v>0</v>
      </c>
      <c r="CQ30" s="70">
        <f t="shared" si="33"/>
        <v>0</v>
      </c>
      <c r="CR30" s="70">
        <f t="shared" si="33"/>
        <v>0</v>
      </c>
      <c r="CS30" s="70">
        <f t="shared" si="33"/>
        <v>0</v>
      </c>
      <c r="CT30" s="70">
        <f t="shared" si="33"/>
        <v>0</v>
      </c>
      <c r="CU30" s="70">
        <f t="shared" si="33"/>
        <v>0</v>
      </c>
      <c r="CV30" s="70">
        <f t="shared" si="33"/>
        <v>0</v>
      </c>
      <c r="CW30" s="70">
        <f t="shared" si="33"/>
        <v>0</v>
      </c>
      <c r="CX30" s="70">
        <f t="shared" si="33"/>
        <v>0</v>
      </c>
      <c r="CY30" s="70">
        <f t="shared" si="33"/>
        <v>0</v>
      </c>
      <c r="CZ30" s="70">
        <f t="shared" si="33"/>
        <v>0</v>
      </c>
      <c r="DA30" s="70">
        <f t="shared" si="33"/>
        <v>0</v>
      </c>
      <c r="DB30" s="70">
        <f t="shared" si="33"/>
        <v>0</v>
      </c>
      <c r="DC30" s="70">
        <f t="shared" si="33"/>
        <v>0</v>
      </c>
      <c r="DD30" s="70">
        <f t="shared" si="33"/>
        <v>0</v>
      </c>
      <c r="DE30" s="70">
        <f t="shared" si="33"/>
        <v>0</v>
      </c>
      <c r="DF30" s="70">
        <f t="shared" si="33"/>
        <v>0</v>
      </c>
      <c r="DG30" s="70">
        <f t="shared" si="33"/>
        <v>0</v>
      </c>
      <c r="DH30" s="70">
        <f t="shared" si="33"/>
        <v>0</v>
      </c>
      <c r="DI30" s="70">
        <f t="shared" si="33"/>
        <v>0</v>
      </c>
      <c r="DJ30" s="70">
        <f t="shared" si="33"/>
        <v>0</v>
      </c>
      <c r="DK30" s="70">
        <f t="shared" si="33"/>
        <v>0</v>
      </c>
      <c r="DL30" s="70">
        <f t="shared" si="33"/>
        <v>0</v>
      </c>
      <c r="DM30" s="70">
        <f t="shared" si="33"/>
        <v>0</v>
      </c>
      <c r="DN30" s="70">
        <f t="shared" si="33"/>
        <v>0</v>
      </c>
      <c r="DO30" s="70">
        <f t="shared" si="33"/>
        <v>0</v>
      </c>
      <c r="DP30" s="70">
        <f t="shared" si="33"/>
        <v>0</v>
      </c>
      <c r="DQ30" s="70">
        <f t="shared" si="33"/>
        <v>0</v>
      </c>
      <c r="DR30" s="70">
        <f>SUM(DR31:DR37)</f>
        <v>0</v>
      </c>
      <c r="DS30" s="70">
        <f>SUM(DS31:DS37)</f>
        <v>0</v>
      </c>
      <c r="DT30" s="70">
        <f>SUM(DT31:DT37)</f>
        <v>0</v>
      </c>
      <c r="DU30" s="68"/>
    </row>
    <row r="31" spans="1:125" ht="48.75" customHeight="1" hidden="1">
      <c r="A31" s="13">
        <v>1</v>
      </c>
      <c r="B31" s="13" t="s">
        <v>77</v>
      </c>
      <c r="C31" s="13" t="s">
        <v>81</v>
      </c>
      <c r="D31" s="13"/>
      <c r="E31" s="13" t="s">
        <v>28</v>
      </c>
      <c r="F31" s="13" t="s">
        <v>82</v>
      </c>
      <c r="G31" s="39"/>
      <c r="H31" s="47">
        <v>14250</v>
      </c>
      <c r="I31" s="47">
        <v>14250</v>
      </c>
      <c r="J31" s="47"/>
      <c r="K31" s="47"/>
      <c r="L31" s="47">
        <v>350</v>
      </c>
      <c r="M31" s="47"/>
      <c r="N31" s="47">
        <v>375</v>
      </c>
      <c r="O31" s="47">
        <v>14250</v>
      </c>
      <c r="P31" s="47">
        <v>14250</v>
      </c>
      <c r="Q31" s="47"/>
      <c r="R31" s="47"/>
      <c r="S31" s="47">
        <v>350</v>
      </c>
      <c r="T31" s="47"/>
      <c r="U31" s="47">
        <v>375</v>
      </c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>
        <v>14250</v>
      </c>
      <c r="AR31" s="47">
        <v>14250</v>
      </c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9"/>
      <c r="CE31" s="47"/>
      <c r="CF31" s="49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9"/>
      <c r="DS31" s="47"/>
      <c r="DT31" s="49"/>
      <c r="DU31" s="161" t="s">
        <v>227</v>
      </c>
    </row>
    <row r="32" spans="1:125" ht="67.5" customHeight="1" hidden="1">
      <c r="A32" s="13">
        <v>2</v>
      </c>
      <c r="B32" s="13" t="s">
        <v>78</v>
      </c>
      <c r="C32" s="13" t="s">
        <v>81</v>
      </c>
      <c r="D32" s="13"/>
      <c r="E32" s="13" t="s">
        <v>25</v>
      </c>
      <c r="F32" s="13" t="s">
        <v>59</v>
      </c>
      <c r="G32" s="39"/>
      <c r="H32" s="47">
        <v>14007</v>
      </c>
      <c r="I32" s="47">
        <v>14007</v>
      </c>
      <c r="J32" s="47"/>
      <c r="K32" s="47"/>
      <c r="L32" s="47">
        <v>350</v>
      </c>
      <c r="M32" s="47"/>
      <c r="N32" s="47">
        <v>375</v>
      </c>
      <c r="O32" s="47">
        <v>14007</v>
      </c>
      <c r="P32" s="47">
        <v>14007</v>
      </c>
      <c r="Q32" s="47"/>
      <c r="R32" s="47"/>
      <c r="S32" s="47">
        <v>350</v>
      </c>
      <c r="T32" s="47"/>
      <c r="U32" s="47">
        <v>375</v>
      </c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>
        <v>14007</v>
      </c>
      <c r="AR32" s="47">
        <v>14007</v>
      </c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9"/>
      <c r="CE32" s="47"/>
      <c r="CF32" s="49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9"/>
      <c r="DS32" s="47"/>
      <c r="DT32" s="49"/>
      <c r="DU32" s="162"/>
    </row>
    <row r="33" spans="1:125" ht="58.5" customHeight="1" hidden="1">
      <c r="A33" s="13">
        <v>3</v>
      </c>
      <c r="B33" s="13" t="s">
        <v>79</v>
      </c>
      <c r="C33" s="13" t="s">
        <v>81</v>
      </c>
      <c r="D33" s="13"/>
      <c r="E33" s="13" t="s">
        <v>28</v>
      </c>
      <c r="F33" s="13" t="s">
        <v>82</v>
      </c>
      <c r="G33" s="39"/>
      <c r="H33" s="47">
        <v>14950</v>
      </c>
      <c r="I33" s="47">
        <v>13942</v>
      </c>
      <c r="J33" s="47"/>
      <c r="K33" s="47"/>
      <c r="L33" s="47">
        <v>951</v>
      </c>
      <c r="M33" s="47"/>
      <c r="N33" s="47">
        <v>408</v>
      </c>
      <c r="O33" s="47">
        <v>14950</v>
      </c>
      <c r="P33" s="47">
        <v>13942</v>
      </c>
      <c r="Q33" s="47"/>
      <c r="R33" s="47"/>
      <c r="S33" s="47">
        <v>951</v>
      </c>
      <c r="T33" s="47"/>
      <c r="U33" s="47">
        <v>408</v>
      </c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>
        <v>14950</v>
      </c>
      <c r="AR33" s="47">
        <v>13942</v>
      </c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1"/>
      <c r="CE33" s="47"/>
      <c r="CF33" s="49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1"/>
      <c r="DS33" s="47"/>
      <c r="DT33" s="49"/>
      <c r="DU33" s="162"/>
    </row>
    <row r="34" spans="1:125" ht="39" customHeight="1" hidden="1">
      <c r="A34" s="13">
        <v>4</v>
      </c>
      <c r="B34" s="13" t="s">
        <v>175</v>
      </c>
      <c r="C34" s="13" t="s">
        <v>81</v>
      </c>
      <c r="D34" s="13"/>
      <c r="E34" s="13" t="s">
        <v>28</v>
      </c>
      <c r="F34" s="13">
        <v>2019</v>
      </c>
      <c r="G34" s="39"/>
      <c r="H34" s="47">
        <v>6000</v>
      </c>
      <c r="I34" s="47">
        <v>6000</v>
      </c>
      <c r="J34" s="47"/>
      <c r="K34" s="47"/>
      <c r="L34" s="47">
        <v>420</v>
      </c>
      <c r="M34" s="47"/>
      <c r="N34" s="47">
        <v>180</v>
      </c>
      <c r="O34" s="47">
        <v>6000</v>
      </c>
      <c r="P34" s="47">
        <v>6000</v>
      </c>
      <c r="Q34" s="47"/>
      <c r="R34" s="47"/>
      <c r="S34" s="47">
        <v>420</v>
      </c>
      <c r="T34" s="47"/>
      <c r="U34" s="47">
        <v>180</v>
      </c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>
        <v>6000</v>
      </c>
      <c r="AR34" s="47">
        <v>6000</v>
      </c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9"/>
      <c r="CE34" s="47"/>
      <c r="CF34" s="49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9"/>
      <c r="DS34" s="47"/>
      <c r="DT34" s="49"/>
      <c r="DU34" s="162"/>
    </row>
    <row r="35" spans="1:125" ht="42" customHeight="1" hidden="1">
      <c r="A35" s="13">
        <v>5</v>
      </c>
      <c r="B35" s="13" t="s">
        <v>80</v>
      </c>
      <c r="C35" s="13" t="s">
        <v>81</v>
      </c>
      <c r="D35" s="13"/>
      <c r="E35" s="13" t="s">
        <v>25</v>
      </c>
      <c r="F35" s="13" t="s">
        <v>82</v>
      </c>
      <c r="G35" s="39"/>
      <c r="H35" s="47">
        <v>8941</v>
      </c>
      <c r="I35" s="47">
        <v>8694.769</v>
      </c>
      <c r="J35" s="47"/>
      <c r="K35" s="47"/>
      <c r="L35" s="47">
        <v>375</v>
      </c>
      <c r="M35" s="47"/>
      <c r="N35" s="47">
        <v>375</v>
      </c>
      <c r="O35" s="47">
        <v>8941</v>
      </c>
      <c r="P35" s="47">
        <v>8694.769</v>
      </c>
      <c r="Q35" s="47"/>
      <c r="R35" s="47"/>
      <c r="S35" s="47">
        <v>375</v>
      </c>
      <c r="T35" s="47"/>
      <c r="U35" s="47">
        <v>375</v>
      </c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>
        <v>8941</v>
      </c>
      <c r="AR35" s="47">
        <v>8694.769</v>
      </c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1"/>
      <c r="CE35" s="47"/>
      <c r="CF35" s="49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1"/>
      <c r="DS35" s="47"/>
      <c r="DT35" s="49"/>
      <c r="DU35" s="162"/>
    </row>
    <row r="36" spans="1:125" ht="46.5" customHeight="1" hidden="1">
      <c r="A36" s="13">
        <v>6</v>
      </c>
      <c r="B36" s="13" t="s">
        <v>176</v>
      </c>
      <c r="C36" s="13" t="s">
        <v>81</v>
      </c>
      <c r="D36" s="13"/>
      <c r="E36" s="13" t="s">
        <v>28</v>
      </c>
      <c r="F36" s="13" t="s">
        <v>82</v>
      </c>
      <c r="G36" s="39"/>
      <c r="H36" s="47">
        <v>12892</v>
      </c>
      <c r="I36" s="47">
        <v>12526.574</v>
      </c>
      <c r="J36" s="47"/>
      <c r="K36" s="47"/>
      <c r="L36" s="47">
        <v>945</v>
      </c>
      <c r="M36" s="47"/>
      <c r="N36" s="47">
        <v>405</v>
      </c>
      <c r="O36" s="47">
        <v>12892</v>
      </c>
      <c r="P36" s="47">
        <v>12526.574</v>
      </c>
      <c r="Q36" s="47"/>
      <c r="R36" s="47"/>
      <c r="S36" s="47">
        <v>945</v>
      </c>
      <c r="T36" s="47"/>
      <c r="U36" s="47">
        <v>405</v>
      </c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>
        <v>12892</v>
      </c>
      <c r="AR36" s="47">
        <v>12526.574</v>
      </c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1"/>
      <c r="CE36" s="47"/>
      <c r="CF36" s="49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1"/>
      <c r="DS36" s="47"/>
      <c r="DT36" s="49"/>
      <c r="DU36" s="162"/>
    </row>
    <row r="37" spans="1:125" ht="59.25" customHeight="1" hidden="1">
      <c r="A37" s="13">
        <v>7</v>
      </c>
      <c r="B37" s="13" t="s">
        <v>177</v>
      </c>
      <c r="C37" s="13" t="s">
        <v>81</v>
      </c>
      <c r="D37" s="13"/>
      <c r="E37" s="13" t="s">
        <v>28</v>
      </c>
      <c r="F37" s="13" t="s">
        <v>82</v>
      </c>
      <c r="G37" s="39"/>
      <c r="H37" s="47">
        <v>5059</v>
      </c>
      <c r="I37" s="47">
        <v>5670.6570000000065</v>
      </c>
      <c r="J37" s="47"/>
      <c r="K37" s="47"/>
      <c r="L37" s="47"/>
      <c r="M37" s="47"/>
      <c r="N37" s="47"/>
      <c r="O37" s="47">
        <v>5059</v>
      </c>
      <c r="P37" s="47">
        <v>5670.6570000000065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>
        <v>5059</v>
      </c>
      <c r="AR37" s="47">
        <v>5670.6570000000065</v>
      </c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163"/>
    </row>
    <row r="40" spans="21:99" ht="16.5">
      <c r="U40" s="19"/>
      <c r="BG40" s="19"/>
      <c r="CU40" s="19"/>
    </row>
    <row r="41" spans="21:99" ht="16.5">
      <c r="U41" s="19"/>
      <c r="BG41" s="19"/>
      <c r="CU41" s="19"/>
    </row>
  </sheetData>
  <sheetProtection/>
  <mergeCells count="177">
    <mergeCell ref="CE7:CF7"/>
    <mergeCell ref="CE8:CE11"/>
    <mergeCell ref="CF8:CF9"/>
    <mergeCell ref="CF10:CF11"/>
    <mergeCell ref="CB10:CB11"/>
    <mergeCell ref="CC8:CC11"/>
    <mergeCell ref="CD10:CD11"/>
    <mergeCell ref="CC7:CD7"/>
    <mergeCell ref="CD8:CD9"/>
    <mergeCell ref="BV7:CB7"/>
    <mergeCell ref="BV8:BV11"/>
    <mergeCell ref="BW8:CB9"/>
    <mergeCell ref="BW10:BW11"/>
    <mergeCell ref="BX10:BX11"/>
    <mergeCell ref="BY10:BY11"/>
    <mergeCell ref="BZ10:BZ11"/>
    <mergeCell ref="CA10:CA11"/>
    <mergeCell ref="BO7:BU7"/>
    <mergeCell ref="BO8:BO11"/>
    <mergeCell ref="BP8:BU9"/>
    <mergeCell ref="BP10:BP11"/>
    <mergeCell ref="BQ10:BQ11"/>
    <mergeCell ref="BR10:BR11"/>
    <mergeCell ref="BS10:BS11"/>
    <mergeCell ref="BT10:BT11"/>
    <mergeCell ref="BU10:BU11"/>
    <mergeCell ref="BI8:BN9"/>
    <mergeCell ref="BI10:BI11"/>
    <mergeCell ref="BJ10:BJ11"/>
    <mergeCell ref="BK10:BK11"/>
    <mergeCell ref="BL10:BL11"/>
    <mergeCell ref="BM10:BM11"/>
    <mergeCell ref="BN10:BN11"/>
    <mergeCell ref="BA8:BA11"/>
    <mergeCell ref="BB8:BG9"/>
    <mergeCell ref="A2:DU2"/>
    <mergeCell ref="BG10:BG11"/>
    <mergeCell ref="BA5:DU5"/>
    <mergeCell ref="BA7:BG7"/>
    <mergeCell ref="AT9:AT11"/>
    <mergeCell ref="AU9:AZ9"/>
    <mergeCell ref="BH7:BN7"/>
    <mergeCell ref="BH8:BH11"/>
    <mergeCell ref="D7:D11"/>
    <mergeCell ref="AW10:AW11"/>
    <mergeCell ref="G7:N7"/>
    <mergeCell ref="O7:U7"/>
    <mergeCell ref="V7:AB7"/>
    <mergeCell ref="AC7:AI7"/>
    <mergeCell ref="AJ7:AP7"/>
    <mergeCell ref="AQ7:AR7"/>
    <mergeCell ref="G8:G11"/>
    <mergeCell ref="H8:N8"/>
    <mergeCell ref="AX10:AX11"/>
    <mergeCell ref="AY10:AY11"/>
    <mergeCell ref="AZ10:AZ11"/>
    <mergeCell ref="AS7:AZ7"/>
    <mergeCell ref="AS8:AS11"/>
    <mergeCell ref="AT8:AZ8"/>
    <mergeCell ref="A4:DU4"/>
    <mergeCell ref="BE1:DU1"/>
    <mergeCell ref="BB10:BB11"/>
    <mergeCell ref="BC10:BC11"/>
    <mergeCell ref="BD10:BD11"/>
    <mergeCell ref="BE10:BE11"/>
    <mergeCell ref="BF10:BF11"/>
    <mergeCell ref="A3:DU3"/>
    <mergeCell ref="AU10:AU11"/>
    <mergeCell ref="AV10:AV11"/>
    <mergeCell ref="AM10:AM11"/>
    <mergeCell ref="O8:O11"/>
    <mergeCell ref="P8:U9"/>
    <mergeCell ref="V8:V11"/>
    <mergeCell ref="W8:AB9"/>
    <mergeCell ref="AC8:AC11"/>
    <mergeCell ref="AD8:AI9"/>
    <mergeCell ref="P10:P11"/>
    <mergeCell ref="AA10:AA11"/>
    <mergeCell ref="AB10:AB11"/>
    <mergeCell ref="AF10:AF11"/>
    <mergeCell ref="AG10:AG11"/>
    <mergeCell ref="AH10:AH11"/>
    <mergeCell ref="AI10:AI11"/>
    <mergeCell ref="AK10:AK11"/>
    <mergeCell ref="AL10:AL11"/>
    <mergeCell ref="H9:H11"/>
    <mergeCell ref="I9:N9"/>
    <mergeCell ref="I10:I11"/>
    <mergeCell ref="J10:J11"/>
    <mergeCell ref="K10:K11"/>
    <mergeCell ref="L10:L11"/>
    <mergeCell ref="M10:M11"/>
    <mergeCell ref="N10:N11"/>
    <mergeCell ref="AE10:AE11"/>
    <mergeCell ref="Q10:Q11"/>
    <mergeCell ref="R10:R11"/>
    <mergeCell ref="S10:S11"/>
    <mergeCell ref="T10:T11"/>
    <mergeCell ref="U10:U11"/>
    <mergeCell ref="W10:W11"/>
    <mergeCell ref="AD10:AD11"/>
    <mergeCell ref="AK8:AP9"/>
    <mergeCell ref="AS6:CF6"/>
    <mergeCell ref="DU6:DU11"/>
    <mergeCell ref="AP10:AP11"/>
    <mergeCell ref="AR10:AR11"/>
    <mergeCell ref="X10:X11"/>
    <mergeCell ref="Y10:Y11"/>
    <mergeCell ref="Z10:Z11"/>
    <mergeCell ref="AQ8:AQ11"/>
    <mergeCell ref="AR8:AR9"/>
    <mergeCell ref="DU31:DU37"/>
    <mergeCell ref="A6:A11"/>
    <mergeCell ref="B6:B11"/>
    <mergeCell ref="C6:C11"/>
    <mergeCell ref="E6:E11"/>
    <mergeCell ref="F6:F11"/>
    <mergeCell ref="G6:AR6"/>
    <mergeCell ref="AN10:AN11"/>
    <mergeCell ref="AO10:AO11"/>
    <mergeCell ref="AJ8:AJ11"/>
    <mergeCell ref="CG6:DT6"/>
    <mergeCell ref="CG7:CN7"/>
    <mergeCell ref="CO7:CU7"/>
    <mergeCell ref="CV7:DB7"/>
    <mergeCell ref="DC7:DI7"/>
    <mergeCell ref="DJ7:DP7"/>
    <mergeCell ref="DQ7:DR7"/>
    <mergeCell ref="DS7:DT7"/>
    <mergeCell ref="CG8:CG11"/>
    <mergeCell ref="CH8:CN8"/>
    <mergeCell ref="CO8:CO11"/>
    <mergeCell ref="CP8:CU9"/>
    <mergeCell ref="CV8:CV11"/>
    <mergeCell ref="CW8:DB9"/>
    <mergeCell ref="CP10:CP11"/>
    <mergeCell ref="CQ10:CQ11"/>
    <mergeCell ref="CR10:CR11"/>
    <mergeCell ref="CS10:CS11"/>
    <mergeCell ref="DJ8:DJ11"/>
    <mergeCell ref="DK8:DP9"/>
    <mergeCell ref="DQ8:DQ11"/>
    <mergeCell ref="DR8:DR9"/>
    <mergeCell ref="DH10:DH11"/>
    <mergeCell ref="DI10:DI11"/>
    <mergeCell ref="DK10:DK11"/>
    <mergeCell ref="DL10:DL11"/>
    <mergeCell ref="DM10:DM11"/>
    <mergeCell ref="DN10:DN11"/>
    <mergeCell ref="CH9:CH11"/>
    <mergeCell ref="CI9:CN9"/>
    <mergeCell ref="CI10:CI11"/>
    <mergeCell ref="CJ10:CJ11"/>
    <mergeCell ref="CK10:CK11"/>
    <mergeCell ref="CL10:CL11"/>
    <mergeCell ref="CM10:CM11"/>
    <mergeCell ref="CN10:CN11"/>
    <mergeCell ref="CT10:CT11"/>
    <mergeCell ref="CU10:CU11"/>
    <mergeCell ref="CW10:CW11"/>
    <mergeCell ref="CX10:CX11"/>
    <mergeCell ref="CY10:CY11"/>
    <mergeCell ref="CZ10:CZ11"/>
    <mergeCell ref="DA10:DA11"/>
    <mergeCell ref="DB10:DB11"/>
    <mergeCell ref="DD10:DD11"/>
    <mergeCell ref="DE10:DE11"/>
    <mergeCell ref="DF10:DF11"/>
    <mergeCell ref="DG10:DG11"/>
    <mergeCell ref="DC8:DC11"/>
    <mergeCell ref="DD8:DI9"/>
    <mergeCell ref="DO10:DO11"/>
    <mergeCell ref="DP10:DP11"/>
    <mergeCell ref="DR10:DR11"/>
    <mergeCell ref="DT10:DT11"/>
    <mergeCell ref="DS8:DS11"/>
    <mergeCell ref="DT8:DT9"/>
  </mergeCells>
  <printOptions/>
  <pageMargins left="0.2362204724409449" right="0.15748031496062992" top="0.31496062992125984" bottom="0.31496062992125984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W66"/>
  <sheetViews>
    <sheetView zoomScale="70" zoomScaleNormal="70" zoomScalePageLayoutView="0" workbookViewId="0" topLeftCell="A2">
      <pane ySplit="11" topLeftCell="A43" activePane="bottomLeft" state="frozen"/>
      <selection pane="topLeft" activeCell="A2" sqref="A2"/>
      <selection pane="bottomLeft" activeCell="A5" sqref="A5:DX5"/>
    </sheetView>
  </sheetViews>
  <sheetFormatPr defaultColWidth="9.140625" defaultRowHeight="15"/>
  <cols>
    <col min="1" max="1" width="4.28125" style="67" customWidth="1"/>
    <col min="2" max="2" width="35.28125" style="48" customWidth="1"/>
    <col min="3" max="3" width="8.28125" style="67" customWidth="1"/>
    <col min="4" max="4" width="21.140625" style="67" hidden="1" customWidth="1"/>
    <col min="5" max="5" width="8.421875" style="67" customWidth="1"/>
    <col min="6" max="6" width="9.00390625" style="67" customWidth="1"/>
    <col min="7" max="7" width="14.140625" style="48" hidden="1" customWidth="1"/>
    <col min="8" max="9" width="7.57421875" style="56" hidden="1" customWidth="1"/>
    <col min="10" max="10" width="5.8515625" style="56" hidden="1" customWidth="1"/>
    <col min="11" max="11" width="7.00390625" style="56" hidden="1" customWidth="1"/>
    <col min="12" max="12" width="7.7109375" style="56" hidden="1" customWidth="1"/>
    <col min="13" max="13" width="5.8515625" style="56" hidden="1" customWidth="1"/>
    <col min="14" max="14" width="7.28125" style="56" hidden="1" customWidth="1"/>
    <col min="15" max="18" width="5.8515625" style="56" hidden="1" customWidth="1"/>
    <col min="19" max="39" width="8.28125" style="56" hidden="1" customWidth="1"/>
    <col min="40" max="41" width="8.28125" style="60" hidden="1" customWidth="1"/>
    <col min="42" max="42" width="5.8515625" style="48" hidden="1" customWidth="1"/>
    <col min="43" max="43" width="6.7109375" style="48" hidden="1" customWidth="1"/>
    <col min="44" max="44" width="7.8515625" style="48" hidden="1" customWidth="1"/>
    <col min="45" max="45" width="5.8515625" style="48" hidden="1" customWidth="1"/>
    <col min="46" max="46" width="7.421875" style="48" hidden="1" customWidth="1"/>
    <col min="47" max="47" width="8.140625" style="48" hidden="1" customWidth="1"/>
    <col min="48" max="48" width="7.7109375" style="48" hidden="1" customWidth="1"/>
    <col min="49" max="49" width="5.8515625" style="48" hidden="1" customWidth="1"/>
    <col min="50" max="50" width="6.7109375" style="48" hidden="1" customWidth="1"/>
    <col min="51" max="51" width="7.8515625" style="48" hidden="1" customWidth="1"/>
    <col min="52" max="52" width="5.8515625" style="48" hidden="1" customWidth="1"/>
    <col min="53" max="53" width="7.421875" style="48" hidden="1" customWidth="1"/>
    <col min="54" max="54" width="14.140625" style="48" customWidth="1"/>
    <col min="55" max="56" width="7.57421875" style="48" customWidth="1"/>
    <col min="57" max="57" width="5.8515625" style="48" customWidth="1"/>
    <col min="58" max="58" width="6.57421875" style="48" customWidth="1"/>
    <col min="59" max="59" width="6.140625" style="48" customWidth="1"/>
    <col min="60" max="60" width="5.57421875" style="48" customWidth="1"/>
    <col min="61" max="61" width="7.00390625" style="48" customWidth="1"/>
    <col min="62" max="65" width="5.8515625" style="48" hidden="1" customWidth="1"/>
    <col min="66" max="67" width="7.7109375" style="48" customWidth="1"/>
    <col min="68" max="68" width="5.8515625" style="48" hidden="1" customWidth="1"/>
    <col min="69" max="69" width="9.28125" style="48" hidden="1" customWidth="1"/>
    <col min="70" max="70" width="8.421875" style="48" hidden="1" customWidth="1"/>
    <col min="71" max="71" width="5.8515625" style="48" hidden="1" customWidth="1"/>
    <col min="72" max="72" width="11.421875" style="48" hidden="1" customWidth="1"/>
    <col min="73" max="74" width="8.28125" style="48" customWidth="1"/>
    <col min="75" max="75" width="5.8515625" style="48" hidden="1" customWidth="1"/>
    <col min="76" max="76" width="6.7109375" style="48" hidden="1" customWidth="1"/>
    <col min="77" max="77" width="7.8515625" style="48" hidden="1" customWidth="1"/>
    <col min="78" max="78" width="5.8515625" style="48" hidden="1" customWidth="1"/>
    <col min="79" max="79" width="7.421875" style="48" hidden="1" customWidth="1"/>
    <col min="80" max="81" width="7.421875" style="48" customWidth="1"/>
    <col min="82" max="82" width="5.8515625" style="48" hidden="1" customWidth="1"/>
    <col min="83" max="83" width="6.7109375" style="48" hidden="1" customWidth="1"/>
    <col min="84" max="84" width="7.8515625" style="48" hidden="1" customWidth="1"/>
    <col min="85" max="85" width="5.8515625" style="48" hidden="1" customWidth="1"/>
    <col min="86" max="86" width="7.421875" style="48" hidden="1" customWidth="1"/>
    <col min="87" max="88" width="7.28125" style="48" customWidth="1"/>
    <col min="89" max="90" width="7.140625" style="48" customWidth="1"/>
    <col min="91" max="91" width="11.28125" style="48" customWidth="1"/>
    <col min="92" max="93" width="7.57421875" style="48" customWidth="1"/>
    <col min="94" max="94" width="5.8515625" style="48" customWidth="1"/>
    <col min="95" max="95" width="6.57421875" style="48" customWidth="1"/>
    <col min="96" max="96" width="6.140625" style="48" customWidth="1"/>
    <col min="97" max="97" width="5.57421875" style="48" customWidth="1"/>
    <col min="98" max="98" width="7.00390625" style="48" customWidth="1"/>
    <col min="99" max="102" width="5.8515625" style="48" hidden="1" customWidth="1"/>
    <col min="103" max="104" width="7.7109375" style="48" customWidth="1"/>
    <col min="105" max="105" width="5.8515625" style="48" hidden="1" customWidth="1"/>
    <col min="106" max="106" width="9.28125" style="48" hidden="1" customWidth="1"/>
    <col min="107" max="107" width="8.421875" style="48" hidden="1" customWidth="1"/>
    <col min="108" max="108" width="5.8515625" style="48" hidden="1" customWidth="1"/>
    <col min="109" max="109" width="11.421875" style="48" hidden="1" customWidth="1"/>
    <col min="110" max="110" width="8.28125" style="48" customWidth="1"/>
    <col min="111" max="111" width="7.00390625" style="48" customWidth="1"/>
    <col min="112" max="112" width="5.8515625" style="48" hidden="1" customWidth="1"/>
    <col min="113" max="113" width="6.7109375" style="48" hidden="1" customWidth="1"/>
    <col min="114" max="114" width="7.8515625" style="48" hidden="1" customWidth="1"/>
    <col min="115" max="115" width="5.8515625" style="48" hidden="1" customWidth="1"/>
    <col min="116" max="116" width="7.421875" style="48" hidden="1" customWidth="1"/>
    <col min="117" max="118" width="7.421875" style="48" customWidth="1"/>
    <col min="119" max="119" width="5.8515625" style="48" hidden="1" customWidth="1"/>
    <col min="120" max="120" width="6.7109375" style="48" hidden="1" customWidth="1"/>
    <col min="121" max="121" width="7.8515625" style="48" hidden="1" customWidth="1"/>
    <col min="122" max="122" width="5.8515625" style="48" hidden="1" customWidth="1"/>
    <col min="123" max="123" width="7.421875" style="48" hidden="1" customWidth="1"/>
    <col min="124" max="125" width="7.28125" style="48" customWidth="1"/>
    <col min="126" max="127" width="7.140625" style="48" customWidth="1"/>
    <col min="128" max="128" width="9.140625" style="48" customWidth="1"/>
    <col min="129" max="152" width="9.140625" style="20" customWidth="1"/>
    <col min="153" max="16384" width="9.140625" style="48" customWidth="1"/>
  </cols>
  <sheetData>
    <row r="1" spans="1:128" ht="16.5" customHeight="1">
      <c r="A1" s="137" t="s">
        <v>13</v>
      </c>
      <c r="B1" s="137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112" t="s">
        <v>24</v>
      </c>
      <c r="U1" s="112"/>
      <c r="V1" s="112"/>
      <c r="W1" s="112"/>
      <c r="X1" s="112"/>
      <c r="Y1" s="112"/>
      <c r="Z1" s="55"/>
      <c r="AA1" s="112" t="s">
        <v>24</v>
      </c>
      <c r="AB1" s="112"/>
      <c r="AC1" s="112"/>
      <c r="AD1" s="112"/>
      <c r="AE1" s="112"/>
      <c r="AF1" s="112"/>
      <c r="AG1" s="55"/>
      <c r="AH1" s="112" t="s">
        <v>24</v>
      </c>
      <c r="AI1" s="112"/>
      <c r="AJ1" s="112"/>
      <c r="AK1" s="112"/>
      <c r="AL1" s="112"/>
      <c r="AM1" s="112"/>
      <c r="AN1" s="57"/>
      <c r="AO1" s="58"/>
      <c r="AP1" s="112"/>
      <c r="AQ1" s="112"/>
      <c r="AR1" s="112"/>
      <c r="AS1" s="112"/>
      <c r="AT1" s="112"/>
      <c r="AU1" s="55"/>
      <c r="AV1" s="112" t="s">
        <v>24</v>
      </c>
      <c r="AW1" s="112"/>
      <c r="AX1" s="112"/>
      <c r="AY1" s="112"/>
      <c r="AZ1" s="112"/>
      <c r="BA1" s="112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112" t="s">
        <v>24</v>
      </c>
      <c r="BP1" s="112"/>
      <c r="BQ1" s="112"/>
      <c r="BR1" s="112"/>
      <c r="BS1" s="112"/>
      <c r="BT1" s="112"/>
      <c r="BU1" s="55"/>
      <c r="BV1" s="112" t="s">
        <v>24</v>
      </c>
      <c r="BW1" s="112"/>
      <c r="BX1" s="112"/>
      <c r="BY1" s="112"/>
      <c r="BZ1" s="112"/>
      <c r="CA1" s="112"/>
      <c r="CB1" s="55"/>
      <c r="CC1" s="112" t="s">
        <v>24</v>
      </c>
      <c r="CD1" s="112"/>
      <c r="CE1" s="112"/>
      <c r="CF1" s="112"/>
      <c r="CG1" s="112"/>
      <c r="CH1" s="112"/>
      <c r="CI1" s="55"/>
      <c r="CJ1" s="75"/>
      <c r="CK1" s="55"/>
      <c r="CL1" s="7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112" t="s">
        <v>24</v>
      </c>
      <c r="DA1" s="112"/>
      <c r="DB1" s="112"/>
      <c r="DC1" s="112"/>
      <c r="DD1" s="112"/>
      <c r="DE1" s="112"/>
      <c r="DF1" s="55"/>
      <c r="DG1" s="112" t="s">
        <v>24</v>
      </c>
      <c r="DH1" s="112"/>
      <c r="DI1" s="112"/>
      <c r="DJ1" s="112"/>
      <c r="DK1" s="112"/>
      <c r="DL1" s="112"/>
      <c r="DM1" s="55"/>
      <c r="DN1" s="112" t="s">
        <v>24</v>
      </c>
      <c r="DO1" s="112"/>
      <c r="DP1" s="112"/>
      <c r="DQ1" s="112"/>
      <c r="DR1" s="112"/>
      <c r="DS1" s="112"/>
      <c r="DT1" s="55"/>
      <c r="DU1" s="75"/>
      <c r="DV1" s="55"/>
      <c r="DW1" s="75"/>
      <c r="DX1" s="56"/>
    </row>
    <row r="2" spans="1:128" ht="16.5" customHeight="1">
      <c r="A2" s="77"/>
      <c r="B2" s="77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75"/>
      <c r="U2" s="75"/>
      <c r="V2" s="75"/>
      <c r="W2" s="139"/>
      <c r="X2" s="139"/>
      <c r="Y2" s="139"/>
      <c r="Z2" s="133" t="s">
        <v>168</v>
      </c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</row>
    <row r="3" spans="1:128" ht="32.25" customHeight="1">
      <c r="A3" s="134" t="s">
        <v>163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</row>
    <row r="4" spans="1:128" ht="18.75" customHeight="1" hidden="1">
      <c r="A4" s="124" t="s">
        <v>183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</row>
    <row r="5" spans="1:128" ht="18.75" customHeight="1">
      <c r="A5" s="124" t="s">
        <v>255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</row>
    <row r="6" spans="1:128" ht="20.25" customHeight="1">
      <c r="A6" s="64"/>
      <c r="B6" s="78"/>
      <c r="C6" s="64"/>
      <c r="D6" s="64"/>
      <c r="E6" s="64"/>
      <c r="F6" s="64"/>
      <c r="G6" s="79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125"/>
      <c r="T6" s="125"/>
      <c r="U6" s="125"/>
      <c r="V6" s="125"/>
      <c r="W6" s="125"/>
      <c r="X6" s="125"/>
      <c r="Y6" s="125"/>
      <c r="Z6" s="125" t="s">
        <v>83</v>
      </c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</row>
    <row r="7" spans="1:128" ht="51" customHeight="1">
      <c r="A7" s="116" t="s">
        <v>2</v>
      </c>
      <c r="B7" s="102" t="s">
        <v>5</v>
      </c>
      <c r="C7" s="102" t="s">
        <v>6</v>
      </c>
      <c r="D7" s="80"/>
      <c r="E7" s="102" t="s">
        <v>15</v>
      </c>
      <c r="F7" s="116" t="s">
        <v>7</v>
      </c>
      <c r="G7" s="120" t="s">
        <v>203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113" t="s">
        <v>232</v>
      </c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5"/>
      <c r="CM7" s="113" t="s">
        <v>228</v>
      </c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5"/>
      <c r="DX7" s="126" t="s">
        <v>71</v>
      </c>
    </row>
    <row r="8" spans="1:152" s="65" customFormat="1" ht="43.5" customHeight="1">
      <c r="A8" s="117"/>
      <c r="B8" s="119"/>
      <c r="C8" s="119"/>
      <c r="D8" s="107" t="s">
        <v>14</v>
      </c>
      <c r="E8" s="119"/>
      <c r="F8" s="117"/>
      <c r="G8" s="111" t="s">
        <v>8</v>
      </c>
      <c r="H8" s="111"/>
      <c r="I8" s="111"/>
      <c r="J8" s="111"/>
      <c r="K8" s="111"/>
      <c r="L8" s="111"/>
      <c r="M8" s="111"/>
      <c r="N8" s="111"/>
      <c r="O8" s="108" t="s">
        <v>20</v>
      </c>
      <c r="P8" s="108"/>
      <c r="Q8" s="108"/>
      <c r="R8" s="108"/>
      <c r="S8" s="111" t="s">
        <v>22</v>
      </c>
      <c r="T8" s="111"/>
      <c r="U8" s="111"/>
      <c r="V8" s="111"/>
      <c r="W8" s="111"/>
      <c r="X8" s="111"/>
      <c r="Y8" s="111"/>
      <c r="Z8" s="111" t="s">
        <v>158</v>
      </c>
      <c r="AA8" s="111"/>
      <c r="AB8" s="111"/>
      <c r="AC8" s="111"/>
      <c r="AD8" s="111"/>
      <c r="AE8" s="111"/>
      <c r="AF8" s="111"/>
      <c r="AG8" s="111" t="s">
        <v>159</v>
      </c>
      <c r="AH8" s="111"/>
      <c r="AI8" s="111"/>
      <c r="AJ8" s="111"/>
      <c r="AK8" s="111"/>
      <c r="AL8" s="111"/>
      <c r="AM8" s="111"/>
      <c r="AN8" s="122" t="s">
        <v>204</v>
      </c>
      <c r="AO8" s="123"/>
      <c r="AP8" s="111"/>
      <c r="AQ8" s="111"/>
      <c r="AR8" s="111"/>
      <c r="AS8" s="111"/>
      <c r="AT8" s="111"/>
      <c r="AU8" s="111" t="s">
        <v>160</v>
      </c>
      <c r="AV8" s="111"/>
      <c r="AW8" s="111"/>
      <c r="AX8" s="111"/>
      <c r="AY8" s="111"/>
      <c r="AZ8" s="111"/>
      <c r="BA8" s="111"/>
      <c r="BB8" s="111" t="s">
        <v>8</v>
      </c>
      <c r="BC8" s="111"/>
      <c r="BD8" s="111"/>
      <c r="BE8" s="111"/>
      <c r="BF8" s="111"/>
      <c r="BG8" s="111"/>
      <c r="BH8" s="111"/>
      <c r="BI8" s="111"/>
      <c r="BJ8" s="108" t="s">
        <v>20</v>
      </c>
      <c r="BK8" s="108"/>
      <c r="BL8" s="108"/>
      <c r="BM8" s="108"/>
      <c r="BN8" s="111" t="s">
        <v>22</v>
      </c>
      <c r="BO8" s="111"/>
      <c r="BP8" s="111"/>
      <c r="BQ8" s="111"/>
      <c r="BR8" s="111"/>
      <c r="BS8" s="111"/>
      <c r="BT8" s="111"/>
      <c r="BU8" s="111" t="s">
        <v>158</v>
      </c>
      <c r="BV8" s="111"/>
      <c r="BW8" s="111"/>
      <c r="BX8" s="111"/>
      <c r="BY8" s="111"/>
      <c r="BZ8" s="111"/>
      <c r="CA8" s="111"/>
      <c r="CB8" s="111" t="s">
        <v>159</v>
      </c>
      <c r="CC8" s="111"/>
      <c r="CD8" s="111"/>
      <c r="CE8" s="111"/>
      <c r="CF8" s="111"/>
      <c r="CG8" s="111"/>
      <c r="CH8" s="111"/>
      <c r="CI8" s="109" t="s">
        <v>184</v>
      </c>
      <c r="CJ8" s="110"/>
      <c r="CK8" s="109" t="s">
        <v>205</v>
      </c>
      <c r="CL8" s="110"/>
      <c r="CM8" s="111" t="s">
        <v>8</v>
      </c>
      <c r="CN8" s="111"/>
      <c r="CO8" s="111"/>
      <c r="CP8" s="111"/>
      <c r="CQ8" s="111"/>
      <c r="CR8" s="111"/>
      <c r="CS8" s="111"/>
      <c r="CT8" s="111"/>
      <c r="CU8" s="108" t="s">
        <v>20</v>
      </c>
      <c r="CV8" s="108"/>
      <c r="CW8" s="108"/>
      <c r="CX8" s="108"/>
      <c r="CY8" s="111" t="s">
        <v>22</v>
      </c>
      <c r="CZ8" s="111"/>
      <c r="DA8" s="111"/>
      <c r="DB8" s="111"/>
      <c r="DC8" s="111"/>
      <c r="DD8" s="111"/>
      <c r="DE8" s="111"/>
      <c r="DF8" s="111" t="s">
        <v>158</v>
      </c>
      <c r="DG8" s="111"/>
      <c r="DH8" s="111"/>
      <c r="DI8" s="111"/>
      <c r="DJ8" s="111"/>
      <c r="DK8" s="111"/>
      <c r="DL8" s="111"/>
      <c r="DM8" s="111" t="s">
        <v>159</v>
      </c>
      <c r="DN8" s="111"/>
      <c r="DO8" s="111"/>
      <c r="DP8" s="111"/>
      <c r="DQ8" s="111"/>
      <c r="DR8" s="111"/>
      <c r="DS8" s="111"/>
      <c r="DT8" s="109" t="s">
        <v>184</v>
      </c>
      <c r="DU8" s="110"/>
      <c r="DV8" s="109" t="s">
        <v>205</v>
      </c>
      <c r="DW8" s="110"/>
      <c r="DX8" s="127"/>
      <c r="DY8" s="21"/>
      <c r="DZ8" s="21"/>
      <c r="EA8" s="34" t="e">
        <f>#REF!-29809</f>
        <v>#REF!</v>
      </c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</row>
    <row r="9" spans="1:152" s="65" customFormat="1" ht="15" customHeight="1">
      <c r="A9" s="117"/>
      <c r="B9" s="119"/>
      <c r="C9" s="119"/>
      <c r="D9" s="107"/>
      <c r="E9" s="119"/>
      <c r="F9" s="117"/>
      <c r="G9" s="111" t="s">
        <v>16</v>
      </c>
      <c r="H9" s="107" t="s">
        <v>9</v>
      </c>
      <c r="I9" s="107"/>
      <c r="J9" s="107"/>
      <c r="K9" s="107"/>
      <c r="L9" s="107"/>
      <c r="M9" s="107"/>
      <c r="N9" s="107"/>
      <c r="O9" s="104" t="s">
        <v>10</v>
      </c>
      <c r="P9" s="104" t="s">
        <v>4</v>
      </c>
      <c r="Q9" s="104"/>
      <c r="R9" s="104"/>
      <c r="S9" s="104" t="s">
        <v>10</v>
      </c>
      <c r="T9" s="104" t="s">
        <v>3</v>
      </c>
      <c r="U9" s="104"/>
      <c r="V9" s="104"/>
      <c r="W9" s="104"/>
      <c r="X9" s="104"/>
      <c r="Y9" s="104"/>
      <c r="Z9" s="104" t="s">
        <v>10</v>
      </c>
      <c r="AA9" s="104" t="s">
        <v>3</v>
      </c>
      <c r="AB9" s="104"/>
      <c r="AC9" s="104"/>
      <c r="AD9" s="104"/>
      <c r="AE9" s="104"/>
      <c r="AF9" s="104"/>
      <c r="AG9" s="104" t="s">
        <v>10</v>
      </c>
      <c r="AH9" s="104" t="s">
        <v>3</v>
      </c>
      <c r="AI9" s="104"/>
      <c r="AJ9" s="104"/>
      <c r="AK9" s="104"/>
      <c r="AL9" s="104"/>
      <c r="AM9" s="104"/>
      <c r="AN9" s="138" t="s">
        <v>10</v>
      </c>
      <c r="AO9" s="135" t="s">
        <v>3</v>
      </c>
      <c r="AP9" s="104"/>
      <c r="AQ9" s="104"/>
      <c r="AR9" s="104"/>
      <c r="AS9" s="104"/>
      <c r="AT9" s="104"/>
      <c r="AU9" s="104" t="s">
        <v>10</v>
      </c>
      <c r="AV9" s="104" t="s">
        <v>3</v>
      </c>
      <c r="AW9" s="104"/>
      <c r="AX9" s="104"/>
      <c r="AY9" s="104"/>
      <c r="AZ9" s="104"/>
      <c r="BA9" s="104"/>
      <c r="BB9" s="111" t="s">
        <v>16</v>
      </c>
      <c r="BC9" s="107" t="s">
        <v>9</v>
      </c>
      <c r="BD9" s="107"/>
      <c r="BE9" s="107"/>
      <c r="BF9" s="107"/>
      <c r="BG9" s="107"/>
      <c r="BH9" s="107"/>
      <c r="BI9" s="107"/>
      <c r="BJ9" s="104" t="s">
        <v>10</v>
      </c>
      <c r="BK9" s="104" t="s">
        <v>4</v>
      </c>
      <c r="BL9" s="104"/>
      <c r="BM9" s="104"/>
      <c r="BN9" s="104" t="s">
        <v>10</v>
      </c>
      <c r="BO9" s="104" t="s">
        <v>3</v>
      </c>
      <c r="BP9" s="104"/>
      <c r="BQ9" s="104"/>
      <c r="BR9" s="104"/>
      <c r="BS9" s="104"/>
      <c r="BT9" s="104"/>
      <c r="BU9" s="104" t="s">
        <v>10</v>
      </c>
      <c r="BV9" s="104" t="s">
        <v>3</v>
      </c>
      <c r="BW9" s="104"/>
      <c r="BX9" s="104"/>
      <c r="BY9" s="104"/>
      <c r="BZ9" s="104"/>
      <c r="CA9" s="104"/>
      <c r="CB9" s="104" t="s">
        <v>10</v>
      </c>
      <c r="CC9" s="104" t="s">
        <v>3</v>
      </c>
      <c r="CD9" s="104"/>
      <c r="CE9" s="104"/>
      <c r="CF9" s="104"/>
      <c r="CG9" s="104"/>
      <c r="CH9" s="104"/>
      <c r="CI9" s="104" t="s">
        <v>10</v>
      </c>
      <c r="CJ9" s="105" t="s">
        <v>3</v>
      </c>
      <c r="CK9" s="104" t="s">
        <v>10</v>
      </c>
      <c r="CL9" s="105" t="s">
        <v>3</v>
      </c>
      <c r="CM9" s="111" t="s">
        <v>16</v>
      </c>
      <c r="CN9" s="107" t="s">
        <v>9</v>
      </c>
      <c r="CO9" s="107"/>
      <c r="CP9" s="107"/>
      <c r="CQ9" s="107"/>
      <c r="CR9" s="107"/>
      <c r="CS9" s="107"/>
      <c r="CT9" s="107"/>
      <c r="CU9" s="104" t="s">
        <v>10</v>
      </c>
      <c r="CV9" s="104" t="s">
        <v>4</v>
      </c>
      <c r="CW9" s="104"/>
      <c r="CX9" s="104"/>
      <c r="CY9" s="104" t="s">
        <v>10</v>
      </c>
      <c r="CZ9" s="104" t="s">
        <v>3</v>
      </c>
      <c r="DA9" s="104"/>
      <c r="DB9" s="104"/>
      <c r="DC9" s="104"/>
      <c r="DD9" s="104"/>
      <c r="DE9" s="104"/>
      <c r="DF9" s="104" t="s">
        <v>10</v>
      </c>
      <c r="DG9" s="104" t="s">
        <v>3</v>
      </c>
      <c r="DH9" s="104"/>
      <c r="DI9" s="104"/>
      <c r="DJ9" s="104"/>
      <c r="DK9" s="104"/>
      <c r="DL9" s="104"/>
      <c r="DM9" s="104" t="s">
        <v>10</v>
      </c>
      <c r="DN9" s="104" t="s">
        <v>3</v>
      </c>
      <c r="DO9" s="104"/>
      <c r="DP9" s="104"/>
      <c r="DQ9" s="104"/>
      <c r="DR9" s="104"/>
      <c r="DS9" s="104"/>
      <c r="DT9" s="104" t="s">
        <v>10</v>
      </c>
      <c r="DU9" s="105" t="s">
        <v>3</v>
      </c>
      <c r="DV9" s="104" t="s">
        <v>10</v>
      </c>
      <c r="DW9" s="105" t="s">
        <v>3</v>
      </c>
      <c r="DX9" s="127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</row>
    <row r="10" spans="1:152" s="65" customFormat="1" ht="15" customHeight="1">
      <c r="A10" s="117"/>
      <c r="B10" s="119"/>
      <c r="C10" s="119"/>
      <c r="D10" s="107"/>
      <c r="E10" s="119"/>
      <c r="F10" s="117"/>
      <c r="G10" s="111"/>
      <c r="H10" s="107" t="s">
        <v>10</v>
      </c>
      <c r="I10" s="107" t="s">
        <v>3</v>
      </c>
      <c r="J10" s="107"/>
      <c r="K10" s="107"/>
      <c r="L10" s="107"/>
      <c r="M10" s="107"/>
      <c r="N10" s="107"/>
      <c r="O10" s="104"/>
      <c r="P10" s="107" t="s">
        <v>11</v>
      </c>
      <c r="Q10" s="107" t="s">
        <v>12</v>
      </c>
      <c r="R10" s="108" t="s">
        <v>21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38"/>
      <c r="AO10" s="136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11"/>
      <c r="BC10" s="107" t="s">
        <v>10</v>
      </c>
      <c r="BD10" s="107" t="s">
        <v>3</v>
      </c>
      <c r="BE10" s="107"/>
      <c r="BF10" s="107"/>
      <c r="BG10" s="107"/>
      <c r="BH10" s="107"/>
      <c r="BI10" s="107"/>
      <c r="BJ10" s="104"/>
      <c r="BK10" s="107" t="s">
        <v>11</v>
      </c>
      <c r="BL10" s="107" t="s">
        <v>12</v>
      </c>
      <c r="BM10" s="108" t="s">
        <v>21</v>
      </c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6"/>
      <c r="CK10" s="104"/>
      <c r="CL10" s="106"/>
      <c r="CM10" s="111"/>
      <c r="CN10" s="107" t="s">
        <v>10</v>
      </c>
      <c r="CO10" s="107" t="s">
        <v>3</v>
      </c>
      <c r="CP10" s="107"/>
      <c r="CQ10" s="107"/>
      <c r="CR10" s="107"/>
      <c r="CS10" s="107"/>
      <c r="CT10" s="107"/>
      <c r="CU10" s="104"/>
      <c r="CV10" s="107" t="s">
        <v>11</v>
      </c>
      <c r="CW10" s="107" t="s">
        <v>12</v>
      </c>
      <c r="CX10" s="108" t="s">
        <v>21</v>
      </c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6"/>
      <c r="DV10" s="104"/>
      <c r="DW10" s="106"/>
      <c r="DX10" s="127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</row>
    <row r="11" spans="1:152" s="65" customFormat="1" ht="15" customHeight="1">
      <c r="A11" s="117"/>
      <c r="B11" s="119"/>
      <c r="C11" s="119"/>
      <c r="D11" s="107"/>
      <c r="E11" s="119"/>
      <c r="F11" s="117"/>
      <c r="G11" s="111"/>
      <c r="H11" s="107"/>
      <c r="I11" s="102" t="s">
        <v>11</v>
      </c>
      <c r="J11" s="102" t="s">
        <v>12</v>
      </c>
      <c r="K11" s="102" t="s">
        <v>17</v>
      </c>
      <c r="L11" s="102" t="s">
        <v>18</v>
      </c>
      <c r="M11" s="102" t="s">
        <v>19</v>
      </c>
      <c r="N11" s="102" t="s">
        <v>23</v>
      </c>
      <c r="O11" s="104"/>
      <c r="P11" s="107"/>
      <c r="Q11" s="107"/>
      <c r="R11" s="108"/>
      <c r="S11" s="104"/>
      <c r="T11" s="102" t="s">
        <v>11</v>
      </c>
      <c r="U11" s="102" t="s">
        <v>12</v>
      </c>
      <c r="V11" s="102" t="s">
        <v>17</v>
      </c>
      <c r="W11" s="102" t="s">
        <v>18</v>
      </c>
      <c r="X11" s="102" t="s">
        <v>19</v>
      </c>
      <c r="Y11" s="102" t="s">
        <v>23</v>
      </c>
      <c r="Z11" s="104"/>
      <c r="AA11" s="102" t="s">
        <v>11</v>
      </c>
      <c r="AB11" s="102" t="s">
        <v>12</v>
      </c>
      <c r="AC11" s="102" t="s">
        <v>17</v>
      </c>
      <c r="AD11" s="102" t="s">
        <v>18</v>
      </c>
      <c r="AE11" s="102" t="s">
        <v>19</v>
      </c>
      <c r="AF11" s="102" t="s">
        <v>23</v>
      </c>
      <c r="AG11" s="104"/>
      <c r="AH11" s="102" t="s">
        <v>11</v>
      </c>
      <c r="AI11" s="102" t="s">
        <v>12</v>
      </c>
      <c r="AJ11" s="102" t="s">
        <v>17</v>
      </c>
      <c r="AK11" s="102" t="s">
        <v>18</v>
      </c>
      <c r="AL11" s="102" t="s">
        <v>19</v>
      </c>
      <c r="AM11" s="102" t="s">
        <v>23</v>
      </c>
      <c r="AN11" s="138"/>
      <c r="AO11" s="135" t="s">
        <v>11</v>
      </c>
      <c r="AP11" s="102" t="s">
        <v>12</v>
      </c>
      <c r="AQ11" s="102" t="s">
        <v>17</v>
      </c>
      <c r="AR11" s="102" t="s">
        <v>18</v>
      </c>
      <c r="AS11" s="102" t="s">
        <v>19</v>
      </c>
      <c r="AT11" s="102" t="s">
        <v>23</v>
      </c>
      <c r="AU11" s="104"/>
      <c r="AV11" s="102" t="s">
        <v>11</v>
      </c>
      <c r="AW11" s="102" t="s">
        <v>12</v>
      </c>
      <c r="AX11" s="102" t="s">
        <v>17</v>
      </c>
      <c r="AY11" s="102" t="s">
        <v>18</v>
      </c>
      <c r="AZ11" s="102" t="s">
        <v>19</v>
      </c>
      <c r="BA11" s="102" t="s">
        <v>23</v>
      </c>
      <c r="BB11" s="111"/>
      <c r="BC11" s="107"/>
      <c r="BD11" s="102" t="s">
        <v>11</v>
      </c>
      <c r="BE11" s="102" t="s">
        <v>12</v>
      </c>
      <c r="BF11" s="102" t="s">
        <v>17</v>
      </c>
      <c r="BG11" s="102" t="s">
        <v>18</v>
      </c>
      <c r="BH11" s="102" t="s">
        <v>19</v>
      </c>
      <c r="BI11" s="102" t="s">
        <v>23</v>
      </c>
      <c r="BJ11" s="104"/>
      <c r="BK11" s="107"/>
      <c r="BL11" s="107"/>
      <c r="BM11" s="108"/>
      <c r="BN11" s="104"/>
      <c r="BO11" s="102" t="s">
        <v>11</v>
      </c>
      <c r="BP11" s="102" t="s">
        <v>12</v>
      </c>
      <c r="BQ11" s="102" t="s">
        <v>17</v>
      </c>
      <c r="BR11" s="102" t="s">
        <v>18</v>
      </c>
      <c r="BS11" s="102" t="s">
        <v>19</v>
      </c>
      <c r="BT11" s="102" t="s">
        <v>23</v>
      </c>
      <c r="BU11" s="104"/>
      <c r="BV11" s="102" t="s">
        <v>11</v>
      </c>
      <c r="BW11" s="102" t="s">
        <v>12</v>
      </c>
      <c r="BX11" s="102" t="s">
        <v>17</v>
      </c>
      <c r="BY11" s="102" t="s">
        <v>18</v>
      </c>
      <c r="BZ11" s="102" t="s">
        <v>19</v>
      </c>
      <c r="CA11" s="102" t="s">
        <v>23</v>
      </c>
      <c r="CB11" s="104"/>
      <c r="CC11" s="102" t="s">
        <v>11</v>
      </c>
      <c r="CD11" s="102" t="s">
        <v>12</v>
      </c>
      <c r="CE11" s="102" t="s">
        <v>17</v>
      </c>
      <c r="CF11" s="102" t="s">
        <v>18</v>
      </c>
      <c r="CG11" s="102" t="s">
        <v>19</v>
      </c>
      <c r="CH11" s="102" t="s">
        <v>23</v>
      </c>
      <c r="CI11" s="104"/>
      <c r="CJ11" s="102" t="s">
        <v>11</v>
      </c>
      <c r="CK11" s="104"/>
      <c r="CL11" s="102" t="s">
        <v>11</v>
      </c>
      <c r="CM11" s="111"/>
      <c r="CN11" s="107"/>
      <c r="CO11" s="102" t="s">
        <v>11</v>
      </c>
      <c r="CP11" s="102" t="s">
        <v>12</v>
      </c>
      <c r="CQ11" s="102" t="s">
        <v>17</v>
      </c>
      <c r="CR11" s="102" t="s">
        <v>18</v>
      </c>
      <c r="CS11" s="102" t="s">
        <v>19</v>
      </c>
      <c r="CT11" s="102" t="s">
        <v>23</v>
      </c>
      <c r="CU11" s="104"/>
      <c r="CV11" s="107"/>
      <c r="CW11" s="107"/>
      <c r="CX11" s="108"/>
      <c r="CY11" s="104"/>
      <c r="CZ11" s="102" t="s">
        <v>11</v>
      </c>
      <c r="DA11" s="102" t="s">
        <v>12</v>
      </c>
      <c r="DB11" s="102" t="s">
        <v>17</v>
      </c>
      <c r="DC11" s="102" t="s">
        <v>18</v>
      </c>
      <c r="DD11" s="102" t="s">
        <v>19</v>
      </c>
      <c r="DE11" s="102" t="s">
        <v>23</v>
      </c>
      <c r="DF11" s="104"/>
      <c r="DG11" s="102" t="s">
        <v>11</v>
      </c>
      <c r="DH11" s="102" t="s">
        <v>12</v>
      </c>
      <c r="DI11" s="102" t="s">
        <v>17</v>
      </c>
      <c r="DJ11" s="102" t="s">
        <v>18</v>
      </c>
      <c r="DK11" s="102" t="s">
        <v>19</v>
      </c>
      <c r="DL11" s="102" t="s">
        <v>23</v>
      </c>
      <c r="DM11" s="104"/>
      <c r="DN11" s="102" t="s">
        <v>11</v>
      </c>
      <c r="DO11" s="102" t="s">
        <v>12</v>
      </c>
      <c r="DP11" s="102" t="s">
        <v>17</v>
      </c>
      <c r="DQ11" s="102" t="s">
        <v>18</v>
      </c>
      <c r="DR11" s="102" t="s">
        <v>19</v>
      </c>
      <c r="DS11" s="102" t="s">
        <v>23</v>
      </c>
      <c r="DT11" s="104"/>
      <c r="DU11" s="102" t="s">
        <v>11</v>
      </c>
      <c r="DV11" s="104"/>
      <c r="DW11" s="102" t="s">
        <v>11</v>
      </c>
      <c r="DX11" s="127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</row>
    <row r="12" spans="1:152" s="65" customFormat="1" ht="69" customHeight="1">
      <c r="A12" s="118"/>
      <c r="B12" s="103"/>
      <c r="C12" s="103"/>
      <c r="D12" s="107"/>
      <c r="E12" s="103"/>
      <c r="F12" s="118"/>
      <c r="G12" s="111"/>
      <c r="H12" s="107"/>
      <c r="I12" s="103"/>
      <c r="J12" s="103"/>
      <c r="K12" s="103"/>
      <c r="L12" s="103"/>
      <c r="M12" s="103"/>
      <c r="N12" s="103"/>
      <c r="O12" s="104"/>
      <c r="P12" s="107"/>
      <c r="Q12" s="107"/>
      <c r="R12" s="108"/>
      <c r="S12" s="104"/>
      <c r="T12" s="103"/>
      <c r="U12" s="103"/>
      <c r="V12" s="103"/>
      <c r="W12" s="103"/>
      <c r="X12" s="103"/>
      <c r="Y12" s="103"/>
      <c r="Z12" s="104"/>
      <c r="AA12" s="103"/>
      <c r="AB12" s="103"/>
      <c r="AC12" s="103"/>
      <c r="AD12" s="103"/>
      <c r="AE12" s="103"/>
      <c r="AF12" s="103"/>
      <c r="AG12" s="104"/>
      <c r="AH12" s="103"/>
      <c r="AI12" s="103"/>
      <c r="AJ12" s="103"/>
      <c r="AK12" s="103"/>
      <c r="AL12" s="103"/>
      <c r="AM12" s="103"/>
      <c r="AN12" s="138"/>
      <c r="AO12" s="136"/>
      <c r="AP12" s="103"/>
      <c r="AQ12" s="103"/>
      <c r="AR12" s="103"/>
      <c r="AS12" s="103"/>
      <c r="AT12" s="103"/>
      <c r="AU12" s="104"/>
      <c r="AV12" s="103"/>
      <c r="AW12" s="103"/>
      <c r="AX12" s="103"/>
      <c r="AY12" s="103"/>
      <c r="AZ12" s="103"/>
      <c r="BA12" s="103"/>
      <c r="BB12" s="111"/>
      <c r="BC12" s="107"/>
      <c r="BD12" s="103"/>
      <c r="BE12" s="103"/>
      <c r="BF12" s="103"/>
      <c r="BG12" s="103"/>
      <c r="BH12" s="103"/>
      <c r="BI12" s="103"/>
      <c r="BJ12" s="104"/>
      <c r="BK12" s="107"/>
      <c r="BL12" s="107"/>
      <c r="BM12" s="108"/>
      <c r="BN12" s="104"/>
      <c r="BO12" s="103"/>
      <c r="BP12" s="103"/>
      <c r="BQ12" s="103"/>
      <c r="BR12" s="103"/>
      <c r="BS12" s="103"/>
      <c r="BT12" s="103"/>
      <c r="BU12" s="104"/>
      <c r="BV12" s="103"/>
      <c r="BW12" s="103"/>
      <c r="BX12" s="103"/>
      <c r="BY12" s="103"/>
      <c r="BZ12" s="103"/>
      <c r="CA12" s="103"/>
      <c r="CB12" s="104"/>
      <c r="CC12" s="103"/>
      <c r="CD12" s="103"/>
      <c r="CE12" s="103"/>
      <c r="CF12" s="103"/>
      <c r="CG12" s="103"/>
      <c r="CH12" s="103"/>
      <c r="CI12" s="104"/>
      <c r="CJ12" s="103"/>
      <c r="CK12" s="104"/>
      <c r="CL12" s="103"/>
      <c r="CM12" s="111"/>
      <c r="CN12" s="107"/>
      <c r="CO12" s="103"/>
      <c r="CP12" s="103"/>
      <c r="CQ12" s="103"/>
      <c r="CR12" s="103"/>
      <c r="CS12" s="103"/>
      <c r="CT12" s="103"/>
      <c r="CU12" s="104"/>
      <c r="CV12" s="107"/>
      <c r="CW12" s="107"/>
      <c r="CX12" s="108"/>
      <c r="CY12" s="104"/>
      <c r="CZ12" s="103"/>
      <c r="DA12" s="103"/>
      <c r="DB12" s="103"/>
      <c r="DC12" s="103"/>
      <c r="DD12" s="103"/>
      <c r="DE12" s="103"/>
      <c r="DF12" s="104"/>
      <c r="DG12" s="103"/>
      <c r="DH12" s="103"/>
      <c r="DI12" s="103"/>
      <c r="DJ12" s="103"/>
      <c r="DK12" s="103"/>
      <c r="DL12" s="103"/>
      <c r="DM12" s="104"/>
      <c r="DN12" s="103"/>
      <c r="DO12" s="103"/>
      <c r="DP12" s="103"/>
      <c r="DQ12" s="103"/>
      <c r="DR12" s="103"/>
      <c r="DS12" s="103"/>
      <c r="DT12" s="104"/>
      <c r="DU12" s="103"/>
      <c r="DV12" s="104"/>
      <c r="DW12" s="103"/>
      <c r="DX12" s="128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</row>
    <row r="13" spans="1:152" s="66" customFormat="1" ht="21.75" customHeight="1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0">
        <v>7</v>
      </c>
      <c r="H13" s="40">
        <v>8</v>
      </c>
      <c r="I13" s="40">
        <v>9</v>
      </c>
      <c r="J13" s="40">
        <v>10</v>
      </c>
      <c r="K13" s="40">
        <v>11</v>
      </c>
      <c r="L13" s="40">
        <v>10</v>
      </c>
      <c r="M13" s="40">
        <v>11</v>
      </c>
      <c r="N13" s="40">
        <v>12</v>
      </c>
      <c r="O13" s="40">
        <v>15</v>
      </c>
      <c r="P13" s="40">
        <v>16</v>
      </c>
      <c r="Q13" s="40">
        <v>17</v>
      </c>
      <c r="R13" s="40">
        <v>18</v>
      </c>
      <c r="S13" s="40">
        <v>13</v>
      </c>
      <c r="T13" s="40">
        <v>14</v>
      </c>
      <c r="U13" s="40">
        <v>21</v>
      </c>
      <c r="V13" s="40">
        <v>22</v>
      </c>
      <c r="W13" s="40">
        <v>15</v>
      </c>
      <c r="X13" s="40">
        <v>16</v>
      </c>
      <c r="Y13" s="40">
        <v>17</v>
      </c>
      <c r="Z13" s="40">
        <v>18</v>
      </c>
      <c r="AA13" s="40">
        <v>19</v>
      </c>
      <c r="AB13" s="40">
        <v>21</v>
      </c>
      <c r="AC13" s="40">
        <v>22</v>
      </c>
      <c r="AD13" s="40">
        <v>20</v>
      </c>
      <c r="AE13" s="40">
        <v>21</v>
      </c>
      <c r="AF13" s="40">
        <v>22</v>
      </c>
      <c r="AG13" s="40">
        <v>18</v>
      </c>
      <c r="AH13" s="40">
        <v>19</v>
      </c>
      <c r="AI13" s="40">
        <v>21</v>
      </c>
      <c r="AJ13" s="40">
        <v>22</v>
      </c>
      <c r="AK13" s="40">
        <v>20</v>
      </c>
      <c r="AL13" s="40">
        <v>21</v>
      </c>
      <c r="AM13" s="40">
        <v>22</v>
      </c>
      <c r="AN13" s="59">
        <v>18</v>
      </c>
      <c r="AO13" s="59">
        <v>19</v>
      </c>
      <c r="AP13" s="40">
        <v>21</v>
      </c>
      <c r="AQ13" s="40">
        <v>22</v>
      </c>
      <c r="AR13" s="40">
        <v>20</v>
      </c>
      <c r="AS13" s="40">
        <v>21</v>
      </c>
      <c r="AT13" s="40">
        <v>22</v>
      </c>
      <c r="AU13" s="40">
        <v>18</v>
      </c>
      <c r="AV13" s="40">
        <v>19</v>
      </c>
      <c r="AW13" s="40">
        <v>21</v>
      </c>
      <c r="AX13" s="40">
        <v>22</v>
      </c>
      <c r="AY13" s="40">
        <v>20</v>
      </c>
      <c r="AZ13" s="40">
        <v>21</v>
      </c>
      <c r="BA13" s="40">
        <v>22</v>
      </c>
      <c r="BB13" s="40">
        <v>7</v>
      </c>
      <c r="BC13" s="40">
        <v>8</v>
      </c>
      <c r="BD13" s="40">
        <v>9</v>
      </c>
      <c r="BE13" s="40">
        <v>10</v>
      </c>
      <c r="BF13" s="40">
        <v>11</v>
      </c>
      <c r="BG13" s="40">
        <v>10</v>
      </c>
      <c r="BH13" s="40">
        <v>11</v>
      </c>
      <c r="BI13" s="40">
        <v>12</v>
      </c>
      <c r="BJ13" s="40">
        <v>15</v>
      </c>
      <c r="BK13" s="40">
        <v>16</v>
      </c>
      <c r="BL13" s="40">
        <v>17</v>
      </c>
      <c r="BM13" s="40">
        <v>18</v>
      </c>
      <c r="BN13" s="40">
        <v>13</v>
      </c>
      <c r="BO13" s="40">
        <v>14</v>
      </c>
      <c r="BP13" s="40">
        <v>21</v>
      </c>
      <c r="BQ13" s="40">
        <v>22</v>
      </c>
      <c r="BR13" s="40">
        <v>15</v>
      </c>
      <c r="BS13" s="40">
        <v>16</v>
      </c>
      <c r="BT13" s="40">
        <v>17</v>
      </c>
      <c r="BU13" s="40">
        <v>18</v>
      </c>
      <c r="BV13" s="40">
        <v>19</v>
      </c>
      <c r="BW13" s="40">
        <v>21</v>
      </c>
      <c r="BX13" s="40">
        <v>22</v>
      </c>
      <c r="BY13" s="40">
        <v>20</v>
      </c>
      <c r="BZ13" s="40">
        <v>21</v>
      </c>
      <c r="CA13" s="40">
        <v>22</v>
      </c>
      <c r="CB13" s="40">
        <v>18</v>
      </c>
      <c r="CC13" s="40">
        <v>19</v>
      </c>
      <c r="CD13" s="40">
        <v>21</v>
      </c>
      <c r="CE13" s="40">
        <v>22</v>
      </c>
      <c r="CF13" s="40">
        <v>20</v>
      </c>
      <c r="CG13" s="40">
        <v>21</v>
      </c>
      <c r="CH13" s="40">
        <v>22</v>
      </c>
      <c r="CI13" s="40">
        <v>18</v>
      </c>
      <c r="CJ13" s="40">
        <v>19</v>
      </c>
      <c r="CK13" s="40">
        <v>18</v>
      </c>
      <c r="CL13" s="40">
        <v>19</v>
      </c>
      <c r="CM13" s="40">
        <v>7</v>
      </c>
      <c r="CN13" s="40">
        <v>8</v>
      </c>
      <c r="CO13" s="40">
        <v>9</v>
      </c>
      <c r="CP13" s="40">
        <v>10</v>
      </c>
      <c r="CQ13" s="40">
        <v>11</v>
      </c>
      <c r="CR13" s="40">
        <v>10</v>
      </c>
      <c r="CS13" s="40">
        <v>11</v>
      </c>
      <c r="CT13" s="40">
        <v>12</v>
      </c>
      <c r="CU13" s="40">
        <v>15</v>
      </c>
      <c r="CV13" s="40">
        <v>16</v>
      </c>
      <c r="CW13" s="40">
        <v>17</v>
      </c>
      <c r="CX13" s="40">
        <v>18</v>
      </c>
      <c r="CY13" s="40">
        <v>13</v>
      </c>
      <c r="CZ13" s="40">
        <v>14</v>
      </c>
      <c r="DA13" s="40">
        <v>21</v>
      </c>
      <c r="DB13" s="40">
        <v>22</v>
      </c>
      <c r="DC13" s="40">
        <v>15</v>
      </c>
      <c r="DD13" s="40">
        <v>16</v>
      </c>
      <c r="DE13" s="40">
        <v>17</v>
      </c>
      <c r="DF13" s="40">
        <v>18</v>
      </c>
      <c r="DG13" s="40">
        <v>19</v>
      </c>
      <c r="DH13" s="40">
        <v>21</v>
      </c>
      <c r="DI13" s="40">
        <v>22</v>
      </c>
      <c r="DJ13" s="40">
        <v>20</v>
      </c>
      <c r="DK13" s="40">
        <v>21</v>
      </c>
      <c r="DL13" s="40">
        <v>22</v>
      </c>
      <c r="DM13" s="40">
        <v>18</v>
      </c>
      <c r="DN13" s="40">
        <v>19</v>
      </c>
      <c r="DO13" s="40">
        <v>21</v>
      </c>
      <c r="DP13" s="40">
        <v>22</v>
      </c>
      <c r="DQ13" s="40">
        <v>20</v>
      </c>
      <c r="DR13" s="40">
        <v>21</v>
      </c>
      <c r="DS13" s="40">
        <v>22</v>
      </c>
      <c r="DT13" s="40">
        <v>18</v>
      </c>
      <c r="DU13" s="40">
        <v>19</v>
      </c>
      <c r="DV13" s="40">
        <v>18</v>
      </c>
      <c r="DW13" s="40">
        <v>19</v>
      </c>
      <c r="DX13" s="41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</row>
    <row r="14" spans="1:128" ht="31.5" customHeight="1">
      <c r="A14" s="42"/>
      <c r="B14" s="43" t="s">
        <v>88</v>
      </c>
      <c r="C14" s="44"/>
      <c r="D14" s="45"/>
      <c r="E14" s="45"/>
      <c r="F14" s="76"/>
      <c r="G14" s="76"/>
      <c r="H14" s="51">
        <f>H15+H42</f>
        <v>50430</v>
      </c>
      <c r="I14" s="51">
        <f>I15+I42</f>
        <v>44255</v>
      </c>
      <c r="J14" s="51">
        <f aca="true" t="shared" si="0" ref="J14:AO14">J15+J42</f>
        <v>0</v>
      </c>
      <c r="K14" s="51">
        <f t="shared" si="0"/>
        <v>2186</v>
      </c>
      <c r="L14" s="51">
        <f t="shared" si="0"/>
        <v>0</v>
      </c>
      <c r="M14" s="51">
        <f t="shared" si="0"/>
        <v>0</v>
      </c>
      <c r="N14" s="51">
        <f t="shared" si="0"/>
        <v>3989</v>
      </c>
      <c r="O14" s="51">
        <f t="shared" si="0"/>
        <v>0</v>
      </c>
      <c r="P14" s="51">
        <f t="shared" si="0"/>
        <v>0</v>
      </c>
      <c r="Q14" s="51">
        <f t="shared" si="0"/>
        <v>0</v>
      </c>
      <c r="R14" s="51">
        <f t="shared" si="0"/>
        <v>0</v>
      </c>
      <c r="S14" s="51">
        <f t="shared" si="0"/>
        <v>46003</v>
      </c>
      <c r="T14" s="51">
        <f t="shared" si="0"/>
        <v>40234</v>
      </c>
      <c r="U14" s="51">
        <f t="shared" si="0"/>
        <v>0</v>
      </c>
      <c r="V14" s="51">
        <f t="shared" si="0"/>
        <v>2186.212</v>
      </c>
      <c r="W14" s="51">
        <f t="shared" si="0"/>
        <v>0</v>
      </c>
      <c r="X14" s="51">
        <f t="shared" si="0"/>
        <v>0</v>
      </c>
      <c r="Y14" s="51">
        <f t="shared" si="0"/>
        <v>3208.5499999999997</v>
      </c>
      <c r="Z14" s="51">
        <f t="shared" si="0"/>
        <v>5500</v>
      </c>
      <c r="AA14" s="51">
        <f t="shared" si="0"/>
        <v>5500</v>
      </c>
      <c r="AB14" s="51">
        <f t="shared" si="0"/>
        <v>0</v>
      </c>
      <c r="AC14" s="51">
        <f t="shared" si="0"/>
        <v>0</v>
      </c>
      <c r="AD14" s="51">
        <f t="shared" si="0"/>
        <v>0</v>
      </c>
      <c r="AE14" s="51">
        <f t="shared" si="0"/>
        <v>0</v>
      </c>
      <c r="AF14" s="51">
        <f t="shared" si="0"/>
        <v>0</v>
      </c>
      <c r="AG14" s="51">
        <f t="shared" si="0"/>
        <v>4925</v>
      </c>
      <c r="AH14" s="51">
        <f t="shared" si="0"/>
        <v>4925</v>
      </c>
      <c r="AI14" s="51">
        <f t="shared" si="0"/>
        <v>0</v>
      </c>
      <c r="AJ14" s="51">
        <f t="shared" si="0"/>
        <v>539.518</v>
      </c>
      <c r="AK14" s="51">
        <f t="shared" si="0"/>
        <v>0</v>
      </c>
      <c r="AL14" s="51">
        <f t="shared" si="0"/>
        <v>0</v>
      </c>
      <c r="AM14" s="51">
        <f t="shared" si="0"/>
        <v>0</v>
      </c>
      <c r="AN14" s="51">
        <f t="shared" si="0"/>
        <v>29809</v>
      </c>
      <c r="AO14" s="51">
        <f t="shared" si="0"/>
        <v>29809</v>
      </c>
      <c r="AP14" s="51" t="e">
        <f>#REF!+#REF!</f>
        <v>#REF!</v>
      </c>
      <c r="AQ14" s="51" t="e">
        <f>#REF!+#REF!</f>
        <v>#REF!</v>
      </c>
      <c r="AR14" s="51" t="e">
        <f>#REF!+#REF!</f>
        <v>#REF!</v>
      </c>
      <c r="AS14" s="51" t="e">
        <f>#REF!+#REF!</f>
        <v>#REF!</v>
      </c>
      <c r="AT14" s="51" t="e">
        <f>#REF!+#REF!</f>
        <v>#REF!</v>
      </c>
      <c r="AU14" s="51" t="e">
        <f>#REF!+#REF!</f>
        <v>#REF!</v>
      </c>
      <c r="AV14" s="51" t="e">
        <f>#REF!+#REF!</f>
        <v>#REF!</v>
      </c>
      <c r="AW14" s="51" t="e">
        <f>#REF!+#REF!</f>
        <v>#REF!</v>
      </c>
      <c r="AX14" s="51" t="e">
        <f>#REF!+#REF!</f>
        <v>#REF!</v>
      </c>
      <c r="AY14" s="51" t="e">
        <f>#REF!+#REF!</f>
        <v>#REF!</v>
      </c>
      <c r="AZ14" s="51" t="e">
        <f>#REF!+#REF!</f>
        <v>#REF!</v>
      </c>
      <c r="BA14" s="51" t="e">
        <f>#REF!+#REF!</f>
        <v>#REF!</v>
      </c>
      <c r="BB14" s="61"/>
      <c r="BC14" s="51">
        <f>BC15+BC42</f>
        <v>68286.7</v>
      </c>
      <c r="BD14" s="51">
        <f>BD15+BD42</f>
        <v>59801</v>
      </c>
      <c r="BE14" s="51">
        <f aca="true" t="shared" si="1" ref="BE14:CL14">BE15+BE42</f>
        <v>0</v>
      </c>
      <c r="BF14" s="51">
        <f t="shared" si="1"/>
        <v>2181</v>
      </c>
      <c r="BG14" s="51">
        <f t="shared" si="1"/>
        <v>0</v>
      </c>
      <c r="BH14" s="51">
        <f t="shared" si="1"/>
        <v>0</v>
      </c>
      <c r="BI14" s="51">
        <f t="shared" si="1"/>
        <v>6304.7</v>
      </c>
      <c r="BJ14" s="51">
        <f t="shared" si="1"/>
        <v>0</v>
      </c>
      <c r="BK14" s="51">
        <f t="shared" si="1"/>
        <v>0</v>
      </c>
      <c r="BL14" s="51">
        <f t="shared" si="1"/>
        <v>0</v>
      </c>
      <c r="BM14" s="51">
        <f t="shared" si="1"/>
        <v>0</v>
      </c>
      <c r="BN14" s="51">
        <f t="shared" si="1"/>
        <v>63220</v>
      </c>
      <c r="BO14" s="51">
        <f t="shared" si="1"/>
        <v>55780</v>
      </c>
      <c r="BP14" s="51">
        <f t="shared" si="1"/>
        <v>0</v>
      </c>
      <c r="BQ14" s="51">
        <f t="shared" si="1"/>
        <v>2186</v>
      </c>
      <c r="BR14" s="51">
        <f t="shared" si="1"/>
        <v>0</v>
      </c>
      <c r="BS14" s="51">
        <f t="shared" si="1"/>
        <v>0</v>
      </c>
      <c r="BT14" s="51">
        <f t="shared" si="1"/>
        <v>2847.25</v>
      </c>
      <c r="BU14" s="51">
        <f t="shared" si="1"/>
        <v>5500</v>
      </c>
      <c r="BV14" s="51">
        <f t="shared" si="1"/>
        <v>5500</v>
      </c>
      <c r="BW14" s="51">
        <f t="shared" si="1"/>
        <v>0</v>
      </c>
      <c r="BX14" s="51">
        <f t="shared" si="1"/>
        <v>0</v>
      </c>
      <c r="BY14" s="51">
        <f t="shared" si="1"/>
        <v>0</v>
      </c>
      <c r="BZ14" s="51">
        <f t="shared" si="1"/>
        <v>0</v>
      </c>
      <c r="CA14" s="51">
        <f t="shared" si="1"/>
        <v>0</v>
      </c>
      <c r="CB14" s="51">
        <f t="shared" si="1"/>
        <v>4925</v>
      </c>
      <c r="CC14" s="51">
        <f t="shared" si="1"/>
        <v>4925</v>
      </c>
      <c r="CD14" s="51">
        <f t="shared" si="1"/>
        <v>0</v>
      </c>
      <c r="CE14" s="51">
        <f t="shared" si="1"/>
        <v>178</v>
      </c>
      <c r="CF14" s="51">
        <f t="shared" si="1"/>
        <v>0</v>
      </c>
      <c r="CG14" s="51">
        <f t="shared" si="1"/>
        <v>0</v>
      </c>
      <c r="CH14" s="51">
        <f t="shared" si="1"/>
        <v>0</v>
      </c>
      <c r="CI14" s="51">
        <f t="shared" si="1"/>
        <v>14250</v>
      </c>
      <c r="CJ14" s="51">
        <f t="shared" si="1"/>
        <v>14250</v>
      </c>
      <c r="CK14" s="51">
        <f t="shared" si="1"/>
        <v>31105</v>
      </c>
      <c r="CL14" s="51">
        <f t="shared" si="1"/>
        <v>31105</v>
      </c>
      <c r="CM14" s="61"/>
      <c r="CN14" s="51">
        <f>CN15+CN42</f>
        <v>68286.7</v>
      </c>
      <c r="CO14" s="51">
        <f>CO15+CO42</f>
        <v>59801</v>
      </c>
      <c r="CP14" s="51">
        <f aca="true" t="shared" si="2" ref="CP14:DW14">CP15+CP42</f>
        <v>0</v>
      </c>
      <c r="CQ14" s="51">
        <f t="shared" si="2"/>
        <v>2181</v>
      </c>
      <c r="CR14" s="51">
        <f t="shared" si="2"/>
        <v>0</v>
      </c>
      <c r="CS14" s="51">
        <f t="shared" si="2"/>
        <v>0</v>
      </c>
      <c r="CT14" s="51">
        <f t="shared" si="2"/>
        <v>6304.7</v>
      </c>
      <c r="CU14" s="51">
        <f t="shared" si="2"/>
        <v>0</v>
      </c>
      <c r="CV14" s="51">
        <f t="shared" si="2"/>
        <v>0</v>
      </c>
      <c r="CW14" s="51">
        <f t="shared" si="2"/>
        <v>0</v>
      </c>
      <c r="CX14" s="51">
        <f t="shared" si="2"/>
        <v>0</v>
      </c>
      <c r="CY14" s="51">
        <f t="shared" si="2"/>
        <v>63220</v>
      </c>
      <c r="CZ14" s="51">
        <f t="shared" si="2"/>
        <v>55780</v>
      </c>
      <c r="DA14" s="51">
        <f t="shared" si="2"/>
        <v>0</v>
      </c>
      <c r="DB14" s="51">
        <f t="shared" si="2"/>
        <v>2186</v>
      </c>
      <c r="DC14" s="51">
        <f t="shared" si="2"/>
        <v>0</v>
      </c>
      <c r="DD14" s="51">
        <f t="shared" si="2"/>
        <v>0</v>
      </c>
      <c r="DE14" s="51">
        <f t="shared" si="2"/>
        <v>2847.25</v>
      </c>
      <c r="DF14" s="51">
        <f t="shared" si="2"/>
        <v>5500</v>
      </c>
      <c r="DG14" s="51">
        <f t="shared" si="2"/>
        <v>5500</v>
      </c>
      <c r="DH14" s="51">
        <f t="shared" si="2"/>
        <v>0</v>
      </c>
      <c r="DI14" s="51">
        <f t="shared" si="2"/>
        <v>0</v>
      </c>
      <c r="DJ14" s="51">
        <f t="shared" si="2"/>
        <v>0</v>
      </c>
      <c r="DK14" s="51">
        <f t="shared" si="2"/>
        <v>0</v>
      </c>
      <c r="DL14" s="51">
        <f t="shared" si="2"/>
        <v>0</v>
      </c>
      <c r="DM14" s="51">
        <f t="shared" si="2"/>
        <v>4925</v>
      </c>
      <c r="DN14" s="51">
        <f t="shared" si="2"/>
        <v>4925</v>
      </c>
      <c r="DO14" s="51">
        <f t="shared" si="2"/>
        <v>0</v>
      </c>
      <c r="DP14" s="51">
        <f t="shared" si="2"/>
        <v>178</v>
      </c>
      <c r="DQ14" s="51">
        <f t="shared" si="2"/>
        <v>0</v>
      </c>
      <c r="DR14" s="51">
        <f t="shared" si="2"/>
        <v>0</v>
      </c>
      <c r="DS14" s="51">
        <f t="shared" si="2"/>
        <v>0</v>
      </c>
      <c r="DT14" s="51">
        <f t="shared" si="2"/>
        <v>14250</v>
      </c>
      <c r="DU14" s="51">
        <f t="shared" si="2"/>
        <v>14250</v>
      </c>
      <c r="DV14" s="51">
        <f t="shared" si="2"/>
        <v>31105</v>
      </c>
      <c r="DW14" s="51">
        <f t="shared" si="2"/>
        <v>31105</v>
      </c>
      <c r="DX14" s="46"/>
    </row>
    <row r="15" spans="1:128" ht="31.5" customHeight="1">
      <c r="A15" s="131" t="s">
        <v>186</v>
      </c>
      <c r="B15" s="132"/>
      <c r="C15" s="44"/>
      <c r="D15" s="45"/>
      <c r="E15" s="45"/>
      <c r="F15" s="76"/>
      <c r="G15" s="76"/>
      <c r="H15" s="51">
        <f>SUM(H16:H41)</f>
        <v>40528</v>
      </c>
      <c r="I15" s="51">
        <f aca="true" t="shared" si="3" ref="I15:BA15">SUM(I16:I41)</f>
        <v>36044</v>
      </c>
      <c r="J15" s="51">
        <f t="shared" si="3"/>
        <v>0</v>
      </c>
      <c r="K15" s="51">
        <f t="shared" si="3"/>
        <v>1395</v>
      </c>
      <c r="L15" s="51">
        <f t="shared" si="3"/>
        <v>0</v>
      </c>
      <c r="M15" s="51">
        <f t="shared" si="3"/>
        <v>0</v>
      </c>
      <c r="N15" s="51">
        <f t="shared" si="3"/>
        <v>3089</v>
      </c>
      <c r="O15" s="51">
        <f t="shared" si="3"/>
        <v>0</v>
      </c>
      <c r="P15" s="51">
        <f t="shared" si="3"/>
        <v>0</v>
      </c>
      <c r="Q15" s="51">
        <f t="shared" si="3"/>
        <v>0</v>
      </c>
      <c r="R15" s="51">
        <f t="shared" si="3"/>
        <v>0</v>
      </c>
      <c r="S15" s="51">
        <f t="shared" si="3"/>
        <v>39269</v>
      </c>
      <c r="T15" s="51">
        <f t="shared" si="3"/>
        <v>34894</v>
      </c>
      <c r="U15" s="51">
        <f t="shared" si="3"/>
        <v>0</v>
      </c>
      <c r="V15" s="51">
        <f t="shared" si="3"/>
        <v>1395.212</v>
      </c>
      <c r="W15" s="51">
        <f t="shared" si="3"/>
        <v>0</v>
      </c>
      <c r="X15" s="51">
        <f t="shared" si="3"/>
        <v>0</v>
      </c>
      <c r="Y15" s="51">
        <f t="shared" si="3"/>
        <v>2595.45</v>
      </c>
      <c r="Z15" s="51">
        <f t="shared" si="3"/>
        <v>5500</v>
      </c>
      <c r="AA15" s="51">
        <f t="shared" si="3"/>
        <v>5500</v>
      </c>
      <c r="AB15" s="51">
        <f t="shared" si="3"/>
        <v>0</v>
      </c>
      <c r="AC15" s="51">
        <f t="shared" si="3"/>
        <v>0</v>
      </c>
      <c r="AD15" s="51">
        <f t="shared" si="3"/>
        <v>0</v>
      </c>
      <c r="AE15" s="51">
        <f t="shared" si="3"/>
        <v>0</v>
      </c>
      <c r="AF15" s="51">
        <f t="shared" si="3"/>
        <v>0</v>
      </c>
      <c r="AG15" s="51">
        <f t="shared" si="3"/>
        <v>4925</v>
      </c>
      <c r="AH15" s="51">
        <f t="shared" si="3"/>
        <v>4925</v>
      </c>
      <c r="AI15" s="51">
        <f t="shared" si="3"/>
        <v>0</v>
      </c>
      <c r="AJ15" s="51">
        <f t="shared" si="3"/>
        <v>539.518</v>
      </c>
      <c r="AK15" s="51">
        <f t="shared" si="3"/>
        <v>0</v>
      </c>
      <c r="AL15" s="51">
        <f t="shared" si="3"/>
        <v>0</v>
      </c>
      <c r="AM15" s="51">
        <f t="shared" si="3"/>
        <v>0</v>
      </c>
      <c r="AN15" s="51">
        <f t="shared" si="3"/>
        <v>24469</v>
      </c>
      <c r="AO15" s="51">
        <f t="shared" si="3"/>
        <v>24469</v>
      </c>
      <c r="AP15" s="51">
        <f t="shared" si="3"/>
        <v>0</v>
      </c>
      <c r="AQ15" s="51" t="e">
        <f t="shared" si="3"/>
        <v>#REF!</v>
      </c>
      <c r="AR15" s="51">
        <f t="shared" si="3"/>
        <v>0</v>
      </c>
      <c r="AS15" s="51">
        <f t="shared" si="3"/>
        <v>0</v>
      </c>
      <c r="AT15" s="51">
        <f t="shared" si="3"/>
        <v>152</v>
      </c>
      <c r="AU15" s="51">
        <f t="shared" si="3"/>
        <v>0</v>
      </c>
      <c r="AV15" s="51">
        <f t="shared" si="3"/>
        <v>1110</v>
      </c>
      <c r="AW15" s="51">
        <f t="shared" si="3"/>
        <v>0</v>
      </c>
      <c r="AX15" s="51">
        <f t="shared" si="3"/>
        <v>0</v>
      </c>
      <c r="AY15" s="51">
        <f t="shared" si="3"/>
        <v>0</v>
      </c>
      <c r="AZ15" s="51">
        <f t="shared" si="3"/>
        <v>0</v>
      </c>
      <c r="BA15" s="51">
        <f t="shared" si="3"/>
        <v>0</v>
      </c>
      <c r="BB15" s="51"/>
      <c r="BC15" s="51">
        <f aca="true" t="shared" si="4" ref="BC15:CL15">SUM(BC16:BC41)</f>
        <v>40528</v>
      </c>
      <c r="BD15" s="51">
        <f t="shared" si="4"/>
        <v>36044</v>
      </c>
      <c r="BE15" s="51">
        <f t="shared" si="4"/>
        <v>0</v>
      </c>
      <c r="BF15" s="51">
        <f t="shared" si="4"/>
        <v>1395</v>
      </c>
      <c r="BG15" s="51">
        <f t="shared" si="4"/>
        <v>0</v>
      </c>
      <c r="BH15" s="51">
        <f t="shared" si="4"/>
        <v>0</v>
      </c>
      <c r="BI15" s="51">
        <f t="shared" si="4"/>
        <v>3089</v>
      </c>
      <c r="BJ15" s="51">
        <f t="shared" si="4"/>
        <v>0</v>
      </c>
      <c r="BK15" s="51">
        <f t="shared" si="4"/>
        <v>0</v>
      </c>
      <c r="BL15" s="51">
        <f t="shared" si="4"/>
        <v>0</v>
      </c>
      <c r="BM15" s="51">
        <f t="shared" si="4"/>
        <v>0</v>
      </c>
      <c r="BN15" s="51">
        <f t="shared" si="4"/>
        <v>39269</v>
      </c>
      <c r="BO15" s="51">
        <f t="shared" si="4"/>
        <v>34894</v>
      </c>
      <c r="BP15" s="51">
        <f t="shared" si="4"/>
        <v>0</v>
      </c>
      <c r="BQ15" s="51">
        <f t="shared" si="4"/>
        <v>1395</v>
      </c>
      <c r="BR15" s="51">
        <f t="shared" si="4"/>
        <v>0</v>
      </c>
      <c r="BS15" s="51">
        <f t="shared" si="4"/>
        <v>0</v>
      </c>
      <c r="BT15" s="51">
        <f t="shared" si="4"/>
        <v>2234.15</v>
      </c>
      <c r="BU15" s="51">
        <f t="shared" si="4"/>
        <v>5500</v>
      </c>
      <c r="BV15" s="51">
        <f t="shared" si="4"/>
        <v>5500</v>
      </c>
      <c r="BW15" s="51">
        <f t="shared" si="4"/>
        <v>0</v>
      </c>
      <c r="BX15" s="51">
        <f t="shared" si="4"/>
        <v>0</v>
      </c>
      <c r="BY15" s="51">
        <f t="shared" si="4"/>
        <v>0</v>
      </c>
      <c r="BZ15" s="51">
        <f t="shared" si="4"/>
        <v>0</v>
      </c>
      <c r="CA15" s="51">
        <f t="shared" si="4"/>
        <v>0</v>
      </c>
      <c r="CB15" s="51">
        <f t="shared" si="4"/>
        <v>4925</v>
      </c>
      <c r="CC15" s="51">
        <f t="shared" si="4"/>
        <v>4925</v>
      </c>
      <c r="CD15" s="51">
        <f t="shared" si="4"/>
        <v>0</v>
      </c>
      <c r="CE15" s="51">
        <f t="shared" si="4"/>
        <v>178</v>
      </c>
      <c r="CF15" s="51">
        <f t="shared" si="4"/>
        <v>0</v>
      </c>
      <c r="CG15" s="51">
        <f t="shared" si="4"/>
        <v>0</v>
      </c>
      <c r="CH15" s="51">
        <f t="shared" si="4"/>
        <v>0</v>
      </c>
      <c r="CI15" s="51">
        <f t="shared" si="4"/>
        <v>8910</v>
      </c>
      <c r="CJ15" s="51">
        <f t="shared" si="4"/>
        <v>8910</v>
      </c>
      <c r="CK15" s="51">
        <f t="shared" si="4"/>
        <v>15559</v>
      </c>
      <c r="CL15" s="51">
        <f t="shared" si="4"/>
        <v>15559</v>
      </c>
      <c r="CM15" s="51"/>
      <c r="CN15" s="51">
        <f aca="true" t="shared" si="5" ref="CN15:CZ15">SUM(CN16:CN41)</f>
        <v>40528</v>
      </c>
      <c r="CO15" s="51">
        <f t="shared" si="5"/>
        <v>36044</v>
      </c>
      <c r="CP15" s="51">
        <f t="shared" si="5"/>
        <v>0</v>
      </c>
      <c r="CQ15" s="51">
        <f t="shared" si="5"/>
        <v>1395</v>
      </c>
      <c r="CR15" s="51">
        <f t="shared" si="5"/>
        <v>0</v>
      </c>
      <c r="CS15" s="51">
        <f t="shared" si="5"/>
        <v>0</v>
      </c>
      <c r="CT15" s="51">
        <f t="shared" si="5"/>
        <v>3089</v>
      </c>
      <c r="CU15" s="51">
        <f t="shared" si="5"/>
        <v>0</v>
      </c>
      <c r="CV15" s="51">
        <f t="shared" si="5"/>
        <v>0</v>
      </c>
      <c r="CW15" s="51">
        <f t="shared" si="5"/>
        <v>0</v>
      </c>
      <c r="CX15" s="51">
        <f t="shared" si="5"/>
        <v>0</v>
      </c>
      <c r="CY15" s="51">
        <f t="shared" si="5"/>
        <v>39269</v>
      </c>
      <c r="CZ15" s="51">
        <f t="shared" si="5"/>
        <v>34894</v>
      </c>
      <c r="DA15" s="51">
        <f aca="true" t="shared" si="6" ref="DA15:DW15">SUM(DA16:DA41)</f>
        <v>0</v>
      </c>
      <c r="DB15" s="51">
        <f t="shared" si="6"/>
        <v>1395</v>
      </c>
      <c r="DC15" s="51">
        <f t="shared" si="6"/>
        <v>0</v>
      </c>
      <c r="DD15" s="51">
        <f t="shared" si="6"/>
        <v>0</v>
      </c>
      <c r="DE15" s="51">
        <f t="shared" si="6"/>
        <v>2234.15</v>
      </c>
      <c r="DF15" s="51">
        <f t="shared" si="6"/>
        <v>5500</v>
      </c>
      <c r="DG15" s="51">
        <f t="shared" si="6"/>
        <v>5500</v>
      </c>
      <c r="DH15" s="51">
        <f t="shared" si="6"/>
        <v>0</v>
      </c>
      <c r="DI15" s="51">
        <f t="shared" si="6"/>
        <v>0</v>
      </c>
      <c r="DJ15" s="51">
        <f t="shared" si="6"/>
        <v>0</v>
      </c>
      <c r="DK15" s="51">
        <f t="shared" si="6"/>
        <v>0</v>
      </c>
      <c r="DL15" s="51">
        <f t="shared" si="6"/>
        <v>0</v>
      </c>
      <c r="DM15" s="51">
        <f t="shared" si="6"/>
        <v>4925</v>
      </c>
      <c r="DN15" s="51">
        <f t="shared" si="6"/>
        <v>4925</v>
      </c>
      <c r="DO15" s="51">
        <f t="shared" si="6"/>
        <v>0</v>
      </c>
      <c r="DP15" s="51">
        <f t="shared" si="6"/>
        <v>178</v>
      </c>
      <c r="DQ15" s="51">
        <f t="shared" si="6"/>
        <v>0</v>
      </c>
      <c r="DR15" s="51">
        <f t="shared" si="6"/>
        <v>0</v>
      </c>
      <c r="DS15" s="51">
        <f t="shared" si="6"/>
        <v>0</v>
      </c>
      <c r="DT15" s="51">
        <f t="shared" si="6"/>
        <v>8910</v>
      </c>
      <c r="DU15" s="51">
        <f t="shared" si="6"/>
        <v>8910</v>
      </c>
      <c r="DV15" s="51">
        <f t="shared" si="6"/>
        <v>15559</v>
      </c>
      <c r="DW15" s="51">
        <f t="shared" si="6"/>
        <v>15559</v>
      </c>
      <c r="DX15" s="46"/>
    </row>
    <row r="16" spans="1:153" s="23" customFormat="1" ht="53.25" customHeight="1">
      <c r="A16" s="23" t="s">
        <v>32</v>
      </c>
      <c r="B16" s="23" t="s">
        <v>105</v>
      </c>
      <c r="C16" s="23" t="s">
        <v>46</v>
      </c>
      <c r="D16" s="23" t="s">
        <v>50</v>
      </c>
      <c r="E16" s="23" t="s">
        <v>25</v>
      </c>
      <c r="F16" s="23" t="s">
        <v>112</v>
      </c>
      <c r="G16" s="23" t="s">
        <v>113</v>
      </c>
      <c r="H16" s="24">
        <f>I16+J16+K16+L16+M16+N16</f>
        <v>1554</v>
      </c>
      <c r="I16" s="24">
        <v>1413</v>
      </c>
      <c r="J16" s="24"/>
      <c r="K16" s="24"/>
      <c r="L16" s="24"/>
      <c r="M16" s="24"/>
      <c r="N16" s="24">
        <v>141</v>
      </c>
      <c r="O16" s="24"/>
      <c r="P16" s="24"/>
      <c r="Q16" s="24"/>
      <c r="R16" s="24"/>
      <c r="S16" s="24">
        <v>1554</v>
      </c>
      <c r="T16" s="24">
        <v>1413</v>
      </c>
      <c r="U16" s="24"/>
      <c r="V16" s="24"/>
      <c r="W16" s="24"/>
      <c r="X16" s="24"/>
      <c r="Y16" s="24">
        <v>141</v>
      </c>
      <c r="Z16" s="24">
        <f aca="true" t="shared" si="7" ref="Z16:Z21">AA16+AB16+AC16+AD16+AE16+AF16</f>
        <v>1413</v>
      </c>
      <c r="AA16" s="24">
        <v>1413</v>
      </c>
      <c r="AB16" s="24"/>
      <c r="AC16" s="24"/>
      <c r="AD16" s="24"/>
      <c r="AE16" s="24"/>
      <c r="AF16" s="24"/>
      <c r="AG16" s="24">
        <f aca="true" t="shared" si="8" ref="AG16:AG21">AH16+AI16+AJ16+AK16+AL16+AM16</f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>
        <f aca="true" t="shared" si="9" ref="AU16:AU21">AV16+AW16+AX16+AY16+AZ16+BA16</f>
        <v>0</v>
      </c>
      <c r="AV16" s="24"/>
      <c r="AW16" s="24"/>
      <c r="AX16" s="24"/>
      <c r="AY16" s="24"/>
      <c r="AZ16" s="24"/>
      <c r="BA16" s="24"/>
      <c r="BB16" s="24" t="s">
        <v>113</v>
      </c>
      <c r="BC16" s="24">
        <v>1554</v>
      </c>
      <c r="BD16" s="24">
        <v>1413</v>
      </c>
      <c r="BE16" s="24"/>
      <c r="BF16" s="24"/>
      <c r="BG16" s="24"/>
      <c r="BH16" s="24"/>
      <c r="BI16" s="24">
        <v>141</v>
      </c>
      <c r="BJ16" s="24"/>
      <c r="BK16" s="24"/>
      <c r="BL16" s="24"/>
      <c r="BM16" s="24"/>
      <c r="BN16" s="24">
        <v>1554</v>
      </c>
      <c r="BO16" s="24">
        <v>1413</v>
      </c>
      <c r="BP16" s="24"/>
      <c r="BQ16" s="24"/>
      <c r="BR16" s="24"/>
      <c r="BS16" s="24"/>
      <c r="BT16" s="24">
        <v>141</v>
      </c>
      <c r="BU16" s="24">
        <f aca="true" t="shared" si="10" ref="BU16:BU21">BV16+BW16+BX16+BY16+BZ16+CA16</f>
        <v>1413</v>
      </c>
      <c r="BV16" s="24">
        <v>1413</v>
      </c>
      <c r="BW16" s="24"/>
      <c r="BX16" s="24"/>
      <c r="BY16" s="24"/>
      <c r="BZ16" s="24"/>
      <c r="CA16" s="24"/>
      <c r="CB16" s="24">
        <f aca="true" t="shared" si="11" ref="CB16:CB21">CC16+CD16+CE16+CF16+CG16+CH16</f>
        <v>0</v>
      </c>
      <c r="CC16" s="24"/>
      <c r="CD16" s="24"/>
      <c r="CE16" s="24"/>
      <c r="CF16" s="24"/>
      <c r="CG16" s="24"/>
      <c r="CH16" s="24"/>
      <c r="CI16" s="24">
        <f aca="true" t="shared" si="12" ref="CI16:CI21">CJ16+CK16+CL16+DX16+DY16+DZ16</f>
        <v>0</v>
      </c>
      <c r="CJ16" s="24"/>
      <c r="CK16" s="24">
        <f aca="true" t="shared" si="13" ref="CK16:CK21">CL16+DX16+DY16+DZ16+EA16+EB16</f>
        <v>0</v>
      </c>
      <c r="CL16" s="24"/>
      <c r="CM16" s="24" t="s">
        <v>113</v>
      </c>
      <c r="CN16" s="24">
        <v>1554</v>
      </c>
      <c r="CO16" s="24">
        <v>1413</v>
      </c>
      <c r="CP16" s="24"/>
      <c r="CQ16" s="24"/>
      <c r="CR16" s="24"/>
      <c r="CS16" s="24"/>
      <c r="CT16" s="24">
        <v>141</v>
      </c>
      <c r="CU16" s="24"/>
      <c r="CV16" s="24"/>
      <c r="CW16" s="24"/>
      <c r="CX16" s="24"/>
      <c r="CY16" s="24">
        <v>1554</v>
      </c>
      <c r="CZ16" s="24">
        <v>1413</v>
      </c>
      <c r="DA16" s="24"/>
      <c r="DB16" s="24"/>
      <c r="DC16" s="24"/>
      <c r="DD16" s="24"/>
      <c r="DE16" s="24">
        <v>141</v>
      </c>
      <c r="DF16" s="24">
        <f aca="true" t="shared" si="14" ref="DF16:DF21">DG16+DH16+DI16+DJ16+DK16+DL16</f>
        <v>1413</v>
      </c>
      <c r="DG16" s="24">
        <v>1413</v>
      </c>
      <c r="DH16" s="24"/>
      <c r="DI16" s="24"/>
      <c r="DJ16" s="24"/>
      <c r="DK16" s="24"/>
      <c r="DL16" s="24"/>
      <c r="DM16" s="24">
        <f aca="true" t="shared" si="15" ref="DM16:DM21">DN16+DO16+DP16+DQ16+DR16+DS16</f>
        <v>0</v>
      </c>
      <c r="DN16" s="24"/>
      <c r="DO16" s="24"/>
      <c r="DP16" s="24"/>
      <c r="DQ16" s="24"/>
      <c r="DR16" s="24"/>
      <c r="DS16" s="24"/>
      <c r="DT16" s="24">
        <f aca="true" t="shared" si="16" ref="DT16:DT21">DU16+DV16+DW16+FI16+FJ16+FK16</f>
        <v>0</v>
      </c>
      <c r="DU16" s="24"/>
      <c r="DV16" s="24">
        <f aca="true" t="shared" si="17" ref="DV16:DV21">DW16+FI16+FJ16+FK16+FL16+FM16</f>
        <v>0</v>
      </c>
      <c r="DW16" s="24"/>
      <c r="DX16" s="24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6"/>
    </row>
    <row r="17" spans="1:153" s="23" customFormat="1" ht="54.75" customHeight="1">
      <c r="A17" s="23" t="s">
        <v>33</v>
      </c>
      <c r="B17" s="23" t="s">
        <v>106</v>
      </c>
      <c r="C17" s="23" t="s">
        <v>102</v>
      </c>
      <c r="D17" s="23" t="s">
        <v>51</v>
      </c>
      <c r="E17" s="23" t="s">
        <v>111</v>
      </c>
      <c r="F17" s="23" t="s">
        <v>112</v>
      </c>
      <c r="G17" s="23" t="s">
        <v>114</v>
      </c>
      <c r="H17" s="24">
        <f>I17+N17</f>
        <v>529</v>
      </c>
      <c r="I17" s="24">
        <v>522</v>
      </c>
      <c r="J17" s="24"/>
      <c r="K17" s="24"/>
      <c r="L17" s="24"/>
      <c r="M17" s="24"/>
      <c r="N17" s="24">
        <v>7</v>
      </c>
      <c r="O17" s="24"/>
      <c r="P17" s="24"/>
      <c r="Q17" s="24"/>
      <c r="R17" s="24"/>
      <c r="S17" s="24">
        <v>529</v>
      </c>
      <c r="T17" s="24">
        <v>522</v>
      </c>
      <c r="U17" s="24"/>
      <c r="V17" s="24"/>
      <c r="W17" s="24"/>
      <c r="X17" s="24"/>
      <c r="Y17" s="24">
        <v>7</v>
      </c>
      <c r="Z17" s="24">
        <f t="shared" si="7"/>
        <v>522</v>
      </c>
      <c r="AA17" s="24">
        <v>522</v>
      </c>
      <c r="AB17" s="24"/>
      <c r="AC17" s="24"/>
      <c r="AD17" s="24"/>
      <c r="AE17" s="24"/>
      <c r="AF17" s="24"/>
      <c r="AG17" s="24">
        <f t="shared" si="8"/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>
        <f t="shared" si="9"/>
        <v>0</v>
      </c>
      <c r="AV17" s="24"/>
      <c r="AW17" s="24"/>
      <c r="AX17" s="24"/>
      <c r="AY17" s="24"/>
      <c r="AZ17" s="24"/>
      <c r="BA17" s="24"/>
      <c r="BB17" s="24" t="s">
        <v>114</v>
      </c>
      <c r="BC17" s="24">
        <v>529</v>
      </c>
      <c r="BD17" s="24">
        <v>522</v>
      </c>
      <c r="BE17" s="24"/>
      <c r="BF17" s="24"/>
      <c r="BG17" s="24"/>
      <c r="BH17" s="24"/>
      <c r="BI17" s="24">
        <v>7</v>
      </c>
      <c r="BJ17" s="24"/>
      <c r="BK17" s="24"/>
      <c r="BL17" s="24"/>
      <c r="BM17" s="24"/>
      <c r="BN17" s="24">
        <v>529</v>
      </c>
      <c r="BO17" s="24">
        <v>522</v>
      </c>
      <c r="BP17" s="24"/>
      <c r="BQ17" s="24"/>
      <c r="BR17" s="24"/>
      <c r="BS17" s="24"/>
      <c r="BT17" s="24">
        <v>7</v>
      </c>
      <c r="BU17" s="24">
        <f t="shared" si="10"/>
        <v>522</v>
      </c>
      <c r="BV17" s="24">
        <v>522</v>
      </c>
      <c r="BW17" s="24"/>
      <c r="BX17" s="24"/>
      <c r="BY17" s="24"/>
      <c r="BZ17" s="24"/>
      <c r="CA17" s="24"/>
      <c r="CB17" s="24">
        <f t="shared" si="11"/>
        <v>0</v>
      </c>
      <c r="CC17" s="24"/>
      <c r="CD17" s="24"/>
      <c r="CE17" s="24"/>
      <c r="CF17" s="24"/>
      <c r="CG17" s="24"/>
      <c r="CH17" s="24"/>
      <c r="CI17" s="24">
        <f t="shared" si="12"/>
        <v>0</v>
      </c>
      <c r="CJ17" s="24"/>
      <c r="CK17" s="24">
        <f t="shared" si="13"/>
        <v>0</v>
      </c>
      <c r="CL17" s="24"/>
      <c r="CM17" s="24" t="s">
        <v>114</v>
      </c>
      <c r="CN17" s="24">
        <v>529</v>
      </c>
      <c r="CO17" s="24">
        <v>522</v>
      </c>
      <c r="CP17" s="24"/>
      <c r="CQ17" s="24"/>
      <c r="CR17" s="24"/>
      <c r="CS17" s="24"/>
      <c r="CT17" s="24">
        <v>7</v>
      </c>
      <c r="CU17" s="24"/>
      <c r="CV17" s="24"/>
      <c r="CW17" s="24"/>
      <c r="CX17" s="24"/>
      <c r="CY17" s="24">
        <v>529</v>
      </c>
      <c r="CZ17" s="24">
        <v>522</v>
      </c>
      <c r="DA17" s="24"/>
      <c r="DB17" s="24"/>
      <c r="DC17" s="24"/>
      <c r="DD17" s="24"/>
      <c r="DE17" s="24">
        <v>7</v>
      </c>
      <c r="DF17" s="24">
        <f t="shared" si="14"/>
        <v>522</v>
      </c>
      <c r="DG17" s="24">
        <v>522</v>
      </c>
      <c r="DH17" s="24"/>
      <c r="DI17" s="24"/>
      <c r="DJ17" s="24"/>
      <c r="DK17" s="24"/>
      <c r="DL17" s="24"/>
      <c r="DM17" s="24">
        <f t="shared" si="15"/>
        <v>0</v>
      </c>
      <c r="DN17" s="24"/>
      <c r="DO17" s="24"/>
      <c r="DP17" s="24"/>
      <c r="DQ17" s="24"/>
      <c r="DR17" s="24"/>
      <c r="DS17" s="24"/>
      <c r="DT17" s="24">
        <f t="shared" si="16"/>
        <v>0</v>
      </c>
      <c r="DU17" s="24"/>
      <c r="DV17" s="24">
        <f t="shared" si="17"/>
        <v>0</v>
      </c>
      <c r="DW17" s="24"/>
      <c r="DX17" s="24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6"/>
    </row>
    <row r="18" spans="1:153" s="23" customFormat="1" ht="51" customHeight="1">
      <c r="A18" s="23" t="s">
        <v>34</v>
      </c>
      <c r="B18" s="23" t="s">
        <v>107</v>
      </c>
      <c r="C18" s="23" t="s">
        <v>102</v>
      </c>
      <c r="D18" s="23" t="s">
        <v>52</v>
      </c>
      <c r="E18" s="23" t="s">
        <v>111</v>
      </c>
      <c r="F18" s="23" t="s">
        <v>112</v>
      </c>
      <c r="G18" s="23" t="s">
        <v>115</v>
      </c>
      <c r="H18" s="24">
        <f>I18+N18</f>
        <v>489</v>
      </c>
      <c r="I18" s="24">
        <v>324</v>
      </c>
      <c r="J18" s="24"/>
      <c r="K18" s="24"/>
      <c r="L18" s="24"/>
      <c r="M18" s="24"/>
      <c r="N18" s="24">
        <v>165</v>
      </c>
      <c r="O18" s="24"/>
      <c r="P18" s="24"/>
      <c r="Q18" s="24"/>
      <c r="R18" s="24"/>
      <c r="S18" s="24">
        <v>489</v>
      </c>
      <c r="T18" s="24">
        <v>324</v>
      </c>
      <c r="U18" s="24"/>
      <c r="V18" s="24"/>
      <c r="W18" s="24"/>
      <c r="X18" s="24"/>
      <c r="Y18" s="24">
        <v>165</v>
      </c>
      <c r="Z18" s="24">
        <f t="shared" si="7"/>
        <v>324</v>
      </c>
      <c r="AA18" s="24">
        <v>324</v>
      </c>
      <c r="AB18" s="24"/>
      <c r="AC18" s="24"/>
      <c r="AD18" s="24"/>
      <c r="AE18" s="24"/>
      <c r="AF18" s="24"/>
      <c r="AG18" s="24">
        <f t="shared" si="8"/>
        <v>0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>
        <f t="shared" si="9"/>
        <v>0</v>
      </c>
      <c r="AV18" s="24"/>
      <c r="AW18" s="24"/>
      <c r="AX18" s="24"/>
      <c r="AY18" s="24"/>
      <c r="AZ18" s="24"/>
      <c r="BA18" s="24"/>
      <c r="BB18" s="24" t="s">
        <v>115</v>
      </c>
      <c r="BC18" s="24">
        <v>489</v>
      </c>
      <c r="BD18" s="24">
        <v>324</v>
      </c>
      <c r="BE18" s="24"/>
      <c r="BF18" s="24"/>
      <c r="BG18" s="24"/>
      <c r="BH18" s="24"/>
      <c r="BI18" s="24">
        <v>165</v>
      </c>
      <c r="BJ18" s="24"/>
      <c r="BK18" s="24"/>
      <c r="BL18" s="24"/>
      <c r="BM18" s="24"/>
      <c r="BN18" s="24">
        <v>489</v>
      </c>
      <c r="BO18" s="24">
        <v>324</v>
      </c>
      <c r="BP18" s="24"/>
      <c r="BQ18" s="24"/>
      <c r="BR18" s="24"/>
      <c r="BS18" s="24"/>
      <c r="BT18" s="24">
        <v>165</v>
      </c>
      <c r="BU18" s="24">
        <f t="shared" si="10"/>
        <v>324</v>
      </c>
      <c r="BV18" s="24">
        <v>324</v>
      </c>
      <c r="BW18" s="24"/>
      <c r="BX18" s="24"/>
      <c r="BY18" s="24"/>
      <c r="BZ18" s="24"/>
      <c r="CA18" s="24"/>
      <c r="CB18" s="24">
        <f t="shared" si="11"/>
        <v>0</v>
      </c>
      <c r="CC18" s="24"/>
      <c r="CD18" s="24"/>
      <c r="CE18" s="24"/>
      <c r="CF18" s="24"/>
      <c r="CG18" s="24"/>
      <c r="CH18" s="24"/>
      <c r="CI18" s="24">
        <f t="shared" si="12"/>
        <v>0</v>
      </c>
      <c r="CJ18" s="24"/>
      <c r="CK18" s="24">
        <f t="shared" si="13"/>
        <v>0</v>
      </c>
      <c r="CL18" s="24"/>
      <c r="CM18" s="24" t="s">
        <v>115</v>
      </c>
      <c r="CN18" s="24">
        <v>489</v>
      </c>
      <c r="CO18" s="24">
        <v>324</v>
      </c>
      <c r="CP18" s="24"/>
      <c r="CQ18" s="24"/>
      <c r="CR18" s="24"/>
      <c r="CS18" s="24"/>
      <c r="CT18" s="24">
        <v>165</v>
      </c>
      <c r="CU18" s="24"/>
      <c r="CV18" s="24"/>
      <c r="CW18" s="24"/>
      <c r="CX18" s="24"/>
      <c r="CY18" s="24">
        <v>489</v>
      </c>
      <c r="CZ18" s="24">
        <v>324</v>
      </c>
      <c r="DA18" s="24"/>
      <c r="DB18" s="24"/>
      <c r="DC18" s="24"/>
      <c r="DD18" s="24"/>
      <c r="DE18" s="24">
        <v>165</v>
      </c>
      <c r="DF18" s="24">
        <f t="shared" si="14"/>
        <v>324</v>
      </c>
      <c r="DG18" s="24">
        <v>324</v>
      </c>
      <c r="DH18" s="24"/>
      <c r="DI18" s="24"/>
      <c r="DJ18" s="24"/>
      <c r="DK18" s="24"/>
      <c r="DL18" s="24"/>
      <c r="DM18" s="24">
        <f t="shared" si="15"/>
        <v>0</v>
      </c>
      <c r="DN18" s="24"/>
      <c r="DO18" s="24"/>
      <c r="DP18" s="24"/>
      <c r="DQ18" s="24"/>
      <c r="DR18" s="24"/>
      <c r="DS18" s="24"/>
      <c r="DT18" s="24">
        <f t="shared" si="16"/>
        <v>0</v>
      </c>
      <c r="DU18" s="24"/>
      <c r="DV18" s="24">
        <f t="shared" si="17"/>
        <v>0</v>
      </c>
      <c r="DW18" s="24"/>
      <c r="DX18" s="24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6"/>
    </row>
    <row r="19" spans="1:153" s="23" customFormat="1" ht="60" customHeight="1">
      <c r="A19" s="23" t="s">
        <v>35</v>
      </c>
      <c r="B19" s="23" t="s">
        <v>108</v>
      </c>
      <c r="C19" s="23" t="s">
        <v>47</v>
      </c>
      <c r="D19" s="23" t="s">
        <v>53</v>
      </c>
      <c r="E19" s="23" t="s">
        <v>28</v>
      </c>
      <c r="F19" s="23" t="s">
        <v>112</v>
      </c>
      <c r="G19" s="23" t="s">
        <v>116</v>
      </c>
      <c r="H19" s="24">
        <f>I19+N19</f>
        <v>1655</v>
      </c>
      <c r="I19" s="24">
        <v>1651</v>
      </c>
      <c r="J19" s="24"/>
      <c r="K19" s="24"/>
      <c r="L19" s="24"/>
      <c r="M19" s="24"/>
      <c r="N19" s="24">
        <v>4</v>
      </c>
      <c r="O19" s="24"/>
      <c r="P19" s="24"/>
      <c r="Q19" s="24"/>
      <c r="R19" s="24"/>
      <c r="S19" s="24">
        <v>1655</v>
      </c>
      <c r="T19" s="24">
        <v>1651</v>
      </c>
      <c r="U19" s="24"/>
      <c r="V19" s="24"/>
      <c r="W19" s="24"/>
      <c r="X19" s="24"/>
      <c r="Y19" s="24">
        <v>4</v>
      </c>
      <c r="Z19" s="24">
        <f t="shared" si="7"/>
        <v>1651</v>
      </c>
      <c r="AA19" s="24">
        <v>1651</v>
      </c>
      <c r="AB19" s="24"/>
      <c r="AC19" s="24"/>
      <c r="AD19" s="24"/>
      <c r="AE19" s="24"/>
      <c r="AF19" s="24"/>
      <c r="AG19" s="24">
        <f t="shared" si="8"/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>
        <f t="shared" si="9"/>
        <v>0</v>
      </c>
      <c r="AV19" s="24"/>
      <c r="AW19" s="24"/>
      <c r="AX19" s="24"/>
      <c r="AY19" s="24"/>
      <c r="AZ19" s="24"/>
      <c r="BA19" s="24"/>
      <c r="BB19" s="24" t="s">
        <v>116</v>
      </c>
      <c r="BC19" s="24">
        <v>1655</v>
      </c>
      <c r="BD19" s="24">
        <v>1651</v>
      </c>
      <c r="BE19" s="24"/>
      <c r="BF19" s="24"/>
      <c r="BG19" s="24"/>
      <c r="BH19" s="24"/>
      <c r="BI19" s="24">
        <v>4</v>
      </c>
      <c r="BJ19" s="24"/>
      <c r="BK19" s="24"/>
      <c r="BL19" s="24"/>
      <c r="BM19" s="24"/>
      <c r="BN19" s="24">
        <v>1655</v>
      </c>
      <c r="BO19" s="24">
        <v>1651</v>
      </c>
      <c r="BP19" s="24"/>
      <c r="BQ19" s="24"/>
      <c r="BR19" s="24"/>
      <c r="BS19" s="24"/>
      <c r="BT19" s="24">
        <v>4</v>
      </c>
      <c r="BU19" s="24">
        <f t="shared" si="10"/>
        <v>1651</v>
      </c>
      <c r="BV19" s="24">
        <v>1651</v>
      </c>
      <c r="BW19" s="24"/>
      <c r="BX19" s="24"/>
      <c r="BY19" s="24"/>
      <c r="BZ19" s="24"/>
      <c r="CA19" s="24"/>
      <c r="CB19" s="24">
        <f t="shared" si="11"/>
        <v>0</v>
      </c>
      <c r="CC19" s="24"/>
      <c r="CD19" s="24"/>
      <c r="CE19" s="24"/>
      <c r="CF19" s="24"/>
      <c r="CG19" s="24"/>
      <c r="CH19" s="24"/>
      <c r="CI19" s="24">
        <f t="shared" si="12"/>
        <v>0</v>
      </c>
      <c r="CJ19" s="24"/>
      <c r="CK19" s="24">
        <f t="shared" si="13"/>
        <v>0</v>
      </c>
      <c r="CL19" s="24"/>
      <c r="CM19" s="24" t="s">
        <v>116</v>
      </c>
      <c r="CN19" s="24">
        <v>1655</v>
      </c>
      <c r="CO19" s="24">
        <v>1651</v>
      </c>
      <c r="CP19" s="24"/>
      <c r="CQ19" s="24"/>
      <c r="CR19" s="24"/>
      <c r="CS19" s="24"/>
      <c r="CT19" s="24">
        <v>4</v>
      </c>
      <c r="CU19" s="24"/>
      <c r="CV19" s="24"/>
      <c r="CW19" s="24"/>
      <c r="CX19" s="24"/>
      <c r="CY19" s="24">
        <v>1655</v>
      </c>
      <c r="CZ19" s="24">
        <v>1651</v>
      </c>
      <c r="DA19" s="24"/>
      <c r="DB19" s="24"/>
      <c r="DC19" s="24"/>
      <c r="DD19" s="24"/>
      <c r="DE19" s="24">
        <v>4</v>
      </c>
      <c r="DF19" s="24">
        <f t="shared" si="14"/>
        <v>1651</v>
      </c>
      <c r="DG19" s="24">
        <v>1651</v>
      </c>
      <c r="DH19" s="24"/>
      <c r="DI19" s="24"/>
      <c r="DJ19" s="24"/>
      <c r="DK19" s="24"/>
      <c r="DL19" s="24"/>
      <c r="DM19" s="24">
        <f t="shared" si="15"/>
        <v>0</v>
      </c>
      <c r="DN19" s="24"/>
      <c r="DO19" s="24"/>
      <c r="DP19" s="24"/>
      <c r="DQ19" s="24"/>
      <c r="DR19" s="24"/>
      <c r="DS19" s="24"/>
      <c r="DT19" s="24">
        <f t="shared" si="16"/>
        <v>0</v>
      </c>
      <c r="DU19" s="24"/>
      <c r="DV19" s="24">
        <f t="shared" si="17"/>
        <v>0</v>
      </c>
      <c r="DW19" s="24"/>
      <c r="DX19" s="24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6"/>
    </row>
    <row r="20" spans="1:153" s="23" customFormat="1" ht="65.25" customHeight="1">
      <c r="A20" s="23" t="s">
        <v>86</v>
      </c>
      <c r="B20" s="23" t="s">
        <v>109</v>
      </c>
      <c r="C20" s="23" t="s">
        <v>46</v>
      </c>
      <c r="D20" s="23" t="s">
        <v>54</v>
      </c>
      <c r="E20" s="23" t="s">
        <v>25</v>
      </c>
      <c r="F20" s="23" t="s">
        <v>112</v>
      </c>
      <c r="G20" s="23" t="s">
        <v>117</v>
      </c>
      <c r="H20" s="24">
        <f>I20+N20</f>
        <v>919</v>
      </c>
      <c r="I20" s="24">
        <v>877</v>
      </c>
      <c r="J20" s="24"/>
      <c r="K20" s="24"/>
      <c r="L20" s="24"/>
      <c r="M20" s="24"/>
      <c r="N20" s="24">
        <v>42</v>
      </c>
      <c r="O20" s="24"/>
      <c r="P20" s="24"/>
      <c r="Q20" s="24"/>
      <c r="R20" s="24"/>
      <c r="S20" s="24">
        <v>919</v>
      </c>
      <c r="T20" s="24">
        <v>877</v>
      </c>
      <c r="U20" s="24"/>
      <c r="V20" s="24"/>
      <c r="W20" s="24"/>
      <c r="X20" s="24"/>
      <c r="Y20" s="24">
        <v>42</v>
      </c>
      <c r="Z20" s="24">
        <f t="shared" si="7"/>
        <v>877</v>
      </c>
      <c r="AA20" s="24">
        <v>877</v>
      </c>
      <c r="AB20" s="24"/>
      <c r="AC20" s="24"/>
      <c r="AD20" s="24"/>
      <c r="AE20" s="24"/>
      <c r="AF20" s="24"/>
      <c r="AG20" s="24">
        <f t="shared" si="8"/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>
        <f t="shared" si="9"/>
        <v>0</v>
      </c>
      <c r="AV20" s="24"/>
      <c r="AW20" s="24"/>
      <c r="AX20" s="24"/>
      <c r="AY20" s="24"/>
      <c r="AZ20" s="24"/>
      <c r="BA20" s="24"/>
      <c r="BB20" s="24" t="s">
        <v>117</v>
      </c>
      <c r="BC20" s="24">
        <v>919</v>
      </c>
      <c r="BD20" s="24">
        <v>877</v>
      </c>
      <c r="BE20" s="24"/>
      <c r="BF20" s="24"/>
      <c r="BG20" s="24"/>
      <c r="BH20" s="24"/>
      <c r="BI20" s="24">
        <v>42</v>
      </c>
      <c r="BJ20" s="24"/>
      <c r="BK20" s="24"/>
      <c r="BL20" s="24"/>
      <c r="BM20" s="24"/>
      <c r="BN20" s="24">
        <v>919</v>
      </c>
      <c r="BO20" s="24">
        <v>877</v>
      </c>
      <c r="BP20" s="24"/>
      <c r="BQ20" s="24"/>
      <c r="BR20" s="24"/>
      <c r="BS20" s="24"/>
      <c r="BT20" s="24">
        <v>42</v>
      </c>
      <c r="BU20" s="24">
        <f t="shared" si="10"/>
        <v>877</v>
      </c>
      <c r="BV20" s="24">
        <v>877</v>
      </c>
      <c r="BW20" s="24"/>
      <c r="BX20" s="24"/>
      <c r="BY20" s="24"/>
      <c r="BZ20" s="24"/>
      <c r="CA20" s="24"/>
      <c r="CB20" s="24">
        <f t="shared" si="11"/>
        <v>0</v>
      </c>
      <c r="CC20" s="24"/>
      <c r="CD20" s="24"/>
      <c r="CE20" s="24"/>
      <c r="CF20" s="24"/>
      <c r="CG20" s="24"/>
      <c r="CH20" s="24"/>
      <c r="CI20" s="24">
        <f t="shared" si="12"/>
        <v>0</v>
      </c>
      <c r="CJ20" s="24"/>
      <c r="CK20" s="24">
        <f t="shared" si="13"/>
        <v>0</v>
      </c>
      <c r="CL20" s="24"/>
      <c r="CM20" s="24" t="s">
        <v>117</v>
      </c>
      <c r="CN20" s="24">
        <v>919</v>
      </c>
      <c r="CO20" s="24">
        <v>877</v>
      </c>
      <c r="CP20" s="24"/>
      <c r="CQ20" s="24"/>
      <c r="CR20" s="24"/>
      <c r="CS20" s="24"/>
      <c r="CT20" s="24">
        <v>42</v>
      </c>
      <c r="CU20" s="24"/>
      <c r="CV20" s="24"/>
      <c r="CW20" s="24"/>
      <c r="CX20" s="24"/>
      <c r="CY20" s="24">
        <v>919</v>
      </c>
      <c r="CZ20" s="24">
        <v>877</v>
      </c>
      <c r="DA20" s="24"/>
      <c r="DB20" s="24"/>
      <c r="DC20" s="24"/>
      <c r="DD20" s="24"/>
      <c r="DE20" s="24">
        <v>42</v>
      </c>
      <c r="DF20" s="24">
        <f t="shared" si="14"/>
        <v>877</v>
      </c>
      <c r="DG20" s="24">
        <v>877</v>
      </c>
      <c r="DH20" s="24"/>
      <c r="DI20" s="24"/>
      <c r="DJ20" s="24"/>
      <c r="DK20" s="24"/>
      <c r="DL20" s="24"/>
      <c r="DM20" s="24">
        <f t="shared" si="15"/>
        <v>0</v>
      </c>
      <c r="DN20" s="24"/>
      <c r="DO20" s="24"/>
      <c r="DP20" s="24"/>
      <c r="DQ20" s="24"/>
      <c r="DR20" s="24"/>
      <c r="DS20" s="24"/>
      <c r="DT20" s="24">
        <f t="shared" si="16"/>
        <v>0</v>
      </c>
      <c r="DU20" s="24"/>
      <c r="DV20" s="24">
        <f t="shared" si="17"/>
        <v>0</v>
      </c>
      <c r="DW20" s="24"/>
      <c r="DX20" s="24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6"/>
    </row>
    <row r="21" spans="1:153" s="23" customFormat="1" ht="65.25" customHeight="1">
      <c r="A21" s="23" t="s">
        <v>87</v>
      </c>
      <c r="B21" s="23" t="s">
        <v>110</v>
      </c>
      <c r="C21" s="23" t="s">
        <v>47</v>
      </c>
      <c r="D21" s="23" t="s">
        <v>55</v>
      </c>
      <c r="E21" s="23" t="s">
        <v>28</v>
      </c>
      <c r="F21" s="23" t="s">
        <v>112</v>
      </c>
      <c r="G21" s="23" t="s">
        <v>118</v>
      </c>
      <c r="H21" s="24">
        <f>I21+N21</f>
        <v>751</v>
      </c>
      <c r="I21" s="24">
        <v>713</v>
      </c>
      <c r="J21" s="24"/>
      <c r="K21" s="24"/>
      <c r="L21" s="24"/>
      <c r="M21" s="24"/>
      <c r="N21" s="24">
        <v>38</v>
      </c>
      <c r="O21" s="24"/>
      <c r="P21" s="24"/>
      <c r="Q21" s="24"/>
      <c r="R21" s="24"/>
      <c r="S21" s="24">
        <v>751</v>
      </c>
      <c r="T21" s="24">
        <v>713</v>
      </c>
      <c r="U21" s="24"/>
      <c r="V21" s="24"/>
      <c r="W21" s="24"/>
      <c r="X21" s="24"/>
      <c r="Y21" s="24">
        <v>38</v>
      </c>
      <c r="Z21" s="24">
        <f t="shared" si="7"/>
        <v>713</v>
      </c>
      <c r="AA21" s="24">
        <v>713</v>
      </c>
      <c r="AB21" s="24"/>
      <c r="AC21" s="24"/>
      <c r="AD21" s="24"/>
      <c r="AE21" s="24"/>
      <c r="AF21" s="24"/>
      <c r="AG21" s="24">
        <f t="shared" si="8"/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>
        <f t="shared" si="9"/>
        <v>0</v>
      </c>
      <c r="AV21" s="24"/>
      <c r="AW21" s="24"/>
      <c r="AX21" s="24"/>
      <c r="AY21" s="24"/>
      <c r="AZ21" s="24"/>
      <c r="BA21" s="24"/>
      <c r="BB21" s="24" t="s">
        <v>118</v>
      </c>
      <c r="BC21" s="24">
        <v>751</v>
      </c>
      <c r="BD21" s="24">
        <v>713</v>
      </c>
      <c r="BE21" s="24"/>
      <c r="BF21" s="24"/>
      <c r="BG21" s="24"/>
      <c r="BH21" s="24"/>
      <c r="BI21" s="24">
        <v>38</v>
      </c>
      <c r="BJ21" s="24"/>
      <c r="BK21" s="24"/>
      <c r="BL21" s="24"/>
      <c r="BM21" s="24"/>
      <c r="BN21" s="24">
        <v>751</v>
      </c>
      <c r="BO21" s="24">
        <v>713</v>
      </c>
      <c r="BP21" s="24"/>
      <c r="BQ21" s="24"/>
      <c r="BR21" s="24"/>
      <c r="BS21" s="24"/>
      <c r="BT21" s="24">
        <v>38</v>
      </c>
      <c r="BU21" s="24">
        <f t="shared" si="10"/>
        <v>713</v>
      </c>
      <c r="BV21" s="24">
        <v>713</v>
      </c>
      <c r="BW21" s="24"/>
      <c r="BX21" s="24"/>
      <c r="BY21" s="24"/>
      <c r="BZ21" s="24"/>
      <c r="CA21" s="24"/>
      <c r="CB21" s="24">
        <f t="shared" si="11"/>
        <v>0</v>
      </c>
      <c r="CC21" s="24"/>
      <c r="CD21" s="24"/>
      <c r="CE21" s="24"/>
      <c r="CF21" s="24"/>
      <c r="CG21" s="24"/>
      <c r="CH21" s="24"/>
      <c r="CI21" s="24">
        <f t="shared" si="12"/>
        <v>0</v>
      </c>
      <c r="CJ21" s="24"/>
      <c r="CK21" s="24">
        <f t="shared" si="13"/>
        <v>0</v>
      </c>
      <c r="CL21" s="24"/>
      <c r="CM21" s="24" t="s">
        <v>118</v>
      </c>
      <c r="CN21" s="24">
        <v>751</v>
      </c>
      <c r="CO21" s="24">
        <v>713</v>
      </c>
      <c r="CP21" s="24"/>
      <c r="CQ21" s="24"/>
      <c r="CR21" s="24"/>
      <c r="CS21" s="24"/>
      <c r="CT21" s="24">
        <v>38</v>
      </c>
      <c r="CU21" s="24"/>
      <c r="CV21" s="24"/>
      <c r="CW21" s="24"/>
      <c r="CX21" s="24"/>
      <c r="CY21" s="24">
        <v>751</v>
      </c>
      <c r="CZ21" s="24">
        <v>713</v>
      </c>
      <c r="DA21" s="24"/>
      <c r="DB21" s="24"/>
      <c r="DC21" s="24"/>
      <c r="DD21" s="24"/>
      <c r="DE21" s="24">
        <v>38</v>
      </c>
      <c r="DF21" s="24">
        <f t="shared" si="14"/>
        <v>713</v>
      </c>
      <c r="DG21" s="24">
        <v>713</v>
      </c>
      <c r="DH21" s="24"/>
      <c r="DI21" s="24"/>
      <c r="DJ21" s="24"/>
      <c r="DK21" s="24"/>
      <c r="DL21" s="24"/>
      <c r="DM21" s="24">
        <f t="shared" si="15"/>
        <v>0</v>
      </c>
      <c r="DN21" s="24"/>
      <c r="DO21" s="24"/>
      <c r="DP21" s="24"/>
      <c r="DQ21" s="24"/>
      <c r="DR21" s="24"/>
      <c r="DS21" s="24"/>
      <c r="DT21" s="24">
        <f t="shared" si="16"/>
        <v>0</v>
      </c>
      <c r="DU21" s="24"/>
      <c r="DV21" s="24">
        <f t="shared" si="17"/>
        <v>0</v>
      </c>
      <c r="DW21" s="24"/>
      <c r="DX21" s="24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6"/>
    </row>
    <row r="22" spans="1:153" s="23" customFormat="1" ht="65.25" customHeight="1">
      <c r="A22" s="23" t="s">
        <v>89</v>
      </c>
      <c r="B22" s="23" t="s">
        <v>121</v>
      </c>
      <c r="C22" s="23" t="s">
        <v>102</v>
      </c>
      <c r="D22" s="23" t="s">
        <v>50</v>
      </c>
      <c r="E22" s="23" t="s">
        <v>111</v>
      </c>
      <c r="F22" s="23" t="s">
        <v>122</v>
      </c>
      <c r="G22" s="23" t="s">
        <v>123</v>
      </c>
      <c r="H22" s="24">
        <f>I22+J22+K22+L22+M22+N22</f>
        <v>501</v>
      </c>
      <c r="I22" s="24">
        <v>455</v>
      </c>
      <c r="J22" s="24"/>
      <c r="K22" s="24"/>
      <c r="L22" s="24"/>
      <c r="M22" s="24"/>
      <c r="N22" s="24">
        <v>46</v>
      </c>
      <c r="O22" s="24"/>
      <c r="P22" s="24"/>
      <c r="Q22" s="24"/>
      <c r="R22" s="24"/>
      <c r="S22" s="24">
        <v>501</v>
      </c>
      <c r="T22" s="24">
        <v>455</v>
      </c>
      <c r="U22" s="24"/>
      <c r="V22" s="24"/>
      <c r="W22" s="24"/>
      <c r="X22" s="24"/>
      <c r="Y22" s="24"/>
      <c r="Z22" s="24">
        <f>AA22+AB22+AC22+AD22+AE22+AF22</f>
        <v>0</v>
      </c>
      <c r="AA22" s="24"/>
      <c r="AB22" s="24"/>
      <c r="AC22" s="24"/>
      <c r="AD22" s="24"/>
      <c r="AE22" s="24"/>
      <c r="AF22" s="24"/>
      <c r="AG22" s="24">
        <f>AH22+AI22+AJ22+AK22+AL22+AM22</f>
        <v>455</v>
      </c>
      <c r="AH22" s="24">
        <v>455</v>
      </c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>
        <f>AV22+AW22+AX22+AY22+AZ22+BA22</f>
        <v>0</v>
      </c>
      <c r="AV22" s="24"/>
      <c r="AW22" s="24"/>
      <c r="AX22" s="24"/>
      <c r="AY22" s="24"/>
      <c r="AZ22" s="24"/>
      <c r="BA22" s="24"/>
      <c r="BB22" s="24" t="s">
        <v>123</v>
      </c>
      <c r="BC22" s="24">
        <v>501</v>
      </c>
      <c r="BD22" s="24">
        <v>455</v>
      </c>
      <c r="BE22" s="24"/>
      <c r="BF22" s="24"/>
      <c r="BG22" s="24"/>
      <c r="BH22" s="24"/>
      <c r="BI22" s="24">
        <v>46</v>
      </c>
      <c r="BJ22" s="24"/>
      <c r="BK22" s="24"/>
      <c r="BL22" s="24"/>
      <c r="BM22" s="24"/>
      <c r="BN22" s="24">
        <v>501</v>
      </c>
      <c r="BO22" s="24">
        <v>455</v>
      </c>
      <c r="BP22" s="24"/>
      <c r="BQ22" s="24"/>
      <c r="BR22" s="24"/>
      <c r="BS22" s="24"/>
      <c r="BT22" s="24"/>
      <c r="BU22" s="24">
        <f>BV22+BW22+BX22+BY22+BZ22+CA22</f>
        <v>0</v>
      </c>
      <c r="BV22" s="24"/>
      <c r="BW22" s="24"/>
      <c r="BX22" s="24"/>
      <c r="BY22" s="24"/>
      <c r="BZ22" s="24"/>
      <c r="CA22" s="24"/>
      <c r="CB22" s="24">
        <f>CC22+CD22+CE22+CF22+CG22+CH22</f>
        <v>455</v>
      </c>
      <c r="CC22" s="24">
        <v>455</v>
      </c>
      <c r="CD22" s="24"/>
      <c r="CE22" s="24"/>
      <c r="CF22" s="24"/>
      <c r="CG22" s="24"/>
      <c r="CH22" s="24"/>
      <c r="CI22" s="24">
        <f>CJ22+CK22+CL22+DX22+DY22+DZ22</f>
        <v>0</v>
      </c>
      <c r="CJ22" s="24"/>
      <c r="CK22" s="24">
        <f>CL22+DX22+DY22+DZ22+EA22+EB22</f>
        <v>0</v>
      </c>
      <c r="CL22" s="24"/>
      <c r="CM22" s="24" t="s">
        <v>123</v>
      </c>
      <c r="CN22" s="24">
        <v>501</v>
      </c>
      <c r="CO22" s="24">
        <v>455</v>
      </c>
      <c r="CP22" s="24"/>
      <c r="CQ22" s="24"/>
      <c r="CR22" s="24"/>
      <c r="CS22" s="24"/>
      <c r="CT22" s="24">
        <v>46</v>
      </c>
      <c r="CU22" s="24"/>
      <c r="CV22" s="24"/>
      <c r="CW22" s="24"/>
      <c r="CX22" s="24"/>
      <c r="CY22" s="24">
        <v>501</v>
      </c>
      <c r="CZ22" s="24">
        <v>455</v>
      </c>
      <c r="DA22" s="24"/>
      <c r="DB22" s="24"/>
      <c r="DC22" s="24"/>
      <c r="DD22" s="24"/>
      <c r="DE22" s="24"/>
      <c r="DF22" s="24">
        <f>DG22+DH22+DI22+DJ22+DK22+DL22</f>
        <v>0</v>
      </c>
      <c r="DG22" s="24"/>
      <c r="DH22" s="24"/>
      <c r="DI22" s="24"/>
      <c r="DJ22" s="24"/>
      <c r="DK22" s="24"/>
      <c r="DL22" s="24"/>
      <c r="DM22" s="24">
        <f>DN22+DO22+DP22+DQ22+DR22+DS22</f>
        <v>455</v>
      </c>
      <c r="DN22" s="24">
        <v>455</v>
      </c>
      <c r="DO22" s="24"/>
      <c r="DP22" s="24"/>
      <c r="DQ22" s="24"/>
      <c r="DR22" s="24"/>
      <c r="DS22" s="24"/>
      <c r="DT22" s="24">
        <f>DU22+DV22+DW22+FI22+FJ22+FK22</f>
        <v>0</v>
      </c>
      <c r="DU22" s="24"/>
      <c r="DV22" s="24">
        <f>DW22+FI22+FJ22+FK22+FL22+FM22</f>
        <v>0</v>
      </c>
      <c r="DW22" s="24"/>
      <c r="DX22" s="24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6"/>
    </row>
    <row r="23" spans="1:153" s="23" customFormat="1" ht="65.25" customHeight="1">
      <c r="A23" s="23" t="s">
        <v>90</v>
      </c>
      <c r="B23" s="23" t="s">
        <v>119</v>
      </c>
      <c r="C23" s="23" t="s">
        <v>47</v>
      </c>
      <c r="D23" s="23" t="s">
        <v>51</v>
      </c>
      <c r="E23" s="23" t="s">
        <v>28</v>
      </c>
      <c r="F23" s="23" t="s">
        <v>122</v>
      </c>
      <c r="G23" s="23" t="s">
        <v>124</v>
      </c>
      <c r="H23" s="24">
        <f>I23+N23</f>
        <v>2233</v>
      </c>
      <c r="I23" s="24">
        <v>2233</v>
      </c>
      <c r="J23" s="24"/>
      <c r="K23" s="24"/>
      <c r="L23" s="24"/>
      <c r="M23" s="24"/>
      <c r="N23" s="24"/>
      <c r="O23" s="24"/>
      <c r="P23" s="24"/>
      <c r="Q23" s="24"/>
      <c r="R23" s="24"/>
      <c r="S23" s="24">
        <v>2233</v>
      </c>
      <c r="T23" s="24">
        <v>2233</v>
      </c>
      <c r="U23" s="24"/>
      <c r="V23" s="24"/>
      <c r="W23" s="24"/>
      <c r="X23" s="24"/>
      <c r="Y23" s="24"/>
      <c r="Z23" s="24">
        <f>AA23+AB23+AC23+AD23+AE23+AF23</f>
        <v>0</v>
      </c>
      <c r="AA23" s="24"/>
      <c r="AB23" s="24"/>
      <c r="AC23" s="24"/>
      <c r="AD23" s="24"/>
      <c r="AE23" s="24"/>
      <c r="AF23" s="24"/>
      <c r="AG23" s="24">
        <f>AH23+AI23+AJ23+AK23+AL23+AM23</f>
        <v>2233</v>
      </c>
      <c r="AH23" s="24">
        <v>2233</v>
      </c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>
        <f>AV23+AW23+AX23+AY23+AZ23+BA23</f>
        <v>0</v>
      </c>
      <c r="AV23" s="24"/>
      <c r="AW23" s="24"/>
      <c r="AX23" s="24"/>
      <c r="AY23" s="24"/>
      <c r="AZ23" s="24"/>
      <c r="BA23" s="24"/>
      <c r="BB23" s="24" t="s">
        <v>124</v>
      </c>
      <c r="BC23" s="24">
        <v>2233</v>
      </c>
      <c r="BD23" s="24">
        <v>2233</v>
      </c>
      <c r="BE23" s="24"/>
      <c r="BF23" s="24"/>
      <c r="BG23" s="24"/>
      <c r="BH23" s="24"/>
      <c r="BI23" s="24"/>
      <c r="BJ23" s="24"/>
      <c r="BK23" s="24"/>
      <c r="BL23" s="24"/>
      <c r="BM23" s="24"/>
      <c r="BN23" s="24">
        <v>2233</v>
      </c>
      <c r="BO23" s="24">
        <v>2233</v>
      </c>
      <c r="BP23" s="24"/>
      <c r="BQ23" s="24"/>
      <c r="BR23" s="24"/>
      <c r="BS23" s="24"/>
      <c r="BT23" s="24"/>
      <c r="BU23" s="24">
        <f>BV23+BW23+BX23+BY23+BZ23+CA23</f>
        <v>0</v>
      </c>
      <c r="BV23" s="24"/>
      <c r="BW23" s="24"/>
      <c r="BX23" s="24"/>
      <c r="BY23" s="24"/>
      <c r="BZ23" s="24"/>
      <c r="CA23" s="24"/>
      <c r="CB23" s="24">
        <f>CC23+CD23+CE23+CF23+CG23+CH23</f>
        <v>2233</v>
      </c>
      <c r="CC23" s="24">
        <v>2233</v>
      </c>
      <c r="CD23" s="24"/>
      <c r="CE23" s="24"/>
      <c r="CF23" s="24"/>
      <c r="CG23" s="24"/>
      <c r="CH23" s="24"/>
      <c r="CI23" s="24">
        <f>CJ23+CK23+CL23+DX23+DY23+DZ23</f>
        <v>0</v>
      </c>
      <c r="CJ23" s="24"/>
      <c r="CK23" s="24">
        <f>CL23+DX23+DY23+DZ23+EA23+EB23</f>
        <v>0</v>
      </c>
      <c r="CL23" s="24"/>
      <c r="CM23" s="24" t="s">
        <v>124</v>
      </c>
      <c r="CN23" s="24">
        <v>2233</v>
      </c>
      <c r="CO23" s="24">
        <v>2233</v>
      </c>
      <c r="CP23" s="24"/>
      <c r="CQ23" s="24"/>
      <c r="CR23" s="24"/>
      <c r="CS23" s="24"/>
      <c r="CT23" s="24"/>
      <c r="CU23" s="24"/>
      <c r="CV23" s="24"/>
      <c r="CW23" s="24"/>
      <c r="CX23" s="24"/>
      <c r="CY23" s="24">
        <v>2233</v>
      </c>
      <c r="CZ23" s="24">
        <v>2233</v>
      </c>
      <c r="DA23" s="24"/>
      <c r="DB23" s="24"/>
      <c r="DC23" s="24"/>
      <c r="DD23" s="24"/>
      <c r="DE23" s="24"/>
      <c r="DF23" s="24">
        <f>DG23+DH23+DI23+DJ23+DK23+DL23</f>
        <v>0</v>
      </c>
      <c r="DG23" s="24"/>
      <c r="DH23" s="24"/>
      <c r="DI23" s="24"/>
      <c r="DJ23" s="24"/>
      <c r="DK23" s="24"/>
      <c r="DL23" s="24"/>
      <c r="DM23" s="24">
        <f>DN23+DO23+DP23+DQ23+DR23+DS23</f>
        <v>2233</v>
      </c>
      <c r="DN23" s="24">
        <v>2233</v>
      </c>
      <c r="DO23" s="24"/>
      <c r="DP23" s="24"/>
      <c r="DQ23" s="24"/>
      <c r="DR23" s="24"/>
      <c r="DS23" s="24"/>
      <c r="DT23" s="24">
        <f>DU23+DV23+DW23+FI23+FJ23+FK23</f>
        <v>0</v>
      </c>
      <c r="DU23" s="24"/>
      <c r="DV23" s="24">
        <f>DW23+FI23+FJ23+FK23+FL23+FM23</f>
        <v>0</v>
      </c>
      <c r="DW23" s="24"/>
      <c r="DX23" s="24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6"/>
    </row>
    <row r="24" spans="1:153" s="23" customFormat="1" ht="65.25" customHeight="1">
      <c r="A24" s="23" t="s">
        <v>91</v>
      </c>
      <c r="B24" s="23" t="s">
        <v>120</v>
      </c>
      <c r="C24" s="23" t="s">
        <v>46</v>
      </c>
      <c r="D24" s="23" t="s">
        <v>52</v>
      </c>
      <c r="E24" s="23" t="s">
        <v>25</v>
      </c>
      <c r="F24" s="23" t="s">
        <v>122</v>
      </c>
      <c r="G24" s="23" t="s">
        <v>125</v>
      </c>
      <c r="H24" s="24">
        <f>I24+N24</f>
        <v>3913</v>
      </c>
      <c r="I24" s="24">
        <v>3761</v>
      </c>
      <c r="J24" s="24"/>
      <c r="K24" s="24"/>
      <c r="L24" s="24"/>
      <c r="M24" s="24"/>
      <c r="N24" s="24">
        <v>152</v>
      </c>
      <c r="O24" s="24"/>
      <c r="P24" s="24"/>
      <c r="Q24" s="24"/>
      <c r="R24" s="24"/>
      <c r="S24" s="24">
        <v>3913</v>
      </c>
      <c r="T24" s="24">
        <v>3761</v>
      </c>
      <c r="U24" s="24"/>
      <c r="V24" s="24"/>
      <c r="W24" s="24"/>
      <c r="X24" s="24"/>
      <c r="Y24" s="24"/>
      <c r="Z24" s="24">
        <f>AA24+AB24+AC24+AD24+AE24+AF24</f>
        <v>0</v>
      </c>
      <c r="AA24" s="24"/>
      <c r="AB24" s="24"/>
      <c r="AC24" s="24"/>
      <c r="AD24" s="24"/>
      <c r="AE24" s="24"/>
      <c r="AF24" s="24"/>
      <c r="AG24" s="24">
        <f>AH24+AI24+AJ24+AK24+AL24+AM24</f>
        <v>2237</v>
      </c>
      <c r="AH24" s="24">
        <v>2237</v>
      </c>
      <c r="AI24" s="24"/>
      <c r="AJ24" s="24"/>
      <c r="AK24" s="24"/>
      <c r="AL24" s="24"/>
      <c r="AM24" s="24"/>
      <c r="AN24" s="24">
        <f>AO24</f>
        <v>1524</v>
      </c>
      <c r="AO24" s="24">
        <v>1524</v>
      </c>
      <c r="AP24" s="24"/>
      <c r="AQ24" s="24"/>
      <c r="AR24" s="24"/>
      <c r="AS24" s="24"/>
      <c r="AT24" s="24">
        <v>152</v>
      </c>
      <c r="AU24" s="24">
        <f>AV24+AW24+AX24+AY24+AZ24+BA24</f>
        <v>0</v>
      </c>
      <c r="AV24" s="24"/>
      <c r="AW24" s="24"/>
      <c r="AX24" s="24"/>
      <c r="AY24" s="24"/>
      <c r="AZ24" s="24"/>
      <c r="BA24" s="24"/>
      <c r="BB24" s="24" t="s">
        <v>125</v>
      </c>
      <c r="BC24" s="24">
        <v>3913</v>
      </c>
      <c r="BD24" s="24">
        <v>3761</v>
      </c>
      <c r="BE24" s="24"/>
      <c r="BF24" s="24"/>
      <c r="BG24" s="24"/>
      <c r="BH24" s="24"/>
      <c r="BI24" s="24">
        <v>152</v>
      </c>
      <c r="BJ24" s="24"/>
      <c r="BK24" s="24"/>
      <c r="BL24" s="24"/>
      <c r="BM24" s="24"/>
      <c r="BN24" s="24">
        <v>3913</v>
      </c>
      <c r="BO24" s="24">
        <v>3761</v>
      </c>
      <c r="BP24" s="24"/>
      <c r="BQ24" s="24"/>
      <c r="BR24" s="24"/>
      <c r="BS24" s="24"/>
      <c r="BT24" s="24"/>
      <c r="BU24" s="24">
        <f>BV24+BW24+BX24+BY24+BZ24+CA24</f>
        <v>0</v>
      </c>
      <c r="BV24" s="24"/>
      <c r="BW24" s="24"/>
      <c r="BX24" s="24"/>
      <c r="BY24" s="24"/>
      <c r="BZ24" s="24"/>
      <c r="CA24" s="24"/>
      <c r="CB24" s="24">
        <f>CC24+CD24+CE24+CF24+CG24+CH24</f>
        <v>2237</v>
      </c>
      <c r="CC24" s="24">
        <v>2237</v>
      </c>
      <c r="CD24" s="24"/>
      <c r="CE24" s="24"/>
      <c r="CF24" s="24"/>
      <c r="CG24" s="24"/>
      <c r="CH24" s="24"/>
      <c r="CI24" s="24">
        <f>CJ24</f>
        <v>1524</v>
      </c>
      <c r="CJ24" s="24">
        <v>1524</v>
      </c>
      <c r="CK24" s="24">
        <f>CL24</f>
        <v>0</v>
      </c>
      <c r="CL24" s="24">
        <f>1524-CJ24</f>
        <v>0</v>
      </c>
      <c r="CM24" s="24" t="s">
        <v>125</v>
      </c>
      <c r="CN24" s="24">
        <v>3913</v>
      </c>
      <c r="CO24" s="24">
        <v>3761</v>
      </c>
      <c r="CP24" s="24"/>
      <c r="CQ24" s="24"/>
      <c r="CR24" s="24"/>
      <c r="CS24" s="24"/>
      <c r="CT24" s="24">
        <v>152</v>
      </c>
      <c r="CU24" s="24"/>
      <c r="CV24" s="24"/>
      <c r="CW24" s="24"/>
      <c r="CX24" s="24"/>
      <c r="CY24" s="24">
        <v>3913</v>
      </c>
      <c r="CZ24" s="24">
        <v>3761</v>
      </c>
      <c r="DA24" s="24"/>
      <c r="DB24" s="24"/>
      <c r="DC24" s="24"/>
      <c r="DD24" s="24"/>
      <c r="DE24" s="24"/>
      <c r="DF24" s="24">
        <f>DG24+DH24+DI24+DJ24+DK24+DL24</f>
        <v>0</v>
      </c>
      <c r="DG24" s="24"/>
      <c r="DH24" s="24"/>
      <c r="DI24" s="24"/>
      <c r="DJ24" s="24"/>
      <c r="DK24" s="24"/>
      <c r="DL24" s="24"/>
      <c r="DM24" s="24">
        <f>DN24+DO24+DP24+DQ24+DR24+DS24</f>
        <v>2237</v>
      </c>
      <c r="DN24" s="24">
        <v>2237</v>
      </c>
      <c r="DO24" s="24"/>
      <c r="DP24" s="24"/>
      <c r="DQ24" s="24"/>
      <c r="DR24" s="24"/>
      <c r="DS24" s="24"/>
      <c r="DT24" s="24">
        <f>DU24</f>
        <v>1524</v>
      </c>
      <c r="DU24" s="24">
        <v>1524</v>
      </c>
      <c r="DV24" s="24">
        <f>DW24</f>
        <v>0</v>
      </c>
      <c r="DW24" s="24">
        <f>1524-DU24</f>
        <v>0</v>
      </c>
      <c r="DX24" s="24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6"/>
    </row>
    <row r="25" spans="1:131" s="32" customFormat="1" ht="76.5">
      <c r="A25" s="23" t="s">
        <v>92</v>
      </c>
      <c r="B25" s="27" t="s">
        <v>41</v>
      </c>
      <c r="C25" s="23" t="s">
        <v>46</v>
      </c>
      <c r="D25" s="27" t="s">
        <v>50</v>
      </c>
      <c r="E25" s="23" t="s">
        <v>45</v>
      </c>
      <c r="F25" s="23" t="s">
        <v>59</v>
      </c>
      <c r="G25" s="28"/>
      <c r="H25" s="1">
        <f>I25+J25+K25+L25+M25+N25</f>
        <v>2528</v>
      </c>
      <c r="I25" s="1">
        <v>1972</v>
      </c>
      <c r="J25" s="1"/>
      <c r="K25" s="1">
        <v>378</v>
      </c>
      <c r="L25" s="1"/>
      <c r="M25" s="1"/>
      <c r="N25" s="1">
        <v>178</v>
      </c>
      <c r="O25" s="1"/>
      <c r="P25" s="1"/>
      <c r="Q25" s="1"/>
      <c r="R25" s="1"/>
      <c r="S25" s="1">
        <v>2528</v>
      </c>
      <c r="T25" s="24">
        <v>1972</v>
      </c>
      <c r="U25" s="1"/>
      <c r="V25" s="1">
        <v>378.212</v>
      </c>
      <c r="W25" s="1"/>
      <c r="X25" s="1"/>
      <c r="Y25" s="1">
        <v>539.518</v>
      </c>
      <c r="Z25" s="1"/>
      <c r="AA25" s="1"/>
      <c r="AB25" s="1"/>
      <c r="AC25" s="1">
        <f>R25</f>
        <v>0</v>
      </c>
      <c r="AD25" s="1"/>
      <c r="AE25" s="1"/>
      <c r="AF25" s="1"/>
      <c r="AG25" s="1"/>
      <c r="AH25" s="1"/>
      <c r="AI25" s="1"/>
      <c r="AJ25" s="1">
        <f>Y25</f>
        <v>539.518</v>
      </c>
      <c r="AK25" s="1"/>
      <c r="AL25" s="1"/>
      <c r="AM25" s="1"/>
      <c r="AN25" s="24">
        <f aca="true" t="shared" si="18" ref="AN25:AN47">AO25</f>
        <v>1972</v>
      </c>
      <c r="AO25" s="1">
        <v>1972</v>
      </c>
      <c r="AP25" s="1"/>
      <c r="AQ25" s="1" t="e">
        <f>#REF!</f>
        <v>#REF!</v>
      </c>
      <c r="AR25" s="1"/>
      <c r="AS25" s="1"/>
      <c r="AT25" s="1"/>
      <c r="AU25" s="1"/>
      <c r="AV25" s="1">
        <v>120</v>
      </c>
      <c r="AW25" s="1"/>
      <c r="AX25" s="1">
        <f>AF25</f>
        <v>0</v>
      </c>
      <c r="AY25" s="1"/>
      <c r="AZ25" s="1"/>
      <c r="BA25" s="1"/>
      <c r="BB25" s="62"/>
      <c r="BC25" s="1">
        <v>2528</v>
      </c>
      <c r="BD25" s="1">
        <v>1972</v>
      </c>
      <c r="BE25" s="1"/>
      <c r="BF25" s="1">
        <v>378</v>
      </c>
      <c r="BG25" s="1"/>
      <c r="BH25" s="1"/>
      <c r="BI25" s="1">
        <v>178</v>
      </c>
      <c r="BJ25" s="1"/>
      <c r="BK25" s="1"/>
      <c r="BL25" s="1"/>
      <c r="BM25" s="1"/>
      <c r="BN25" s="1">
        <v>2528</v>
      </c>
      <c r="BO25" s="24">
        <v>1972</v>
      </c>
      <c r="BP25" s="1"/>
      <c r="BQ25" s="1">
        <v>378</v>
      </c>
      <c r="BR25" s="1"/>
      <c r="BS25" s="1"/>
      <c r="BT25" s="1">
        <v>178</v>
      </c>
      <c r="BU25" s="1"/>
      <c r="BV25" s="1"/>
      <c r="BW25" s="1"/>
      <c r="BX25" s="1">
        <f>BM25</f>
        <v>0</v>
      </c>
      <c r="BY25" s="1"/>
      <c r="BZ25" s="1"/>
      <c r="CA25" s="1"/>
      <c r="CB25" s="1"/>
      <c r="CC25" s="1"/>
      <c r="CD25" s="1"/>
      <c r="CE25" s="1">
        <f>BT25</f>
        <v>178</v>
      </c>
      <c r="CF25" s="1"/>
      <c r="CG25" s="1"/>
      <c r="CH25" s="1"/>
      <c r="CI25" s="24">
        <f aca="true" t="shared" si="19" ref="CI25:CI37">CJ25</f>
        <v>1000</v>
      </c>
      <c r="CJ25" s="1">
        <v>1000</v>
      </c>
      <c r="CK25" s="24">
        <f aca="true" t="shared" si="20" ref="CK25:CK37">CL25</f>
        <v>972</v>
      </c>
      <c r="CL25" s="1">
        <f>1972-CJ25</f>
        <v>972</v>
      </c>
      <c r="CM25" s="84" t="s">
        <v>233</v>
      </c>
      <c r="CN25" s="1">
        <v>2528</v>
      </c>
      <c r="CO25" s="1">
        <v>1972</v>
      </c>
      <c r="CP25" s="1"/>
      <c r="CQ25" s="1">
        <v>378</v>
      </c>
      <c r="CR25" s="1"/>
      <c r="CS25" s="1"/>
      <c r="CT25" s="1">
        <v>178</v>
      </c>
      <c r="CU25" s="1"/>
      <c r="CV25" s="1"/>
      <c r="CW25" s="1"/>
      <c r="CX25" s="1"/>
      <c r="CY25" s="1">
        <v>2528</v>
      </c>
      <c r="CZ25" s="24">
        <v>1972</v>
      </c>
      <c r="DA25" s="1"/>
      <c r="DB25" s="1">
        <v>378</v>
      </c>
      <c r="DC25" s="1"/>
      <c r="DD25" s="1"/>
      <c r="DE25" s="1">
        <v>178</v>
      </c>
      <c r="DF25" s="1"/>
      <c r="DG25" s="1"/>
      <c r="DH25" s="1"/>
      <c r="DI25" s="1">
        <f>CX25</f>
        <v>0</v>
      </c>
      <c r="DJ25" s="1"/>
      <c r="DK25" s="1"/>
      <c r="DL25" s="1"/>
      <c r="DM25" s="1"/>
      <c r="DN25" s="1"/>
      <c r="DO25" s="1"/>
      <c r="DP25" s="1">
        <f>DE25</f>
        <v>178</v>
      </c>
      <c r="DQ25" s="1"/>
      <c r="DR25" s="1"/>
      <c r="DS25" s="1"/>
      <c r="DT25" s="24">
        <f aca="true" t="shared" si="21" ref="DT25:DT37">DU25</f>
        <v>1000</v>
      </c>
      <c r="DU25" s="1">
        <v>1000</v>
      </c>
      <c r="DV25" s="24">
        <f aca="true" t="shared" si="22" ref="DV25:DV37">DW25</f>
        <v>972</v>
      </c>
      <c r="DW25" s="1">
        <f>1972-DU25</f>
        <v>972</v>
      </c>
      <c r="DX25" s="23"/>
      <c r="DZ25" s="24">
        <f>EA25</f>
        <v>2992.18</v>
      </c>
      <c r="EA25" s="1">
        <v>2992.18</v>
      </c>
    </row>
    <row r="26" spans="1:130" s="32" customFormat="1" ht="63.75">
      <c r="A26" s="23" t="s">
        <v>93</v>
      </c>
      <c r="B26" s="27" t="s">
        <v>42</v>
      </c>
      <c r="C26" s="23" t="s">
        <v>46</v>
      </c>
      <c r="D26" s="27" t="s">
        <v>51</v>
      </c>
      <c r="E26" s="23" t="s">
        <v>45</v>
      </c>
      <c r="F26" s="23">
        <v>2019</v>
      </c>
      <c r="G26" s="28"/>
      <c r="H26" s="1">
        <f aca="true" t="shared" si="23" ref="H26:H32">I26+N26</f>
        <v>1119</v>
      </c>
      <c r="I26" s="1">
        <v>1017</v>
      </c>
      <c r="J26" s="1"/>
      <c r="K26" s="1"/>
      <c r="L26" s="1"/>
      <c r="M26" s="1"/>
      <c r="N26" s="1">
        <v>102</v>
      </c>
      <c r="O26" s="1"/>
      <c r="P26" s="1"/>
      <c r="Q26" s="1"/>
      <c r="R26" s="1"/>
      <c r="S26" s="1">
        <v>1119</v>
      </c>
      <c r="T26" s="24">
        <v>1017</v>
      </c>
      <c r="U26" s="1"/>
      <c r="V26" s="1"/>
      <c r="W26" s="1"/>
      <c r="X26" s="1"/>
      <c r="Y26" s="1">
        <v>101.7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24">
        <f t="shared" si="18"/>
        <v>1017</v>
      </c>
      <c r="AO26" s="1">
        <v>1017</v>
      </c>
      <c r="AP26" s="1"/>
      <c r="AQ26" s="1"/>
      <c r="AR26" s="1"/>
      <c r="AS26" s="1"/>
      <c r="AT26" s="1"/>
      <c r="AU26" s="1"/>
      <c r="AV26" s="1">
        <v>120</v>
      </c>
      <c r="AW26" s="1"/>
      <c r="AX26" s="1"/>
      <c r="AY26" s="1"/>
      <c r="AZ26" s="1"/>
      <c r="BA26" s="1"/>
      <c r="BB26" s="62"/>
      <c r="BC26" s="1">
        <v>1119</v>
      </c>
      <c r="BD26" s="1">
        <v>1017</v>
      </c>
      <c r="BE26" s="1"/>
      <c r="BF26" s="1"/>
      <c r="BG26" s="1"/>
      <c r="BH26" s="1"/>
      <c r="BI26" s="1">
        <v>102</v>
      </c>
      <c r="BJ26" s="1"/>
      <c r="BK26" s="1"/>
      <c r="BL26" s="1"/>
      <c r="BM26" s="1"/>
      <c r="BN26" s="1">
        <v>1119</v>
      </c>
      <c r="BO26" s="24">
        <v>1017</v>
      </c>
      <c r="BP26" s="1"/>
      <c r="BQ26" s="1"/>
      <c r="BR26" s="1"/>
      <c r="BS26" s="1"/>
      <c r="BT26" s="1">
        <v>101.7</v>
      </c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24">
        <f t="shared" si="19"/>
        <v>917</v>
      </c>
      <c r="CJ26" s="1">
        <v>917</v>
      </c>
      <c r="CK26" s="24">
        <f t="shared" si="20"/>
        <v>100</v>
      </c>
      <c r="CL26" s="1">
        <f>1017-CJ26</f>
        <v>100</v>
      </c>
      <c r="CM26" s="84" t="s">
        <v>234</v>
      </c>
      <c r="CN26" s="1">
        <v>1119</v>
      </c>
      <c r="CO26" s="1">
        <v>1017</v>
      </c>
      <c r="CP26" s="1"/>
      <c r="CQ26" s="1"/>
      <c r="CR26" s="1"/>
      <c r="CS26" s="1"/>
      <c r="CT26" s="1">
        <v>102</v>
      </c>
      <c r="CU26" s="1"/>
      <c r="CV26" s="1"/>
      <c r="CW26" s="1"/>
      <c r="CX26" s="1"/>
      <c r="CY26" s="1">
        <v>1119</v>
      </c>
      <c r="CZ26" s="24">
        <v>1017</v>
      </c>
      <c r="DA26" s="1"/>
      <c r="DB26" s="1"/>
      <c r="DC26" s="1"/>
      <c r="DD26" s="1"/>
      <c r="DE26" s="1">
        <v>101.7</v>
      </c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24">
        <f t="shared" si="21"/>
        <v>917</v>
      </c>
      <c r="DU26" s="1">
        <v>917</v>
      </c>
      <c r="DV26" s="24">
        <f t="shared" si="22"/>
        <v>100</v>
      </c>
      <c r="DW26" s="1">
        <f>1017-DU26</f>
        <v>100</v>
      </c>
      <c r="DX26" s="30"/>
      <c r="DZ26" s="32" t="s">
        <v>174</v>
      </c>
    </row>
    <row r="27" spans="1:128" s="32" customFormat="1" ht="63.75">
      <c r="A27" s="23" t="s">
        <v>97</v>
      </c>
      <c r="B27" s="27" t="s">
        <v>30</v>
      </c>
      <c r="C27" s="23" t="s">
        <v>47</v>
      </c>
      <c r="D27" s="27" t="s">
        <v>52</v>
      </c>
      <c r="E27" s="23" t="s">
        <v>31</v>
      </c>
      <c r="F27" s="23">
        <v>2019</v>
      </c>
      <c r="G27" s="28"/>
      <c r="H27" s="1">
        <f t="shared" si="23"/>
        <v>792</v>
      </c>
      <c r="I27" s="1">
        <v>720</v>
      </c>
      <c r="J27" s="1"/>
      <c r="K27" s="1"/>
      <c r="L27" s="1"/>
      <c r="M27" s="1"/>
      <c r="N27" s="1">
        <v>72</v>
      </c>
      <c r="O27" s="1"/>
      <c r="P27" s="1"/>
      <c r="Q27" s="1"/>
      <c r="R27" s="1"/>
      <c r="S27" s="1">
        <v>792</v>
      </c>
      <c r="T27" s="24">
        <v>720</v>
      </c>
      <c r="U27" s="1"/>
      <c r="V27" s="1"/>
      <c r="W27" s="1"/>
      <c r="X27" s="1"/>
      <c r="Y27" s="1">
        <v>72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24">
        <f t="shared" si="18"/>
        <v>720</v>
      </c>
      <c r="AO27" s="1">
        <v>720</v>
      </c>
      <c r="AP27" s="1"/>
      <c r="AQ27" s="1"/>
      <c r="AR27" s="1"/>
      <c r="AS27" s="1"/>
      <c r="AT27" s="1"/>
      <c r="AU27" s="1"/>
      <c r="AV27" s="1">
        <v>100</v>
      </c>
      <c r="AW27" s="1"/>
      <c r="AX27" s="1"/>
      <c r="AY27" s="1"/>
      <c r="AZ27" s="1"/>
      <c r="BA27" s="1"/>
      <c r="BB27" s="62"/>
      <c r="BC27" s="1">
        <v>792</v>
      </c>
      <c r="BD27" s="1">
        <v>720</v>
      </c>
      <c r="BE27" s="1"/>
      <c r="BF27" s="1"/>
      <c r="BG27" s="1"/>
      <c r="BH27" s="1"/>
      <c r="BI27" s="1">
        <v>72</v>
      </c>
      <c r="BJ27" s="1"/>
      <c r="BK27" s="1"/>
      <c r="BL27" s="1"/>
      <c r="BM27" s="1"/>
      <c r="BN27" s="1">
        <v>792</v>
      </c>
      <c r="BO27" s="24">
        <v>720</v>
      </c>
      <c r="BP27" s="1"/>
      <c r="BQ27" s="1"/>
      <c r="BR27" s="1"/>
      <c r="BS27" s="1"/>
      <c r="BT27" s="1">
        <v>72</v>
      </c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24">
        <f t="shared" si="19"/>
        <v>720</v>
      </c>
      <c r="CJ27" s="1">
        <v>720</v>
      </c>
      <c r="CK27" s="24">
        <f t="shared" si="20"/>
        <v>0</v>
      </c>
      <c r="CL27" s="1">
        <f>720-CJ27</f>
        <v>0</v>
      </c>
      <c r="CM27" s="84" t="s">
        <v>235</v>
      </c>
      <c r="CN27" s="1">
        <v>792</v>
      </c>
      <c r="CO27" s="1">
        <v>720</v>
      </c>
      <c r="CP27" s="1"/>
      <c r="CQ27" s="1"/>
      <c r="CR27" s="1"/>
      <c r="CS27" s="1"/>
      <c r="CT27" s="1">
        <v>72</v>
      </c>
      <c r="CU27" s="1"/>
      <c r="CV27" s="1"/>
      <c r="CW27" s="1"/>
      <c r="CX27" s="1"/>
      <c r="CY27" s="1">
        <v>792</v>
      </c>
      <c r="CZ27" s="24">
        <v>720</v>
      </c>
      <c r="DA27" s="1"/>
      <c r="DB27" s="1"/>
      <c r="DC27" s="1"/>
      <c r="DD27" s="1"/>
      <c r="DE27" s="1">
        <v>72</v>
      </c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24">
        <f t="shared" si="21"/>
        <v>720</v>
      </c>
      <c r="DU27" s="1">
        <v>720</v>
      </c>
      <c r="DV27" s="24">
        <f t="shared" si="22"/>
        <v>0</v>
      </c>
      <c r="DW27" s="1">
        <f>720-DU27</f>
        <v>0</v>
      </c>
      <c r="DX27" s="30"/>
    </row>
    <row r="28" spans="1:128" s="32" customFormat="1" ht="63.75">
      <c r="A28" s="23" t="s">
        <v>98</v>
      </c>
      <c r="B28" s="27" t="s">
        <v>36</v>
      </c>
      <c r="C28" s="23" t="s">
        <v>47</v>
      </c>
      <c r="D28" s="27" t="s">
        <v>53</v>
      </c>
      <c r="E28" s="23" t="s">
        <v>31</v>
      </c>
      <c r="F28" s="23">
        <v>2019</v>
      </c>
      <c r="G28" s="28"/>
      <c r="H28" s="1">
        <f t="shared" si="23"/>
        <v>898</v>
      </c>
      <c r="I28" s="1">
        <v>816</v>
      </c>
      <c r="J28" s="1"/>
      <c r="K28" s="1"/>
      <c r="L28" s="1"/>
      <c r="M28" s="1"/>
      <c r="N28" s="1">
        <v>82</v>
      </c>
      <c r="O28" s="1"/>
      <c r="P28" s="1"/>
      <c r="Q28" s="1"/>
      <c r="R28" s="1"/>
      <c r="S28" s="1">
        <v>898</v>
      </c>
      <c r="T28" s="24">
        <v>816</v>
      </c>
      <c r="U28" s="1"/>
      <c r="V28" s="1"/>
      <c r="W28" s="1"/>
      <c r="X28" s="1"/>
      <c r="Y28" s="1">
        <v>81.60000000000001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24">
        <f t="shared" si="18"/>
        <v>816</v>
      </c>
      <c r="AO28" s="1">
        <v>816</v>
      </c>
      <c r="AP28" s="1"/>
      <c r="AQ28" s="1"/>
      <c r="AR28" s="1"/>
      <c r="AS28" s="1"/>
      <c r="AT28" s="1"/>
      <c r="AU28" s="1"/>
      <c r="AV28" s="1">
        <v>100</v>
      </c>
      <c r="AW28" s="1"/>
      <c r="AX28" s="1"/>
      <c r="AY28" s="1"/>
      <c r="AZ28" s="1"/>
      <c r="BA28" s="1"/>
      <c r="BB28" s="62"/>
      <c r="BC28" s="1">
        <v>898</v>
      </c>
      <c r="BD28" s="1">
        <v>816</v>
      </c>
      <c r="BE28" s="1"/>
      <c r="BF28" s="1"/>
      <c r="BG28" s="1"/>
      <c r="BH28" s="1"/>
      <c r="BI28" s="1">
        <v>82</v>
      </c>
      <c r="BJ28" s="1"/>
      <c r="BK28" s="1"/>
      <c r="BL28" s="1"/>
      <c r="BM28" s="1"/>
      <c r="BN28" s="1">
        <v>898</v>
      </c>
      <c r="BO28" s="24">
        <v>816</v>
      </c>
      <c r="BP28" s="1"/>
      <c r="BQ28" s="1"/>
      <c r="BR28" s="1"/>
      <c r="BS28" s="1"/>
      <c r="BT28" s="1">
        <v>81.60000000000001</v>
      </c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24">
        <f t="shared" si="19"/>
        <v>816</v>
      </c>
      <c r="CJ28" s="1">
        <v>816</v>
      </c>
      <c r="CK28" s="24">
        <f t="shared" si="20"/>
        <v>0</v>
      </c>
      <c r="CL28" s="1">
        <f>816-CJ28</f>
        <v>0</v>
      </c>
      <c r="CM28" s="84" t="s">
        <v>236</v>
      </c>
      <c r="CN28" s="1">
        <v>898</v>
      </c>
      <c r="CO28" s="1">
        <v>816</v>
      </c>
      <c r="CP28" s="1"/>
      <c r="CQ28" s="1"/>
      <c r="CR28" s="1"/>
      <c r="CS28" s="1"/>
      <c r="CT28" s="1">
        <v>82</v>
      </c>
      <c r="CU28" s="1"/>
      <c r="CV28" s="1"/>
      <c r="CW28" s="1"/>
      <c r="CX28" s="1"/>
      <c r="CY28" s="1">
        <v>898</v>
      </c>
      <c r="CZ28" s="24">
        <v>816</v>
      </c>
      <c r="DA28" s="1"/>
      <c r="DB28" s="1"/>
      <c r="DC28" s="1"/>
      <c r="DD28" s="1"/>
      <c r="DE28" s="1">
        <v>81.60000000000001</v>
      </c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24">
        <f t="shared" si="21"/>
        <v>816</v>
      </c>
      <c r="DU28" s="1">
        <v>816</v>
      </c>
      <c r="DV28" s="24">
        <f t="shared" si="22"/>
        <v>0</v>
      </c>
      <c r="DW28" s="1">
        <f>816-DU28</f>
        <v>0</v>
      </c>
      <c r="DX28" s="30"/>
    </row>
    <row r="29" spans="1:128" s="32" customFormat="1" ht="63.75">
      <c r="A29" s="23" t="s">
        <v>99</v>
      </c>
      <c r="B29" s="27" t="s">
        <v>43</v>
      </c>
      <c r="C29" s="23" t="s">
        <v>47</v>
      </c>
      <c r="D29" s="27" t="s">
        <v>54</v>
      </c>
      <c r="E29" s="23" t="s">
        <v>48</v>
      </c>
      <c r="F29" s="23" t="s">
        <v>59</v>
      </c>
      <c r="G29" s="28"/>
      <c r="H29" s="1">
        <f t="shared" si="23"/>
        <v>1492</v>
      </c>
      <c r="I29" s="1">
        <v>1356</v>
      </c>
      <c r="J29" s="1"/>
      <c r="K29" s="1"/>
      <c r="L29" s="1"/>
      <c r="M29" s="1"/>
      <c r="N29" s="1">
        <v>136</v>
      </c>
      <c r="O29" s="1"/>
      <c r="P29" s="1"/>
      <c r="Q29" s="1"/>
      <c r="R29" s="1"/>
      <c r="S29" s="1">
        <v>1492</v>
      </c>
      <c r="T29" s="24">
        <v>1356</v>
      </c>
      <c r="U29" s="1"/>
      <c r="V29" s="1"/>
      <c r="W29" s="1"/>
      <c r="X29" s="1"/>
      <c r="Y29" s="1">
        <v>135.60000000000002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24">
        <f t="shared" si="18"/>
        <v>1356</v>
      </c>
      <c r="AO29" s="1">
        <v>1356</v>
      </c>
      <c r="AP29" s="1"/>
      <c r="AQ29" s="1"/>
      <c r="AR29" s="1"/>
      <c r="AS29" s="1"/>
      <c r="AT29" s="1"/>
      <c r="AU29" s="1"/>
      <c r="AV29" s="1">
        <v>120</v>
      </c>
      <c r="AW29" s="1"/>
      <c r="AX29" s="1"/>
      <c r="AY29" s="1"/>
      <c r="AZ29" s="1"/>
      <c r="BA29" s="1"/>
      <c r="BB29" s="62"/>
      <c r="BC29" s="1">
        <v>1492</v>
      </c>
      <c r="BD29" s="1">
        <v>1356</v>
      </c>
      <c r="BE29" s="1"/>
      <c r="BF29" s="1"/>
      <c r="BG29" s="1"/>
      <c r="BH29" s="1"/>
      <c r="BI29" s="1">
        <v>136</v>
      </c>
      <c r="BJ29" s="1"/>
      <c r="BK29" s="1"/>
      <c r="BL29" s="1"/>
      <c r="BM29" s="1"/>
      <c r="BN29" s="1">
        <v>1492</v>
      </c>
      <c r="BO29" s="24">
        <v>1356</v>
      </c>
      <c r="BP29" s="1"/>
      <c r="BQ29" s="1"/>
      <c r="BR29" s="1"/>
      <c r="BS29" s="1"/>
      <c r="BT29" s="1">
        <v>135.60000000000002</v>
      </c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24">
        <f t="shared" si="19"/>
        <v>500</v>
      </c>
      <c r="CJ29" s="1">
        <v>500</v>
      </c>
      <c r="CK29" s="24">
        <f t="shared" si="20"/>
        <v>856</v>
      </c>
      <c r="CL29" s="1">
        <f>1356-CJ29</f>
        <v>856</v>
      </c>
      <c r="CM29" s="84" t="s">
        <v>237</v>
      </c>
      <c r="CN29" s="1">
        <v>1492</v>
      </c>
      <c r="CO29" s="1">
        <v>1356</v>
      </c>
      <c r="CP29" s="1"/>
      <c r="CQ29" s="1"/>
      <c r="CR29" s="1"/>
      <c r="CS29" s="1"/>
      <c r="CT29" s="1">
        <v>136</v>
      </c>
      <c r="CU29" s="1"/>
      <c r="CV29" s="1"/>
      <c r="CW29" s="1"/>
      <c r="CX29" s="1"/>
      <c r="CY29" s="1">
        <v>1492</v>
      </c>
      <c r="CZ29" s="24">
        <v>1356</v>
      </c>
      <c r="DA29" s="1"/>
      <c r="DB29" s="1"/>
      <c r="DC29" s="1"/>
      <c r="DD29" s="1"/>
      <c r="DE29" s="1">
        <v>135.60000000000002</v>
      </c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24">
        <f t="shared" si="21"/>
        <v>500</v>
      </c>
      <c r="DU29" s="1">
        <v>500</v>
      </c>
      <c r="DV29" s="24">
        <f t="shared" si="22"/>
        <v>856</v>
      </c>
      <c r="DW29" s="1">
        <f>1356-DU29</f>
        <v>856</v>
      </c>
      <c r="DX29" s="30"/>
    </row>
    <row r="30" spans="1:128" s="32" customFormat="1" ht="63.75">
      <c r="A30" s="23" t="s">
        <v>100</v>
      </c>
      <c r="B30" s="27" t="s">
        <v>85</v>
      </c>
      <c r="C30" s="23" t="s">
        <v>47</v>
      </c>
      <c r="D30" s="27" t="s">
        <v>55</v>
      </c>
      <c r="E30" s="23" t="s">
        <v>29</v>
      </c>
      <c r="F30" s="23">
        <v>2019</v>
      </c>
      <c r="G30" s="28"/>
      <c r="H30" s="1">
        <f t="shared" si="23"/>
        <v>575</v>
      </c>
      <c r="I30" s="1">
        <v>523</v>
      </c>
      <c r="J30" s="1"/>
      <c r="K30" s="1"/>
      <c r="L30" s="1"/>
      <c r="M30" s="1"/>
      <c r="N30" s="1">
        <v>52</v>
      </c>
      <c r="O30" s="1"/>
      <c r="P30" s="1"/>
      <c r="Q30" s="1"/>
      <c r="R30" s="1"/>
      <c r="S30" s="1">
        <v>575</v>
      </c>
      <c r="T30" s="24">
        <v>523</v>
      </c>
      <c r="U30" s="1"/>
      <c r="V30" s="1"/>
      <c r="W30" s="1"/>
      <c r="X30" s="1"/>
      <c r="Y30" s="1">
        <v>52.25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24">
        <f t="shared" si="18"/>
        <v>523</v>
      </c>
      <c r="AO30" s="1">
        <v>523</v>
      </c>
      <c r="AP30" s="1"/>
      <c r="AQ30" s="1"/>
      <c r="AR30" s="1"/>
      <c r="AS30" s="1"/>
      <c r="AT30" s="1"/>
      <c r="AU30" s="1"/>
      <c r="AV30" s="1">
        <v>50</v>
      </c>
      <c r="AW30" s="1"/>
      <c r="AX30" s="1"/>
      <c r="AY30" s="1"/>
      <c r="AZ30" s="1"/>
      <c r="BA30" s="1"/>
      <c r="BB30" s="62"/>
      <c r="BC30" s="1">
        <v>575</v>
      </c>
      <c r="BD30" s="1">
        <v>523</v>
      </c>
      <c r="BE30" s="1"/>
      <c r="BF30" s="1"/>
      <c r="BG30" s="1"/>
      <c r="BH30" s="1"/>
      <c r="BI30" s="1">
        <v>52</v>
      </c>
      <c r="BJ30" s="1"/>
      <c r="BK30" s="1"/>
      <c r="BL30" s="1"/>
      <c r="BM30" s="1"/>
      <c r="BN30" s="1">
        <v>575</v>
      </c>
      <c r="BO30" s="24">
        <v>523</v>
      </c>
      <c r="BP30" s="1"/>
      <c r="BQ30" s="1"/>
      <c r="BR30" s="1"/>
      <c r="BS30" s="1"/>
      <c r="BT30" s="1">
        <v>52.25</v>
      </c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24">
        <f t="shared" si="19"/>
        <v>523</v>
      </c>
      <c r="CJ30" s="1">
        <v>523</v>
      </c>
      <c r="CK30" s="24">
        <f t="shared" si="20"/>
        <v>0</v>
      </c>
      <c r="CL30" s="1">
        <f>523-CJ30</f>
        <v>0</v>
      </c>
      <c r="CM30" s="84" t="s">
        <v>238</v>
      </c>
      <c r="CN30" s="1">
        <v>575</v>
      </c>
      <c r="CO30" s="1">
        <v>523</v>
      </c>
      <c r="CP30" s="1"/>
      <c r="CQ30" s="1"/>
      <c r="CR30" s="1"/>
      <c r="CS30" s="1"/>
      <c r="CT30" s="1">
        <v>52</v>
      </c>
      <c r="CU30" s="1"/>
      <c r="CV30" s="1"/>
      <c r="CW30" s="1"/>
      <c r="CX30" s="1"/>
      <c r="CY30" s="1">
        <v>575</v>
      </c>
      <c r="CZ30" s="24">
        <v>523</v>
      </c>
      <c r="DA30" s="1"/>
      <c r="DB30" s="1"/>
      <c r="DC30" s="1"/>
      <c r="DD30" s="1"/>
      <c r="DE30" s="1">
        <v>52.25</v>
      </c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24">
        <f t="shared" si="21"/>
        <v>523</v>
      </c>
      <c r="DU30" s="1">
        <v>523</v>
      </c>
      <c r="DV30" s="24">
        <f t="shared" si="22"/>
        <v>0</v>
      </c>
      <c r="DW30" s="1">
        <f>523-DU30</f>
        <v>0</v>
      </c>
      <c r="DX30" s="30"/>
    </row>
    <row r="31" spans="1:128" s="32" customFormat="1" ht="63.75">
      <c r="A31" s="23" t="s">
        <v>101</v>
      </c>
      <c r="B31" s="27" t="s">
        <v>44</v>
      </c>
      <c r="C31" s="23" t="s">
        <v>47</v>
      </c>
      <c r="D31" s="27" t="s">
        <v>56</v>
      </c>
      <c r="E31" s="23" t="s">
        <v>31</v>
      </c>
      <c r="F31" s="23" t="s">
        <v>59</v>
      </c>
      <c r="G31" s="28"/>
      <c r="H31" s="1">
        <f t="shared" si="23"/>
        <v>1997</v>
      </c>
      <c r="I31" s="1">
        <v>1815</v>
      </c>
      <c r="J31" s="1"/>
      <c r="K31" s="1"/>
      <c r="L31" s="1"/>
      <c r="M31" s="1"/>
      <c r="N31" s="1">
        <v>182</v>
      </c>
      <c r="O31" s="1"/>
      <c r="P31" s="1"/>
      <c r="Q31" s="1"/>
      <c r="R31" s="1"/>
      <c r="S31" s="1">
        <v>1997</v>
      </c>
      <c r="T31" s="24">
        <v>1815</v>
      </c>
      <c r="U31" s="1"/>
      <c r="V31" s="1"/>
      <c r="W31" s="1"/>
      <c r="X31" s="1"/>
      <c r="Y31" s="1">
        <v>181.5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24">
        <f t="shared" si="18"/>
        <v>1815</v>
      </c>
      <c r="AO31" s="1">
        <v>1815</v>
      </c>
      <c r="AP31" s="1"/>
      <c r="AQ31" s="1"/>
      <c r="AR31" s="1"/>
      <c r="AS31" s="1"/>
      <c r="AT31" s="1"/>
      <c r="AU31" s="1"/>
      <c r="AV31" s="1">
        <v>100</v>
      </c>
      <c r="AW31" s="1"/>
      <c r="AX31" s="1"/>
      <c r="AY31" s="1"/>
      <c r="AZ31" s="1"/>
      <c r="BA31" s="1"/>
      <c r="BB31" s="62"/>
      <c r="BC31" s="1">
        <v>1997</v>
      </c>
      <c r="BD31" s="1">
        <v>1815</v>
      </c>
      <c r="BE31" s="1"/>
      <c r="BF31" s="1"/>
      <c r="BG31" s="1"/>
      <c r="BH31" s="1"/>
      <c r="BI31" s="1">
        <v>182</v>
      </c>
      <c r="BJ31" s="1"/>
      <c r="BK31" s="1"/>
      <c r="BL31" s="1"/>
      <c r="BM31" s="1"/>
      <c r="BN31" s="1">
        <v>1997</v>
      </c>
      <c r="BO31" s="24">
        <v>1815</v>
      </c>
      <c r="BP31" s="1"/>
      <c r="BQ31" s="1"/>
      <c r="BR31" s="1"/>
      <c r="BS31" s="1"/>
      <c r="BT31" s="1">
        <v>181.5</v>
      </c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24">
        <f t="shared" si="19"/>
        <v>550</v>
      </c>
      <c r="CJ31" s="1">
        <v>550</v>
      </c>
      <c r="CK31" s="24">
        <f t="shared" si="20"/>
        <v>1265</v>
      </c>
      <c r="CL31" s="1">
        <f>1815-CJ31</f>
        <v>1265</v>
      </c>
      <c r="CM31" s="84" t="s">
        <v>239</v>
      </c>
      <c r="CN31" s="1">
        <v>1997</v>
      </c>
      <c r="CO31" s="1">
        <v>1815</v>
      </c>
      <c r="CP31" s="1"/>
      <c r="CQ31" s="1"/>
      <c r="CR31" s="1"/>
      <c r="CS31" s="1"/>
      <c r="CT31" s="1">
        <v>182</v>
      </c>
      <c r="CU31" s="1"/>
      <c r="CV31" s="1"/>
      <c r="CW31" s="1"/>
      <c r="CX31" s="1"/>
      <c r="CY31" s="1">
        <v>1997</v>
      </c>
      <c r="CZ31" s="24">
        <v>1815</v>
      </c>
      <c r="DA31" s="1"/>
      <c r="DB31" s="1"/>
      <c r="DC31" s="1"/>
      <c r="DD31" s="1"/>
      <c r="DE31" s="1">
        <v>181.5</v>
      </c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24">
        <f t="shared" si="21"/>
        <v>550</v>
      </c>
      <c r="DU31" s="1">
        <v>550</v>
      </c>
      <c r="DV31" s="24">
        <f t="shared" si="22"/>
        <v>1265</v>
      </c>
      <c r="DW31" s="1">
        <f>1815-DU31</f>
        <v>1265</v>
      </c>
      <c r="DX31" s="30"/>
    </row>
    <row r="32" spans="1:128" s="32" customFormat="1" ht="63.75">
      <c r="A32" s="23" t="s">
        <v>154</v>
      </c>
      <c r="B32" s="27" t="s">
        <v>37</v>
      </c>
      <c r="C32" s="23" t="s">
        <v>49</v>
      </c>
      <c r="D32" s="27" t="s">
        <v>57</v>
      </c>
      <c r="E32" s="23" t="s">
        <v>27</v>
      </c>
      <c r="F32" s="23">
        <v>2019</v>
      </c>
      <c r="G32" s="28"/>
      <c r="H32" s="1">
        <f t="shared" si="23"/>
        <v>715</v>
      </c>
      <c r="I32" s="1">
        <v>650</v>
      </c>
      <c r="J32" s="1"/>
      <c r="K32" s="1"/>
      <c r="L32" s="1"/>
      <c r="M32" s="1"/>
      <c r="N32" s="1">
        <v>65</v>
      </c>
      <c r="O32" s="1"/>
      <c r="P32" s="1"/>
      <c r="Q32" s="1"/>
      <c r="R32" s="1"/>
      <c r="S32" s="1">
        <v>715</v>
      </c>
      <c r="T32" s="24">
        <v>650</v>
      </c>
      <c r="U32" s="1"/>
      <c r="V32" s="1"/>
      <c r="W32" s="1"/>
      <c r="X32" s="1"/>
      <c r="Y32" s="1">
        <v>65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24">
        <f t="shared" si="18"/>
        <v>650</v>
      </c>
      <c r="AO32" s="1">
        <v>650</v>
      </c>
      <c r="AP32" s="1"/>
      <c r="AQ32" s="1"/>
      <c r="AR32" s="1"/>
      <c r="AS32" s="1"/>
      <c r="AT32" s="1"/>
      <c r="AU32" s="1"/>
      <c r="AV32" s="1">
        <v>50</v>
      </c>
      <c r="AW32" s="1"/>
      <c r="AX32" s="1"/>
      <c r="AY32" s="1"/>
      <c r="AZ32" s="1"/>
      <c r="BA32" s="1"/>
      <c r="BB32" s="62"/>
      <c r="BC32" s="1">
        <v>715</v>
      </c>
      <c r="BD32" s="1">
        <v>650</v>
      </c>
      <c r="BE32" s="1"/>
      <c r="BF32" s="1"/>
      <c r="BG32" s="1"/>
      <c r="BH32" s="1"/>
      <c r="BI32" s="1">
        <v>65</v>
      </c>
      <c r="BJ32" s="1"/>
      <c r="BK32" s="1"/>
      <c r="BL32" s="1"/>
      <c r="BM32" s="1"/>
      <c r="BN32" s="1">
        <v>715</v>
      </c>
      <c r="BO32" s="24">
        <v>650</v>
      </c>
      <c r="BP32" s="1"/>
      <c r="BQ32" s="1"/>
      <c r="BR32" s="1"/>
      <c r="BS32" s="1"/>
      <c r="BT32" s="1">
        <v>65</v>
      </c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24">
        <f t="shared" si="19"/>
        <v>650</v>
      </c>
      <c r="CJ32" s="1">
        <v>650</v>
      </c>
      <c r="CK32" s="24">
        <f t="shared" si="20"/>
        <v>0</v>
      </c>
      <c r="CL32" s="1">
        <f>650-CJ32</f>
        <v>0</v>
      </c>
      <c r="CM32" s="84" t="s">
        <v>240</v>
      </c>
      <c r="CN32" s="1">
        <v>715</v>
      </c>
      <c r="CO32" s="1">
        <v>650</v>
      </c>
      <c r="CP32" s="1"/>
      <c r="CQ32" s="1"/>
      <c r="CR32" s="1"/>
      <c r="CS32" s="1"/>
      <c r="CT32" s="1">
        <v>65</v>
      </c>
      <c r="CU32" s="1"/>
      <c r="CV32" s="1"/>
      <c r="CW32" s="1"/>
      <c r="CX32" s="1"/>
      <c r="CY32" s="1">
        <v>715</v>
      </c>
      <c r="CZ32" s="24">
        <v>650</v>
      </c>
      <c r="DA32" s="1"/>
      <c r="DB32" s="1"/>
      <c r="DC32" s="1"/>
      <c r="DD32" s="1"/>
      <c r="DE32" s="1">
        <v>65</v>
      </c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24">
        <f t="shared" si="21"/>
        <v>650</v>
      </c>
      <c r="DU32" s="1">
        <v>650</v>
      </c>
      <c r="DV32" s="24">
        <f t="shared" si="22"/>
        <v>0</v>
      </c>
      <c r="DW32" s="1">
        <f>650-DU32</f>
        <v>0</v>
      </c>
      <c r="DX32" s="30"/>
    </row>
    <row r="33" spans="1:128" s="33" customFormat="1" ht="63.75">
      <c r="A33" s="23" t="s">
        <v>170</v>
      </c>
      <c r="B33" s="27" t="s">
        <v>62</v>
      </c>
      <c r="C33" s="23" t="s">
        <v>46</v>
      </c>
      <c r="D33" s="27" t="s">
        <v>55</v>
      </c>
      <c r="E33" s="23" t="s">
        <v>65</v>
      </c>
      <c r="F33" s="23" t="s">
        <v>59</v>
      </c>
      <c r="G33" s="23"/>
      <c r="H33" s="1">
        <f aca="true" t="shared" si="24" ref="H33:H38">I33+J33+K33+L33+M33+N33</f>
        <v>1188</v>
      </c>
      <c r="I33" s="1">
        <v>63</v>
      </c>
      <c r="J33" s="1"/>
      <c r="K33" s="1">
        <v>1017</v>
      </c>
      <c r="L33" s="1"/>
      <c r="M33" s="1"/>
      <c r="N33" s="1">
        <f>+(K33+I33)*10%</f>
        <v>108</v>
      </c>
      <c r="O33" s="1"/>
      <c r="P33" s="1"/>
      <c r="Q33" s="1"/>
      <c r="R33" s="1"/>
      <c r="S33" s="1">
        <v>1188</v>
      </c>
      <c r="T33" s="24">
        <v>63</v>
      </c>
      <c r="U33" s="1"/>
      <c r="V33" s="1">
        <v>1017</v>
      </c>
      <c r="W33" s="1"/>
      <c r="X33" s="1"/>
      <c r="Y33" s="1">
        <f>+(V33+T33)*10%</f>
        <v>108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4">
        <f t="shared" si="18"/>
        <v>63</v>
      </c>
      <c r="AO33" s="1">
        <v>63</v>
      </c>
      <c r="AP33" s="1"/>
      <c r="AQ33" s="1"/>
      <c r="AR33" s="1"/>
      <c r="AS33" s="1"/>
      <c r="AT33" s="1"/>
      <c r="AU33" s="1"/>
      <c r="AV33" s="1">
        <v>50</v>
      </c>
      <c r="AW33" s="1"/>
      <c r="AX33" s="1"/>
      <c r="AY33" s="1"/>
      <c r="AZ33" s="1"/>
      <c r="BA33" s="1"/>
      <c r="BB33" s="24"/>
      <c r="BC33" s="1">
        <v>1188</v>
      </c>
      <c r="BD33" s="1">
        <v>63</v>
      </c>
      <c r="BE33" s="1"/>
      <c r="BF33" s="1">
        <v>1017</v>
      </c>
      <c r="BG33" s="1"/>
      <c r="BH33" s="1"/>
      <c r="BI33" s="1">
        <v>108</v>
      </c>
      <c r="BJ33" s="1"/>
      <c r="BK33" s="1"/>
      <c r="BL33" s="1"/>
      <c r="BM33" s="1"/>
      <c r="BN33" s="1">
        <v>1188</v>
      </c>
      <c r="BO33" s="24">
        <v>63</v>
      </c>
      <c r="BP33" s="1"/>
      <c r="BQ33" s="1">
        <v>1017</v>
      </c>
      <c r="BR33" s="1"/>
      <c r="BS33" s="1"/>
      <c r="BT33" s="1">
        <f>+(BQ33+BO33)*10%</f>
        <v>108</v>
      </c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24">
        <f t="shared" si="19"/>
        <v>50</v>
      </c>
      <c r="CJ33" s="1">
        <v>50</v>
      </c>
      <c r="CK33" s="24">
        <f t="shared" si="20"/>
        <v>13</v>
      </c>
      <c r="CL33" s="1">
        <f>63-CJ33</f>
        <v>13</v>
      </c>
      <c r="CM33" s="84" t="s">
        <v>241</v>
      </c>
      <c r="CN33" s="1">
        <v>1188</v>
      </c>
      <c r="CO33" s="1">
        <v>63</v>
      </c>
      <c r="CP33" s="1"/>
      <c r="CQ33" s="1">
        <v>1017</v>
      </c>
      <c r="CR33" s="1"/>
      <c r="CS33" s="1"/>
      <c r="CT33" s="1">
        <v>108</v>
      </c>
      <c r="CU33" s="1"/>
      <c r="CV33" s="1"/>
      <c r="CW33" s="1"/>
      <c r="CX33" s="1"/>
      <c r="CY33" s="1">
        <v>1188</v>
      </c>
      <c r="CZ33" s="24">
        <v>63</v>
      </c>
      <c r="DA33" s="1"/>
      <c r="DB33" s="1">
        <v>1017</v>
      </c>
      <c r="DC33" s="1"/>
      <c r="DD33" s="1"/>
      <c r="DE33" s="1">
        <f>+(DB33+CZ33)*10%</f>
        <v>108</v>
      </c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4">
        <f t="shared" si="21"/>
        <v>50</v>
      </c>
      <c r="DU33" s="1">
        <v>50</v>
      </c>
      <c r="DV33" s="24">
        <f t="shared" si="22"/>
        <v>13</v>
      </c>
      <c r="DW33" s="1">
        <f>63-DU33</f>
        <v>13</v>
      </c>
      <c r="DX33" s="31"/>
    </row>
    <row r="34" spans="1:128" s="33" customFormat="1" ht="42" customHeight="1">
      <c r="A34" s="23" t="s">
        <v>155</v>
      </c>
      <c r="B34" s="27" t="s">
        <v>61</v>
      </c>
      <c r="C34" s="23" t="s">
        <v>46</v>
      </c>
      <c r="D34" s="27" t="s">
        <v>55</v>
      </c>
      <c r="E34" s="23" t="s">
        <v>64</v>
      </c>
      <c r="F34" s="23" t="s">
        <v>59</v>
      </c>
      <c r="G34" s="23"/>
      <c r="H34" s="1">
        <f t="shared" si="24"/>
        <v>1251</v>
      </c>
      <c r="I34" s="1">
        <f>550-283+650+220</f>
        <v>1137</v>
      </c>
      <c r="J34" s="1"/>
      <c r="K34" s="1">
        <v>0</v>
      </c>
      <c r="L34" s="1"/>
      <c r="M34" s="1"/>
      <c r="N34" s="1">
        <v>114</v>
      </c>
      <c r="O34" s="1"/>
      <c r="P34" s="1"/>
      <c r="Q34" s="1"/>
      <c r="R34" s="1"/>
      <c r="S34" s="1">
        <v>1251</v>
      </c>
      <c r="T34" s="24">
        <v>1137</v>
      </c>
      <c r="U34" s="1"/>
      <c r="V34" s="1">
        <v>0</v>
      </c>
      <c r="W34" s="1"/>
      <c r="X34" s="1"/>
      <c r="Y34" s="1">
        <f>+T34*10%</f>
        <v>113.7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4">
        <f t="shared" si="18"/>
        <v>1137</v>
      </c>
      <c r="AO34" s="1">
        <v>1137</v>
      </c>
      <c r="AP34" s="1"/>
      <c r="AQ34" s="1"/>
      <c r="AR34" s="1"/>
      <c r="AS34" s="1"/>
      <c r="AT34" s="1"/>
      <c r="AU34" s="1"/>
      <c r="AV34" s="1">
        <v>50</v>
      </c>
      <c r="AW34" s="1"/>
      <c r="AX34" s="1"/>
      <c r="AY34" s="1"/>
      <c r="AZ34" s="1"/>
      <c r="BA34" s="1"/>
      <c r="BB34" s="24"/>
      <c r="BC34" s="1">
        <v>1251</v>
      </c>
      <c r="BD34" s="1">
        <v>1137</v>
      </c>
      <c r="BE34" s="1"/>
      <c r="BF34" s="1">
        <v>0</v>
      </c>
      <c r="BG34" s="1"/>
      <c r="BH34" s="1"/>
      <c r="BI34" s="1">
        <v>114</v>
      </c>
      <c r="BJ34" s="1"/>
      <c r="BK34" s="1"/>
      <c r="BL34" s="1"/>
      <c r="BM34" s="1"/>
      <c r="BN34" s="1">
        <v>1251</v>
      </c>
      <c r="BO34" s="24">
        <v>1137</v>
      </c>
      <c r="BP34" s="1"/>
      <c r="BQ34" s="1">
        <v>0</v>
      </c>
      <c r="BR34" s="1"/>
      <c r="BS34" s="1"/>
      <c r="BT34" s="1">
        <f>+BO34*10%</f>
        <v>113.7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24">
        <f t="shared" si="19"/>
        <v>0</v>
      </c>
      <c r="CJ34" s="1"/>
      <c r="CK34" s="24">
        <f t="shared" si="20"/>
        <v>1137</v>
      </c>
      <c r="CL34" s="1">
        <f>550-283+650+220</f>
        <v>1137</v>
      </c>
      <c r="CM34" s="24"/>
      <c r="CN34" s="1">
        <v>1251</v>
      </c>
      <c r="CO34" s="1">
        <v>1137</v>
      </c>
      <c r="CP34" s="1"/>
      <c r="CQ34" s="1">
        <v>0</v>
      </c>
      <c r="CR34" s="1"/>
      <c r="CS34" s="1"/>
      <c r="CT34" s="1">
        <v>114</v>
      </c>
      <c r="CU34" s="1"/>
      <c r="CV34" s="1"/>
      <c r="CW34" s="1"/>
      <c r="CX34" s="1"/>
      <c r="CY34" s="1">
        <v>1251</v>
      </c>
      <c r="CZ34" s="24">
        <v>1137</v>
      </c>
      <c r="DA34" s="1"/>
      <c r="DB34" s="1">
        <v>0</v>
      </c>
      <c r="DC34" s="1"/>
      <c r="DD34" s="1"/>
      <c r="DE34" s="1">
        <f>+CZ34*10%</f>
        <v>113.7</v>
      </c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4">
        <f t="shared" si="21"/>
        <v>0</v>
      </c>
      <c r="DU34" s="1"/>
      <c r="DV34" s="24">
        <f t="shared" si="22"/>
        <v>1137</v>
      </c>
      <c r="DW34" s="1">
        <f>550-283+650+220</f>
        <v>1137</v>
      </c>
      <c r="DX34" s="30"/>
    </row>
    <row r="35" spans="1:128" s="33" customFormat="1" ht="33" customHeight="1">
      <c r="A35" s="23" t="s">
        <v>156</v>
      </c>
      <c r="B35" s="27" t="s">
        <v>60</v>
      </c>
      <c r="C35" s="23" t="s">
        <v>46</v>
      </c>
      <c r="D35" s="27" t="s">
        <v>68</v>
      </c>
      <c r="E35" s="23" t="s">
        <v>26</v>
      </c>
      <c r="F35" s="23">
        <v>2020</v>
      </c>
      <c r="G35" s="28"/>
      <c r="H35" s="1">
        <f t="shared" si="24"/>
        <v>910</v>
      </c>
      <c r="I35" s="1">
        <v>827</v>
      </c>
      <c r="J35" s="1"/>
      <c r="K35" s="1"/>
      <c r="L35" s="1"/>
      <c r="M35" s="1"/>
      <c r="N35" s="1">
        <v>83</v>
      </c>
      <c r="O35" s="1"/>
      <c r="P35" s="1"/>
      <c r="Q35" s="1"/>
      <c r="R35" s="1"/>
      <c r="S35" s="1">
        <v>911</v>
      </c>
      <c r="T35" s="24">
        <v>827</v>
      </c>
      <c r="U35" s="1"/>
      <c r="V35" s="1"/>
      <c r="W35" s="1"/>
      <c r="X35" s="1"/>
      <c r="Y35" s="1">
        <v>82.782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24">
        <f t="shared" si="18"/>
        <v>827</v>
      </c>
      <c r="AO35" s="1">
        <v>827</v>
      </c>
      <c r="AP35" s="1"/>
      <c r="AQ35" s="1"/>
      <c r="AR35" s="1"/>
      <c r="AS35" s="1"/>
      <c r="AT35" s="1"/>
      <c r="AU35" s="1"/>
      <c r="AV35" s="1">
        <v>100</v>
      </c>
      <c r="AW35" s="1"/>
      <c r="AX35" s="1"/>
      <c r="AY35" s="1"/>
      <c r="AZ35" s="1"/>
      <c r="BA35" s="1"/>
      <c r="BB35" s="62"/>
      <c r="BC35" s="1">
        <v>910</v>
      </c>
      <c r="BD35" s="1">
        <v>827</v>
      </c>
      <c r="BE35" s="1"/>
      <c r="BF35" s="1"/>
      <c r="BG35" s="1"/>
      <c r="BH35" s="1"/>
      <c r="BI35" s="1">
        <v>83</v>
      </c>
      <c r="BJ35" s="1"/>
      <c r="BK35" s="1"/>
      <c r="BL35" s="1"/>
      <c r="BM35" s="1"/>
      <c r="BN35" s="1">
        <v>911</v>
      </c>
      <c r="BO35" s="24">
        <v>827</v>
      </c>
      <c r="BP35" s="1"/>
      <c r="BQ35" s="1"/>
      <c r="BR35" s="1"/>
      <c r="BS35" s="1"/>
      <c r="BT35" s="1">
        <v>83</v>
      </c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24">
        <f t="shared" si="19"/>
        <v>0</v>
      </c>
      <c r="CJ35" s="1"/>
      <c r="CK35" s="24">
        <f t="shared" si="20"/>
        <v>827</v>
      </c>
      <c r="CL35" s="1">
        <f>827</f>
        <v>827</v>
      </c>
      <c r="CM35" s="24"/>
      <c r="CN35" s="1">
        <v>910</v>
      </c>
      <c r="CO35" s="1">
        <v>827</v>
      </c>
      <c r="CP35" s="1"/>
      <c r="CQ35" s="1"/>
      <c r="CR35" s="1"/>
      <c r="CS35" s="1"/>
      <c r="CT35" s="1">
        <v>83</v>
      </c>
      <c r="CU35" s="1"/>
      <c r="CV35" s="1"/>
      <c r="CW35" s="1"/>
      <c r="CX35" s="1"/>
      <c r="CY35" s="1">
        <v>911</v>
      </c>
      <c r="CZ35" s="24">
        <v>827</v>
      </c>
      <c r="DA35" s="1"/>
      <c r="DB35" s="1"/>
      <c r="DC35" s="1"/>
      <c r="DD35" s="1"/>
      <c r="DE35" s="1">
        <v>83</v>
      </c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24">
        <f t="shared" si="21"/>
        <v>0</v>
      </c>
      <c r="DU35" s="1"/>
      <c r="DV35" s="24">
        <f t="shared" si="22"/>
        <v>827</v>
      </c>
      <c r="DW35" s="1">
        <f>827</f>
        <v>827</v>
      </c>
      <c r="DX35" s="27"/>
    </row>
    <row r="36" spans="1:128" s="33" customFormat="1" ht="33" customHeight="1">
      <c r="A36" s="23" t="s">
        <v>157</v>
      </c>
      <c r="B36" s="27" t="s">
        <v>40</v>
      </c>
      <c r="C36" s="23" t="s">
        <v>47</v>
      </c>
      <c r="D36" s="27" t="s">
        <v>69</v>
      </c>
      <c r="E36" s="23" t="s">
        <v>66</v>
      </c>
      <c r="F36" s="23">
        <v>2020</v>
      </c>
      <c r="G36" s="28"/>
      <c r="H36" s="1">
        <f t="shared" si="24"/>
        <v>1832</v>
      </c>
      <c r="I36" s="1">
        <v>1665</v>
      </c>
      <c r="J36" s="1"/>
      <c r="K36" s="1"/>
      <c r="L36" s="1"/>
      <c r="M36" s="1"/>
      <c r="N36" s="1">
        <v>167</v>
      </c>
      <c r="O36" s="1"/>
      <c r="P36" s="1"/>
      <c r="Q36" s="1"/>
      <c r="R36" s="1"/>
      <c r="S36" s="1">
        <v>1832</v>
      </c>
      <c r="T36" s="24">
        <v>1665</v>
      </c>
      <c r="U36" s="1"/>
      <c r="V36" s="1"/>
      <c r="W36" s="1"/>
      <c r="X36" s="1"/>
      <c r="Y36" s="1">
        <v>166.5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24">
        <f t="shared" si="18"/>
        <v>1665</v>
      </c>
      <c r="AO36" s="1">
        <v>1665</v>
      </c>
      <c r="AP36" s="1"/>
      <c r="AQ36" s="1"/>
      <c r="AR36" s="1"/>
      <c r="AS36" s="1"/>
      <c r="AT36" s="1"/>
      <c r="AU36" s="1"/>
      <c r="AV36" s="1">
        <v>100</v>
      </c>
      <c r="AW36" s="1"/>
      <c r="AX36" s="1"/>
      <c r="AY36" s="1"/>
      <c r="AZ36" s="1"/>
      <c r="BA36" s="1"/>
      <c r="BB36" s="62"/>
      <c r="BC36" s="1">
        <v>1832</v>
      </c>
      <c r="BD36" s="1">
        <v>1665</v>
      </c>
      <c r="BE36" s="1"/>
      <c r="BF36" s="1"/>
      <c r="BG36" s="1"/>
      <c r="BH36" s="1"/>
      <c r="BI36" s="1">
        <v>167</v>
      </c>
      <c r="BJ36" s="1"/>
      <c r="BK36" s="1"/>
      <c r="BL36" s="1"/>
      <c r="BM36" s="1"/>
      <c r="BN36" s="1">
        <v>1832</v>
      </c>
      <c r="BO36" s="24">
        <v>1665</v>
      </c>
      <c r="BP36" s="1"/>
      <c r="BQ36" s="1"/>
      <c r="BR36" s="1"/>
      <c r="BS36" s="1"/>
      <c r="BT36" s="1">
        <v>166.5</v>
      </c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24">
        <f t="shared" si="19"/>
        <v>0</v>
      </c>
      <c r="CJ36" s="1"/>
      <c r="CK36" s="24">
        <f t="shared" si="20"/>
        <v>1665</v>
      </c>
      <c r="CL36" s="1">
        <v>1665</v>
      </c>
      <c r="CM36" s="24"/>
      <c r="CN36" s="1">
        <v>1832</v>
      </c>
      <c r="CO36" s="1">
        <v>1665</v>
      </c>
      <c r="CP36" s="1"/>
      <c r="CQ36" s="1"/>
      <c r="CR36" s="1"/>
      <c r="CS36" s="1"/>
      <c r="CT36" s="1">
        <v>167</v>
      </c>
      <c r="CU36" s="1"/>
      <c r="CV36" s="1"/>
      <c r="CW36" s="1"/>
      <c r="CX36" s="1"/>
      <c r="CY36" s="1">
        <v>1832</v>
      </c>
      <c r="CZ36" s="24">
        <v>1665</v>
      </c>
      <c r="DA36" s="1"/>
      <c r="DB36" s="1"/>
      <c r="DC36" s="1"/>
      <c r="DD36" s="1"/>
      <c r="DE36" s="1">
        <v>166.5</v>
      </c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24">
        <f t="shared" si="21"/>
        <v>0</v>
      </c>
      <c r="DU36" s="1"/>
      <c r="DV36" s="24">
        <f t="shared" si="22"/>
        <v>1665</v>
      </c>
      <c r="DW36" s="1">
        <v>1665</v>
      </c>
      <c r="DX36" s="27"/>
    </row>
    <row r="37" spans="1:128" s="33" customFormat="1" ht="52.5" customHeight="1">
      <c r="A37" s="23" t="s">
        <v>161</v>
      </c>
      <c r="B37" s="27" t="s">
        <v>63</v>
      </c>
      <c r="C37" s="23" t="s">
        <v>47</v>
      </c>
      <c r="D37" s="27" t="s">
        <v>70</v>
      </c>
      <c r="E37" s="23" t="s">
        <v>67</v>
      </c>
      <c r="F37" s="23">
        <v>2020</v>
      </c>
      <c r="G37" s="28"/>
      <c r="H37" s="1">
        <f t="shared" si="24"/>
        <v>738</v>
      </c>
      <c r="I37" s="1">
        <v>671</v>
      </c>
      <c r="J37" s="1"/>
      <c r="K37" s="1"/>
      <c r="L37" s="1"/>
      <c r="M37" s="1"/>
      <c r="N37" s="1">
        <v>67</v>
      </c>
      <c r="O37" s="1"/>
      <c r="P37" s="1"/>
      <c r="Q37" s="1"/>
      <c r="R37" s="1"/>
      <c r="S37" s="1">
        <v>738</v>
      </c>
      <c r="T37" s="24">
        <v>671</v>
      </c>
      <c r="U37" s="1"/>
      <c r="V37" s="1"/>
      <c r="W37" s="1"/>
      <c r="X37" s="1"/>
      <c r="Y37" s="1">
        <v>67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24">
        <f t="shared" si="18"/>
        <v>671</v>
      </c>
      <c r="AO37" s="1">
        <v>671</v>
      </c>
      <c r="AP37" s="1"/>
      <c r="AQ37" s="1"/>
      <c r="AR37" s="1"/>
      <c r="AS37" s="1"/>
      <c r="AT37" s="1"/>
      <c r="AU37" s="1"/>
      <c r="AV37" s="1">
        <v>50</v>
      </c>
      <c r="AW37" s="1"/>
      <c r="AX37" s="1"/>
      <c r="AY37" s="1"/>
      <c r="AZ37" s="1"/>
      <c r="BA37" s="1"/>
      <c r="BB37" s="62"/>
      <c r="BC37" s="1">
        <v>738</v>
      </c>
      <c r="BD37" s="1">
        <v>671</v>
      </c>
      <c r="BE37" s="1"/>
      <c r="BF37" s="1"/>
      <c r="BG37" s="1"/>
      <c r="BH37" s="1"/>
      <c r="BI37" s="1">
        <v>67</v>
      </c>
      <c r="BJ37" s="1"/>
      <c r="BK37" s="1"/>
      <c r="BL37" s="1"/>
      <c r="BM37" s="1"/>
      <c r="BN37" s="1">
        <v>738</v>
      </c>
      <c r="BO37" s="24">
        <v>671</v>
      </c>
      <c r="BP37" s="1"/>
      <c r="BQ37" s="1"/>
      <c r="BR37" s="1"/>
      <c r="BS37" s="1"/>
      <c r="BT37" s="1">
        <v>67</v>
      </c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24">
        <f t="shared" si="19"/>
        <v>0</v>
      </c>
      <c r="CJ37" s="1"/>
      <c r="CK37" s="24">
        <f t="shared" si="20"/>
        <v>671</v>
      </c>
      <c r="CL37" s="1">
        <v>671</v>
      </c>
      <c r="CM37" s="24"/>
      <c r="CN37" s="1">
        <v>738</v>
      </c>
      <c r="CO37" s="1">
        <v>671</v>
      </c>
      <c r="CP37" s="1"/>
      <c r="CQ37" s="1"/>
      <c r="CR37" s="1"/>
      <c r="CS37" s="1"/>
      <c r="CT37" s="1">
        <v>67</v>
      </c>
      <c r="CU37" s="1"/>
      <c r="CV37" s="1"/>
      <c r="CW37" s="1"/>
      <c r="CX37" s="1"/>
      <c r="CY37" s="1">
        <v>738</v>
      </c>
      <c r="CZ37" s="24">
        <v>671</v>
      </c>
      <c r="DA37" s="1"/>
      <c r="DB37" s="1"/>
      <c r="DC37" s="1"/>
      <c r="DD37" s="1"/>
      <c r="DE37" s="1">
        <v>67</v>
      </c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24">
        <f t="shared" si="21"/>
        <v>0</v>
      </c>
      <c r="DU37" s="1"/>
      <c r="DV37" s="24">
        <f t="shared" si="22"/>
        <v>671</v>
      </c>
      <c r="DW37" s="1">
        <v>671</v>
      </c>
      <c r="DX37" s="27"/>
    </row>
    <row r="38" spans="1:128" s="97" customFormat="1" ht="76.5">
      <c r="A38" s="85" t="s">
        <v>162</v>
      </c>
      <c r="B38" s="86" t="s">
        <v>179</v>
      </c>
      <c r="C38" s="85" t="s">
        <v>49</v>
      </c>
      <c r="D38" s="86" t="s">
        <v>58</v>
      </c>
      <c r="E38" s="85" t="s">
        <v>94</v>
      </c>
      <c r="F38" s="85" t="s">
        <v>95</v>
      </c>
      <c r="G38" s="95"/>
      <c r="H38" s="88">
        <f t="shared" si="24"/>
        <v>4423</v>
      </c>
      <c r="I38" s="88">
        <v>4021</v>
      </c>
      <c r="J38" s="88"/>
      <c r="K38" s="88"/>
      <c r="L38" s="88"/>
      <c r="M38" s="88"/>
      <c r="N38" s="88">
        <v>402</v>
      </c>
      <c r="O38" s="88"/>
      <c r="P38" s="88"/>
      <c r="Q38" s="88"/>
      <c r="R38" s="88"/>
      <c r="S38" s="88">
        <f>1660+171+1211+121</f>
        <v>3163</v>
      </c>
      <c r="T38" s="84">
        <f>Z38+AG38+AN38</f>
        <v>2871</v>
      </c>
      <c r="U38" s="88"/>
      <c r="V38" s="88"/>
      <c r="W38" s="88"/>
      <c r="X38" s="88"/>
      <c r="Y38" s="88">
        <f>+T38*10%</f>
        <v>287.1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4">
        <f>AO38</f>
        <v>2871</v>
      </c>
      <c r="AO38" s="88">
        <v>2871</v>
      </c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96"/>
      <c r="BC38" s="88">
        <v>4423</v>
      </c>
      <c r="BD38" s="88">
        <v>4021</v>
      </c>
      <c r="BE38" s="88"/>
      <c r="BF38" s="88"/>
      <c r="BG38" s="88"/>
      <c r="BH38" s="88"/>
      <c r="BI38" s="88">
        <v>402</v>
      </c>
      <c r="BJ38" s="88"/>
      <c r="BK38" s="88"/>
      <c r="BL38" s="88"/>
      <c r="BM38" s="88"/>
      <c r="BN38" s="88">
        <v>3163</v>
      </c>
      <c r="BO38" s="84">
        <v>2871</v>
      </c>
      <c r="BP38" s="88"/>
      <c r="BQ38" s="88"/>
      <c r="BR38" s="88"/>
      <c r="BS38" s="88"/>
      <c r="BT38" s="88">
        <f>+BO38*10%</f>
        <v>287.1</v>
      </c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4">
        <f>CJ38</f>
        <v>1660</v>
      </c>
      <c r="CJ38" s="88">
        <v>1660</v>
      </c>
      <c r="CK38" s="84">
        <f>CL38</f>
        <v>1211</v>
      </c>
      <c r="CL38" s="88">
        <f>2871-CJ38</f>
        <v>1211</v>
      </c>
      <c r="CM38" s="84" t="s">
        <v>242</v>
      </c>
      <c r="CN38" s="88">
        <v>4423</v>
      </c>
      <c r="CO38" s="88">
        <v>4021</v>
      </c>
      <c r="CP38" s="88"/>
      <c r="CQ38" s="88"/>
      <c r="CR38" s="88"/>
      <c r="CS38" s="88"/>
      <c r="CT38" s="88">
        <v>402</v>
      </c>
      <c r="CU38" s="88"/>
      <c r="CV38" s="88"/>
      <c r="CW38" s="88"/>
      <c r="CX38" s="88"/>
      <c r="CY38" s="88">
        <v>3163</v>
      </c>
      <c r="CZ38" s="84">
        <v>2871</v>
      </c>
      <c r="DA38" s="88"/>
      <c r="DB38" s="88"/>
      <c r="DC38" s="88"/>
      <c r="DD38" s="88"/>
      <c r="DE38" s="88">
        <f>+CZ38*10%</f>
        <v>287.1</v>
      </c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4">
        <f>DU38</f>
        <v>1660</v>
      </c>
      <c r="DU38" s="88">
        <v>1660</v>
      </c>
      <c r="DV38" s="84">
        <f>DW38</f>
        <v>1211</v>
      </c>
      <c r="DW38" s="88">
        <f>2871-DU38</f>
        <v>1211</v>
      </c>
      <c r="DX38" s="85" t="s">
        <v>254</v>
      </c>
    </row>
    <row r="39" spans="1:128" s="29" customFormat="1" ht="38.25" customHeight="1">
      <c r="A39" s="23" t="s">
        <v>171</v>
      </c>
      <c r="B39" s="27" t="s">
        <v>180</v>
      </c>
      <c r="C39" s="23" t="s">
        <v>49</v>
      </c>
      <c r="D39" s="27" t="s">
        <v>58</v>
      </c>
      <c r="E39" s="23" t="s">
        <v>96</v>
      </c>
      <c r="F39" s="23" t="s">
        <v>59</v>
      </c>
      <c r="G39" s="28"/>
      <c r="H39" s="1">
        <v>1586</v>
      </c>
      <c r="I39" s="1">
        <v>1442</v>
      </c>
      <c r="J39" s="1"/>
      <c r="K39" s="1"/>
      <c r="L39" s="1"/>
      <c r="M39" s="1"/>
      <c r="N39" s="1">
        <v>144</v>
      </c>
      <c r="O39" s="1"/>
      <c r="P39" s="1"/>
      <c r="Q39" s="1"/>
      <c r="R39" s="1"/>
      <c r="S39" s="1">
        <v>1586</v>
      </c>
      <c r="T39" s="1">
        <v>1442</v>
      </c>
      <c r="U39" s="1"/>
      <c r="V39" s="1"/>
      <c r="W39" s="1"/>
      <c r="X39" s="1"/>
      <c r="Y39" s="1">
        <f>+T39*10%</f>
        <v>144.20000000000002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24">
        <f>AO39</f>
        <v>1442</v>
      </c>
      <c r="AO39" s="1">
        <v>1442</v>
      </c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62"/>
      <c r="BC39" s="1">
        <v>1586</v>
      </c>
      <c r="BD39" s="1">
        <v>1442</v>
      </c>
      <c r="BE39" s="1"/>
      <c r="BF39" s="1"/>
      <c r="BG39" s="1"/>
      <c r="BH39" s="1"/>
      <c r="BI39" s="1">
        <v>144</v>
      </c>
      <c r="BJ39" s="1"/>
      <c r="BK39" s="1"/>
      <c r="BL39" s="1"/>
      <c r="BM39" s="1"/>
      <c r="BN39" s="1">
        <v>1586</v>
      </c>
      <c r="BO39" s="24">
        <v>1442</v>
      </c>
      <c r="BP39" s="1"/>
      <c r="BQ39" s="1"/>
      <c r="BR39" s="1"/>
      <c r="BS39" s="1"/>
      <c r="BT39" s="1">
        <f>+BO39*10%</f>
        <v>144.20000000000002</v>
      </c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24">
        <f>CJ39</f>
        <v>0</v>
      </c>
      <c r="CJ39" s="1"/>
      <c r="CK39" s="24">
        <f>CL39</f>
        <v>1442</v>
      </c>
      <c r="CL39" s="1">
        <v>1442</v>
      </c>
      <c r="CM39" s="24"/>
      <c r="CN39" s="1">
        <v>1586</v>
      </c>
      <c r="CO39" s="1">
        <v>1442</v>
      </c>
      <c r="CP39" s="1"/>
      <c r="CQ39" s="1"/>
      <c r="CR39" s="1"/>
      <c r="CS39" s="1"/>
      <c r="CT39" s="1">
        <v>144</v>
      </c>
      <c r="CU39" s="1"/>
      <c r="CV39" s="1"/>
      <c r="CW39" s="1"/>
      <c r="CX39" s="1"/>
      <c r="CY39" s="1">
        <v>1586</v>
      </c>
      <c r="CZ39" s="24">
        <v>1442</v>
      </c>
      <c r="DA39" s="1"/>
      <c r="DB39" s="1"/>
      <c r="DC39" s="1"/>
      <c r="DD39" s="1"/>
      <c r="DE39" s="1">
        <f>+CZ39*10%</f>
        <v>144.20000000000002</v>
      </c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24">
        <f>DU39</f>
        <v>0</v>
      </c>
      <c r="DU39" s="1"/>
      <c r="DV39" s="24">
        <f>DW39</f>
        <v>1442</v>
      </c>
      <c r="DW39" s="1">
        <v>1442</v>
      </c>
      <c r="DX39" s="23"/>
    </row>
    <row r="40" spans="1:128" s="91" customFormat="1" ht="48.75" customHeight="1">
      <c r="A40" s="85" t="s">
        <v>172</v>
      </c>
      <c r="B40" s="86" t="s">
        <v>181</v>
      </c>
      <c r="C40" s="85" t="s">
        <v>102</v>
      </c>
      <c r="D40" s="101"/>
      <c r="E40" s="85" t="s">
        <v>96</v>
      </c>
      <c r="F40" s="85" t="s">
        <v>104</v>
      </c>
      <c r="G40" s="88"/>
      <c r="H40" s="88">
        <v>4818</v>
      </c>
      <c r="I40" s="88">
        <v>4380</v>
      </c>
      <c r="J40" s="88"/>
      <c r="K40" s="88"/>
      <c r="L40" s="88"/>
      <c r="M40" s="88"/>
      <c r="N40" s="88">
        <f>H40-I40</f>
        <v>438</v>
      </c>
      <c r="O40" s="88"/>
      <c r="P40" s="88"/>
      <c r="Q40" s="88"/>
      <c r="R40" s="88"/>
      <c r="S40" s="88">
        <v>4818</v>
      </c>
      <c r="T40" s="88">
        <v>4380</v>
      </c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4">
        <f>AO40</f>
        <v>4380</v>
      </c>
      <c r="AO40" s="88">
        <v>4380</v>
      </c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>
        <v>4818</v>
      </c>
      <c r="BD40" s="88">
        <v>4380</v>
      </c>
      <c r="BE40" s="88"/>
      <c r="BF40" s="88"/>
      <c r="BG40" s="88"/>
      <c r="BH40" s="88"/>
      <c r="BI40" s="88">
        <v>438</v>
      </c>
      <c r="BJ40" s="88"/>
      <c r="BK40" s="88"/>
      <c r="BL40" s="88"/>
      <c r="BM40" s="88"/>
      <c r="BN40" s="88">
        <v>4818</v>
      </c>
      <c r="BO40" s="84">
        <v>4380</v>
      </c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4">
        <f>CJ40</f>
        <v>0</v>
      </c>
      <c r="CJ40" s="88"/>
      <c r="CK40" s="84">
        <f>CL40</f>
        <v>4380</v>
      </c>
      <c r="CL40" s="88">
        <v>4380</v>
      </c>
      <c r="CM40" s="84"/>
      <c r="CN40" s="88">
        <v>4818</v>
      </c>
      <c r="CO40" s="88">
        <v>4380</v>
      </c>
      <c r="CP40" s="88"/>
      <c r="CQ40" s="88"/>
      <c r="CR40" s="88"/>
      <c r="CS40" s="88"/>
      <c r="CT40" s="88">
        <v>438</v>
      </c>
      <c r="CU40" s="88"/>
      <c r="CV40" s="88"/>
      <c r="CW40" s="88"/>
      <c r="CX40" s="88"/>
      <c r="CY40" s="88">
        <v>4818</v>
      </c>
      <c r="CZ40" s="84">
        <v>4380</v>
      </c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4">
        <f>DU40</f>
        <v>0</v>
      </c>
      <c r="DU40" s="88"/>
      <c r="DV40" s="84">
        <f>DW40</f>
        <v>4380</v>
      </c>
      <c r="DW40" s="88">
        <v>4380</v>
      </c>
      <c r="DX40" s="85" t="s">
        <v>254</v>
      </c>
    </row>
    <row r="41" spans="1:152" ht="49.5" customHeight="1">
      <c r="A41" s="23" t="s">
        <v>173</v>
      </c>
      <c r="B41" s="27" t="s">
        <v>182</v>
      </c>
      <c r="C41" s="23" t="s">
        <v>46</v>
      </c>
      <c r="D41" s="27"/>
      <c r="E41" s="23" t="s">
        <v>200</v>
      </c>
      <c r="F41" s="23" t="s">
        <v>104</v>
      </c>
      <c r="G41" s="1"/>
      <c r="H41" s="1">
        <f>I41+N41</f>
        <v>1122</v>
      </c>
      <c r="I41" s="1">
        <v>1020</v>
      </c>
      <c r="J41" s="1"/>
      <c r="K41" s="1"/>
      <c r="L41" s="1"/>
      <c r="M41" s="1"/>
      <c r="N41" s="1">
        <v>102</v>
      </c>
      <c r="O41" s="1"/>
      <c r="P41" s="1"/>
      <c r="Q41" s="1"/>
      <c r="R41" s="1"/>
      <c r="S41" s="1">
        <v>1122</v>
      </c>
      <c r="T41" s="24">
        <f>Z41+AG41+AN41</f>
        <v>1020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>
        <f>AO41+AR41</f>
        <v>1020</v>
      </c>
      <c r="AO41" s="1">
        <v>1020</v>
      </c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>
        <v>1122</v>
      </c>
      <c r="BD41" s="1">
        <v>1020</v>
      </c>
      <c r="BE41" s="1"/>
      <c r="BF41" s="1"/>
      <c r="BG41" s="1"/>
      <c r="BH41" s="1"/>
      <c r="BI41" s="1">
        <v>102</v>
      </c>
      <c r="BJ41" s="1"/>
      <c r="BK41" s="1"/>
      <c r="BL41" s="1"/>
      <c r="BM41" s="1"/>
      <c r="BN41" s="1">
        <v>1122</v>
      </c>
      <c r="BO41" s="24">
        <v>1020</v>
      </c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>
        <f>CJ41+DZ41</f>
        <v>0</v>
      </c>
      <c r="CJ41" s="1"/>
      <c r="CK41" s="1">
        <f>CL41+EB41</f>
        <v>1020</v>
      </c>
      <c r="CL41" s="1">
        <v>1020</v>
      </c>
      <c r="CM41" s="24"/>
      <c r="CN41" s="1">
        <v>1122</v>
      </c>
      <c r="CO41" s="1">
        <v>1020</v>
      </c>
      <c r="CP41" s="1"/>
      <c r="CQ41" s="1"/>
      <c r="CR41" s="1"/>
      <c r="CS41" s="1"/>
      <c r="CT41" s="1">
        <v>102</v>
      </c>
      <c r="CU41" s="1"/>
      <c r="CV41" s="1"/>
      <c r="CW41" s="1"/>
      <c r="CX41" s="1"/>
      <c r="CY41" s="1">
        <v>1122</v>
      </c>
      <c r="CZ41" s="24">
        <v>1020</v>
      </c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>
        <f>DU41+FK41</f>
        <v>0</v>
      </c>
      <c r="DU41" s="1"/>
      <c r="DV41" s="1">
        <f>DW41+FM41</f>
        <v>1020</v>
      </c>
      <c r="DW41" s="1">
        <v>1020</v>
      </c>
      <c r="DX41" s="23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</row>
    <row r="42" spans="1:128" s="32" customFormat="1" ht="23.25" customHeight="1">
      <c r="A42" s="129" t="s">
        <v>216</v>
      </c>
      <c r="B42" s="130"/>
      <c r="C42" s="31"/>
      <c r="D42" s="30"/>
      <c r="E42" s="31"/>
      <c r="F42" s="31"/>
      <c r="G42" s="50"/>
      <c r="H42" s="51">
        <f>SUM(H43:H66)</f>
        <v>9902</v>
      </c>
      <c r="I42" s="51">
        <f aca="true" t="shared" si="25" ref="I42:BT42">SUM(I43:I66)</f>
        <v>8211</v>
      </c>
      <c r="J42" s="51">
        <f t="shared" si="25"/>
        <v>0</v>
      </c>
      <c r="K42" s="51">
        <f t="shared" si="25"/>
        <v>791</v>
      </c>
      <c r="L42" s="51">
        <f t="shared" si="25"/>
        <v>0</v>
      </c>
      <c r="M42" s="51">
        <f t="shared" si="25"/>
        <v>0</v>
      </c>
      <c r="N42" s="51">
        <f t="shared" si="25"/>
        <v>900</v>
      </c>
      <c r="O42" s="51">
        <f t="shared" si="25"/>
        <v>0</v>
      </c>
      <c r="P42" s="51">
        <f t="shared" si="25"/>
        <v>0</v>
      </c>
      <c r="Q42" s="51">
        <f t="shared" si="25"/>
        <v>0</v>
      </c>
      <c r="R42" s="51">
        <f t="shared" si="25"/>
        <v>0</v>
      </c>
      <c r="S42" s="51">
        <f t="shared" si="25"/>
        <v>6734</v>
      </c>
      <c r="T42" s="51">
        <f t="shared" si="25"/>
        <v>5340</v>
      </c>
      <c r="U42" s="51">
        <f t="shared" si="25"/>
        <v>0</v>
      </c>
      <c r="V42" s="51">
        <f t="shared" si="25"/>
        <v>791</v>
      </c>
      <c r="W42" s="51">
        <f t="shared" si="25"/>
        <v>0</v>
      </c>
      <c r="X42" s="51">
        <f t="shared" si="25"/>
        <v>0</v>
      </c>
      <c r="Y42" s="51">
        <f t="shared" si="25"/>
        <v>613.1</v>
      </c>
      <c r="Z42" s="51">
        <f t="shared" si="25"/>
        <v>0</v>
      </c>
      <c r="AA42" s="51">
        <f t="shared" si="25"/>
        <v>0</v>
      </c>
      <c r="AB42" s="51">
        <f t="shared" si="25"/>
        <v>0</v>
      </c>
      <c r="AC42" s="51">
        <f t="shared" si="25"/>
        <v>0</v>
      </c>
      <c r="AD42" s="51">
        <f t="shared" si="25"/>
        <v>0</v>
      </c>
      <c r="AE42" s="51">
        <f t="shared" si="25"/>
        <v>0</v>
      </c>
      <c r="AF42" s="51">
        <f t="shared" si="25"/>
        <v>0</v>
      </c>
      <c r="AG42" s="51">
        <f t="shared" si="25"/>
        <v>0</v>
      </c>
      <c r="AH42" s="51">
        <f t="shared" si="25"/>
        <v>0</v>
      </c>
      <c r="AI42" s="51">
        <f t="shared" si="25"/>
        <v>0</v>
      </c>
      <c r="AJ42" s="51">
        <f t="shared" si="25"/>
        <v>0</v>
      </c>
      <c r="AK42" s="51">
        <f t="shared" si="25"/>
        <v>0</v>
      </c>
      <c r="AL42" s="51">
        <f t="shared" si="25"/>
        <v>0</v>
      </c>
      <c r="AM42" s="51">
        <f t="shared" si="25"/>
        <v>0</v>
      </c>
      <c r="AN42" s="51">
        <f t="shared" si="25"/>
        <v>5340</v>
      </c>
      <c r="AO42" s="51">
        <f t="shared" si="25"/>
        <v>5340</v>
      </c>
      <c r="AP42" s="51">
        <f t="shared" si="25"/>
        <v>0</v>
      </c>
      <c r="AQ42" s="51">
        <f t="shared" si="25"/>
        <v>0</v>
      </c>
      <c r="AR42" s="51">
        <f t="shared" si="25"/>
        <v>0</v>
      </c>
      <c r="AS42" s="51">
        <f t="shared" si="25"/>
        <v>0</v>
      </c>
      <c r="AT42" s="51">
        <f t="shared" si="25"/>
        <v>0</v>
      </c>
      <c r="AU42" s="51">
        <f t="shared" si="25"/>
        <v>0</v>
      </c>
      <c r="AV42" s="51">
        <f t="shared" si="25"/>
        <v>0</v>
      </c>
      <c r="AW42" s="51">
        <f t="shared" si="25"/>
        <v>0</v>
      </c>
      <c r="AX42" s="51">
        <f t="shared" si="25"/>
        <v>0</v>
      </c>
      <c r="AY42" s="51">
        <f t="shared" si="25"/>
        <v>0</v>
      </c>
      <c r="AZ42" s="51">
        <f t="shared" si="25"/>
        <v>0</v>
      </c>
      <c r="BA42" s="51">
        <f t="shared" si="25"/>
        <v>0</v>
      </c>
      <c r="BB42" s="51">
        <f t="shared" si="25"/>
        <v>0</v>
      </c>
      <c r="BC42" s="51">
        <f t="shared" si="25"/>
        <v>27758.7</v>
      </c>
      <c r="BD42" s="51">
        <f t="shared" si="25"/>
        <v>23757</v>
      </c>
      <c r="BE42" s="51">
        <f t="shared" si="25"/>
        <v>0</v>
      </c>
      <c r="BF42" s="51">
        <f t="shared" si="25"/>
        <v>786</v>
      </c>
      <c r="BG42" s="51">
        <f t="shared" si="25"/>
        <v>0</v>
      </c>
      <c r="BH42" s="51">
        <f t="shared" si="25"/>
        <v>0</v>
      </c>
      <c r="BI42" s="51">
        <f t="shared" si="25"/>
        <v>3215.7</v>
      </c>
      <c r="BJ42" s="51">
        <f t="shared" si="25"/>
        <v>0</v>
      </c>
      <c r="BK42" s="51">
        <f t="shared" si="25"/>
        <v>0</v>
      </c>
      <c r="BL42" s="51">
        <f t="shared" si="25"/>
        <v>0</v>
      </c>
      <c r="BM42" s="51">
        <f t="shared" si="25"/>
        <v>0</v>
      </c>
      <c r="BN42" s="51">
        <f t="shared" si="25"/>
        <v>23951</v>
      </c>
      <c r="BO42" s="51">
        <f t="shared" si="25"/>
        <v>20886</v>
      </c>
      <c r="BP42" s="51">
        <f t="shared" si="25"/>
        <v>0</v>
      </c>
      <c r="BQ42" s="51">
        <f t="shared" si="25"/>
        <v>791</v>
      </c>
      <c r="BR42" s="51">
        <f t="shared" si="25"/>
        <v>0</v>
      </c>
      <c r="BS42" s="51">
        <f t="shared" si="25"/>
        <v>0</v>
      </c>
      <c r="BT42" s="51">
        <f t="shared" si="25"/>
        <v>613.1</v>
      </c>
      <c r="BU42" s="51">
        <f aca="true" t="shared" si="26" ref="BU42:CL42">SUM(BU43:BU66)</f>
        <v>0</v>
      </c>
      <c r="BV42" s="51">
        <f t="shared" si="26"/>
        <v>0</v>
      </c>
      <c r="BW42" s="51">
        <f t="shared" si="26"/>
        <v>0</v>
      </c>
      <c r="BX42" s="51">
        <f t="shared" si="26"/>
        <v>0</v>
      </c>
      <c r="BY42" s="51">
        <f t="shared" si="26"/>
        <v>0</v>
      </c>
      <c r="BZ42" s="51">
        <f t="shared" si="26"/>
        <v>0</v>
      </c>
      <c r="CA42" s="51">
        <f t="shared" si="26"/>
        <v>0</v>
      </c>
      <c r="CB42" s="51">
        <f t="shared" si="26"/>
        <v>0</v>
      </c>
      <c r="CC42" s="51">
        <f t="shared" si="26"/>
        <v>0</v>
      </c>
      <c r="CD42" s="51">
        <f t="shared" si="26"/>
        <v>0</v>
      </c>
      <c r="CE42" s="51">
        <f t="shared" si="26"/>
        <v>0</v>
      </c>
      <c r="CF42" s="51">
        <f t="shared" si="26"/>
        <v>0</v>
      </c>
      <c r="CG42" s="51">
        <f t="shared" si="26"/>
        <v>0</v>
      </c>
      <c r="CH42" s="51">
        <f t="shared" si="26"/>
        <v>0</v>
      </c>
      <c r="CI42" s="51">
        <f t="shared" si="26"/>
        <v>5340</v>
      </c>
      <c r="CJ42" s="51">
        <f t="shared" si="26"/>
        <v>5340</v>
      </c>
      <c r="CK42" s="51">
        <f t="shared" si="26"/>
        <v>15546</v>
      </c>
      <c r="CL42" s="51">
        <f t="shared" si="26"/>
        <v>15546</v>
      </c>
      <c r="CM42" s="24">
        <f aca="true" t="shared" si="27" ref="CM42:DE42">SUM(CM43:CM66)</f>
        <v>0</v>
      </c>
      <c r="CN42" s="51">
        <f t="shared" si="27"/>
        <v>27758.7</v>
      </c>
      <c r="CO42" s="51">
        <f t="shared" si="27"/>
        <v>23757</v>
      </c>
      <c r="CP42" s="51">
        <f t="shared" si="27"/>
        <v>0</v>
      </c>
      <c r="CQ42" s="51">
        <f t="shared" si="27"/>
        <v>786</v>
      </c>
      <c r="CR42" s="51">
        <f t="shared" si="27"/>
        <v>0</v>
      </c>
      <c r="CS42" s="51">
        <f t="shared" si="27"/>
        <v>0</v>
      </c>
      <c r="CT42" s="51">
        <f t="shared" si="27"/>
        <v>3215.7</v>
      </c>
      <c r="CU42" s="51">
        <f t="shared" si="27"/>
        <v>0</v>
      </c>
      <c r="CV42" s="51">
        <f t="shared" si="27"/>
        <v>0</v>
      </c>
      <c r="CW42" s="51">
        <f t="shared" si="27"/>
        <v>0</v>
      </c>
      <c r="CX42" s="51">
        <f t="shared" si="27"/>
        <v>0</v>
      </c>
      <c r="CY42" s="51">
        <f t="shared" si="27"/>
        <v>23951</v>
      </c>
      <c r="CZ42" s="51">
        <f t="shared" si="27"/>
        <v>20886</v>
      </c>
      <c r="DA42" s="51">
        <f t="shared" si="27"/>
        <v>0</v>
      </c>
      <c r="DB42" s="51">
        <f t="shared" si="27"/>
        <v>791</v>
      </c>
      <c r="DC42" s="51">
        <f t="shared" si="27"/>
        <v>0</v>
      </c>
      <c r="DD42" s="51">
        <f t="shared" si="27"/>
        <v>0</v>
      </c>
      <c r="DE42" s="51">
        <f t="shared" si="27"/>
        <v>613.1</v>
      </c>
      <c r="DF42" s="51">
        <f aca="true" t="shared" si="28" ref="DF42:DW42">SUM(DF43:DF66)</f>
        <v>0</v>
      </c>
      <c r="DG42" s="51">
        <f t="shared" si="28"/>
        <v>0</v>
      </c>
      <c r="DH42" s="51">
        <f t="shared" si="28"/>
        <v>0</v>
      </c>
      <c r="DI42" s="51">
        <f t="shared" si="28"/>
        <v>0</v>
      </c>
      <c r="DJ42" s="51">
        <f t="shared" si="28"/>
        <v>0</v>
      </c>
      <c r="DK42" s="51">
        <f t="shared" si="28"/>
        <v>0</v>
      </c>
      <c r="DL42" s="51">
        <f t="shared" si="28"/>
        <v>0</v>
      </c>
      <c r="DM42" s="51">
        <f t="shared" si="28"/>
        <v>0</v>
      </c>
      <c r="DN42" s="51">
        <f t="shared" si="28"/>
        <v>0</v>
      </c>
      <c r="DO42" s="51">
        <f t="shared" si="28"/>
        <v>0</v>
      </c>
      <c r="DP42" s="51">
        <f t="shared" si="28"/>
        <v>0</v>
      </c>
      <c r="DQ42" s="51">
        <f t="shared" si="28"/>
        <v>0</v>
      </c>
      <c r="DR42" s="51">
        <f t="shared" si="28"/>
        <v>0</v>
      </c>
      <c r="DS42" s="51">
        <f t="shared" si="28"/>
        <v>0</v>
      </c>
      <c r="DT42" s="51">
        <f t="shared" si="28"/>
        <v>5340</v>
      </c>
      <c r="DU42" s="51">
        <f t="shared" si="28"/>
        <v>5340</v>
      </c>
      <c r="DV42" s="51">
        <f t="shared" si="28"/>
        <v>15546</v>
      </c>
      <c r="DW42" s="51">
        <f t="shared" si="28"/>
        <v>15546</v>
      </c>
      <c r="DX42" s="30"/>
    </row>
    <row r="43" spans="1:128" s="97" customFormat="1" ht="76.5">
      <c r="A43" s="85" t="s">
        <v>32</v>
      </c>
      <c r="B43" s="86" t="s">
        <v>179</v>
      </c>
      <c r="C43" s="85" t="s">
        <v>49</v>
      </c>
      <c r="D43" s="86" t="s">
        <v>58</v>
      </c>
      <c r="E43" s="85" t="s">
        <v>94</v>
      </c>
      <c r="F43" s="85" t="s">
        <v>95</v>
      </c>
      <c r="G43" s="95"/>
      <c r="H43" s="88">
        <f>+I43+N43</f>
        <v>4423</v>
      </c>
      <c r="I43" s="88">
        <v>4021</v>
      </c>
      <c r="J43" s="88"/>
      <c r="K43" s="88"/>
      <c r="L43" s="88"/>
      <c r="M43" s="88"/>
      <c r="N43" s="88">
        <v>402</v>
      </c>
      <c r="O43" s="88"/>
      <c r="P43" s="88"/>
      <c r="Q43" s="88"/>
      <c r="R43" s="88"/>
      <c r="S43" s="88">
        <v>1260</v>
      </c>
      <c r="T43" s="88">
        <f>Z43+AG43+AN43</f>
        <v>1150</v>
      </c>
      <c r="U43" s="88"/>
      <c r="V43" s="88"/>
      <c r="W43" s="88"/>
      <c r="X43" s="88"/>
      <c r="Y43" s="88">
        <f>+T43*10%</f>
        <v>115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4">
        <f t="shared" si="18"/>
        <v>1150</v>
      </c>
      <c r="AO43" s="88">
        <v>1150</v>
      </c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96"/>
      <c r="BC43" s="88">
        <v>4423.1</v>
      </c>
      <c r="BD43" s="88">
        <v>4021</v>
      </c>
      <c r="BE43" s="88"/>
      <c r="BF43" s="88"/>
      <c r="BG43" s="88"/>
      <c r="BH43" s="88"/>
      <c r="BI43" s="88">
        <f>+BD43*10%</f>
        <v>402.1</v>
      </c>
      <c r="BJ43" s="88"/>
      <c r="BK43" s="88"/>
      <c r="BL43" s="88"/>
      <c r="BM43" s="88"/>
      <c r="BN43" s="88">
        <v>1260</v>
      </c>
      <c r="BO43" s="88">
        <v>1150</v>
      </c>
      <c r="BP43" s="88"/>
      <c r="BQ43" s="88"/>
      <c r="BR43" s="88"/>
      <c r="BS43" s="88"/>
      <c r="BT43" s="88">
        <f>+BO43*10%</f>
        <v>115</v>
      </c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4">
        <f>CJ43</f>
        <v>1150</v>
      </c>
      <c r="CJ43" s="88">
        <v>1150</v>
      </c>
      <c r="CK43" s="84">
        <f aca="true" t="shared" si="29" ref="CK43:CK57">CL43</f>
        <v>0</v>
      </c>
      <c r="CL43" s="88">
        <f>1150-CJ43</f>
        <v>0</v>
      </c>
      <c r="CM43" s="84" t="s">
        <v>242</v>
      </c>
      <c r="CN43" s="88">
        <v>4423.1</v>
      </c>
      <c r="CO43" s="88">
        <v>4021</v>
      </c>
      <c r="CP43" s="88"/>
      <c r="CQ43" s="88"/>
      <c r="CR43" s="88"/>
      <c r="CS43" s="88"/>
      <c r="CT43" s="88">
        <f>+CO43*10%</f>
        <v>402.1</v>
      </c>
      <c r="CU43" s="88"/>
      <c r="CV43" s="88"/>
      <c r="CW43" s="88"/>
      <c r="CX43" s="88"/>
      <c r="CY43" s="88">
        <v>1260</v>
      </c>
      <c r="CZ43" s="88">
        <v>1150</v>
      </c>
      <c r="DA43" s="88"/>
      <c r="DB43" s="88"/>
      <c r="DC43" s="88"/>
      <c r="DD43" s="88"/>
      <c r="DE43" s="88">
        <f>+CZ43*10%</f>
        <v>115</v>
      </c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4">
        <f>DU43</f>
        <v>1150</v>
      </c>
      <c r="DU43" s="88">
        <v>1150</v>
      </c>
      <c r="DV43" s="84">
        <f aca="true" t="shared" si="30" ref="DV43:DV57">DW43</f>
        <v>0</v>
      </c>
      <c r="DW43" s="88">
        <f>1150-DU43</f>
        <v>0</v>
      </c>
      <c r="DX43" s="85" t="s">
        <v>254</v>
      </c>
    </row>
    <row r="44" spans="1:128" s="33" customFormat="1" ht="42" customHeight="1">
      <c r="A44" s="23" t="s">
        <v>33</v>
      </c>
      <c r="B44" s="27" t="s">
        <v>245</v>
      </c>
      <c r="C44" s="23" t="s">
        <v>102</v>
      </c>
      <c r="D44" s="27"/>
      <c r="E44" s="23" t="s">
        <v>103</v>
      </c>
      <c r="F44" s="23" t="s">
        <v>95</v>
      </c>
      <c r="G44" s="23"/>
      <c r="H44" s="1">
        <f>+I44+N44</f>
        <v>836</v>
      </c>
      <c r="I44" s="1">
        <v>760</v>
      </c>
      <c r="J44" s="1"/>
      <c r="K44" s="1"/>
      <c r="L44" s="1"/>
      <c r="M44" s="1"/>
      <c r="N44" s="1">
        <f>+I44*10%</f>
        <v>76</v>
      </c>
      <c r="O44" s="1"/>
      <c r="P44" s="1"/>
      <c r="Q44" s="1"/>
      <c r="R44" s="1"/>
      <c r="S44" s="1">
        <f>+T44+Y44</f>
        <v>836</v>
      </c>
      <c r="T44" s="1">
        <f>Z44+AG44+AN44</f>
        <v>760</v>
      </c>
      <c r="U44" s="1"/>
      <c r="V44" s="1"/>
      <c r="W44" s="1"/>
      <c r="X44" s="1"/>
      <c r="Y44" s="1">
        <f>+T44*10%</f>
        <v>76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24">
        <f t="shared" si="18"/>
        <v>760</v>
      </c>
      <c r="AO44" s="1">
        <v>760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24"/>
      <c r="BC44" s="1">
        <f>+BD44+BI44</f>
        <v>836</v>
      </c>
      <c r="BD44" s="1">
        <v>760</v>
      </c>
      <c r="BE44" s="1"/>
      <c r="BF44" s="1"/>
      <c r="BG44" s="1"/>
      <c r="BH44" s="1"/>
      <c r="BI44" s="1">
        <f>+BD44*10%</f>
        <v>76</v>
      </c>
      <c r="BJ44" s="1"/>
      <c r="BK44" s="1"/>
      <c r="BL44" s="1"/>
      <c r="BM44" s="1"/>
      <c r="BN44" s="1">
        <f>+BO44+BT44</f>
        <v>836</v>
      </c>
      <c r="BO44" s="1">
        <f>BU44+CB44+CI44+CK44</f>
        <v>760</v>
      </c>
      <c r="BP44" s="1"/>
      <c r="BQ44" s="1"/>
      <c r="BR44" s="1"/>
      <c r="BS44" s="1"/>
      <c r="BT44" s="1">
        <f>+BO44*10%</f>
        <v>76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24">
        <f>CJ44</f>
        <v>760</v>
      </c>
      <c r="CJ44" s="1">
        <v>760</v>
      </c>
      <c r="CK44" s="24">
        <f t="shared" si="29"/>
        <v>0</v>
      </c>
      <c r="CL44" s="1">
        <v>0</v>
      </c>
      <c r="CM44" s="84" t="s">
        <v>246</v>
      </c>
      <c r="CN44" s="1">
        <f>+CO44+CT44</f>
        <v>836</v>
      </c>
      <c r="CO44" s="1">
        <v>760</v>
      </c>
      <c r="CP44" s="1"/>
      <c r="CQ44" s="1"/>
      <c r="CR44" s="1"/>
      <c r="CS44" s="1"/>
      <c r="CT44" s="1">
        <f>+CO44*10%</f>
        <v>76</v>
      </c>
      <c r="CU44" s="1"/>
      <c r="CV44" s="1"/>
      <c r="CW44" s="1"/>
      <c r="CX44" s="1"/>
      <c r="CY44" s="1">
        <f>+CZ44+DE44</f>
        <v>836</v>
      </c>
      <c r="CZ44" s="1">
        <f>DF44+DM44+DT44+DV44</f>
        <v>760</v>
      </c>
      <c r="DA44" s="1"/>
      <c r="DB44" s="1"/>
      <c r="DC44" s="1"/>
      <c r="DD44" s="1"/>
      <c r="DE44" s="1">
        <f>+CZ44*10%</f>
        <v>76</v>
      </c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24">
        <f>DU44</f>
        <v>760</v>
      </c>
      <c r="DU44" s="1">
        <v>760</v>
      </c>
      <c r="DV44" s="24">
        <f t="shared" si="30"/>
        <v>0</v>
      </c>
      <c r="DW44" s="1">
        <v>0</v>
      </c>
      <c r="DX44" s="23"/>
    </row>
    <row r="45" spans="1:128" s="33" customFormat="1" ht="42" customHeight="1">
      <c r="A45" s="23" t="s">
        <v>34</v>
      </c>
      <c r="B45" s="27" t="s">
        <v>243</v>
      </c>
      <c r="C45" s="23" t="s">
        <v>47</v>
      </c>
      <c r="D45" s="27"/>
      <c r="E45" s="23" t="s">
        <v>29</v>
      </c>
      <c r="F45" s="23" t="s">
        <v>95</v>
      </c>
      <c r="G45" s="23"/>
      <c r="H45" s="1">
        <f>+I45+N45</f>
        <v>836</v>
      </c>
      <c r="I45" s="1">
        <v>760</v>
      </c>
      <c r="J45" s="1"/>
      <c r="K45" s="1"/>
      <c r="L45" s="1"/>
      <c r="M45" s="1"/>
      <c r="N45" s="1">
        <f>+I45*10%</f>
        <v>76</v>
      </c>
      <c r="O45" s="1"/>
      <c r="P45" s="1"/>
      <c r="Q45" s="1"/>
      <c r="R45" s="1"/>
      <c r="S45" s="1">
        <f>+T45+Y45</f>
        <v>836</v>
      </c>
      <c r="T45" s="1">
        <f>Z45+AG45+AN45</f>
        <v>760</v>
      </c>
      <c r="U45" s="1"/>
      <c r="V45" s="1"/>
      <c r="W45" s="1"/>
      <c r="X45" s="1"/>
      <c r="Y45" s="1">
        <f>+T45*10%</f>
        <v>76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24">
        <f t="shared" si="18"/>
        <v>760</v>
      </c>
      <c r="AO45" s="1">
        <v>760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24"/>
      <c r="BC45" s="1">
        <f>+BD45+BI45</f>
        <v>836</v>
      </c>
      <c r="BD45" s="1">
        <v>760</v>
      </c>
      <c r="BE45" s="1"/>
      <c r="BF45" s="1"/>
      <c r="BG45" s="1"/>
      <c r="BH45" s="1"/>
      <c r="BI45" s="1">
        <f>+BD45*10%</f>
        <v>76</v>
      </c>
      <c r="BJ45" s="1"/>
      <c r="BK45" s="1"/>
      <c r="BL45" s="1"/>
      <c r="BM45" s="1"/>
      <c r="BN45" s="1">
        <f>+BO45+BT45</f>
        <v>836</v>
      </c>
      <c r="BO45" s="1">
        <f>BU45+CB45+CI45+CK45</f>
        <v>760</v>
      </c>
      <c r="BP45" s="1"/>
      <c r="BQ45" s="1"/>
      <c r="BR45" s="1"/>
      <c r="BS45" s="1"/>
      <c r="BT45" s="1">
        <f>+BO45*10%</f>
        <v>76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24">
        <f>CJ45</f>
        <v>760</v>
      </c>
      <c r="CJ45" s="1">
        <v>760</v>
      </c>
      <c r="CK45" s="24">
        <f t="shared" si="29"/>
        <v>0</v>
      </c>
      <c r="CL45" s="1">
        <v>0</v>
      </c>
      <c r="CM45" s="84" t="s">
        <v>244</v>
      </c>
      <c r="CN45" s="1">
        <f>+CO45+CT45</f>
        <v>836</v>
      </c>
      <c r="CO45" s="1">
        <v>760</v>
      </c>
      <c r="CP45" s="1"/>
      <c r="CQ45" s="1"/>
      <c r="CR45" s="1"/>
      <c r="CS45" s="1"/>
      <c r="CT45" s="1">
        <f>+CO45*10%</f>
        <v>76</v>
      </c>
      <c r="CU45" s="1"/>
      <c r="CV45" s="1"/>
      <c r="CW45" s="1"/>
      <c r="CX45" s="1"/>
      <c r="CY45" s="1">
        <f>+CZ45+DE45</f>
        <v>836</v>
      </c>
      <c r="CZ45" s="1">
        <f>DF45+DM45+DT45+DV45</f>
        <v>760</v>
      </c>
      <c r="DA45" s="1"/>
      <c r="DB45" s="1"/>
      <c r="DC45" s="1"/>
      <c r="DD45" s="1"/>
      <c r="DE45" s="1">
        <f>+CZ45*10%</f>
        <v>76</v>
      </c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24">
        <f>DU45</f>
        <v>760</v>
      </c>
      <c r="DU45" s="1">
        <v>760</v>
      </c>
      <c r="DV45" s="24">
        <f t="shared" si="30"/>
        <v>0</v>
      </c>
      <c r="DW45" s="1">
        <v>0</v>
      </c>
      <c r="DX45" s="23"/>
    </row>
    <row r="46" spans="1:128" s="33" customFormat="1" ht="42" customHeight="1">
      <c r="A46" s="23" t="s">
        <v>35</v>
      </c>
      <c r="B46" s="27" t="s">
        <v>247</v>
      </c>
      <c r="C46" s="23" t="s">
        <v>47</v>
      </c>
      <c r="D46" s="27"/>
      <c r="E46" s="23" t="s">
        <v>201</v>
      </c>
      <c r="F46" s="23" t="s">
        <v>95</v>
      </c>
      <c r="G46" s="23"/>
      <c r="H46" s="1">
        <f>+I46+N46</f>
        <v>836</v>
      </c>
      <c r="I46" s="1">
        <v>760</v>
      </c>
      <c r="J46" s="1"/>
      <c r="K46" s="1"/>
      <c r="L46" s="1"/>
      <c r="M46" s="1"/>
      <c r="N46" s="1">
        <f>+I46*10%</f>
        <v>76</v>
      </c>
      <c r="O46" s="1"/>
      <c r="P46" s="1"/>
      <c r="Q46" s="1"/>
      <c r="R46" s="1"/>
      <c r="S46" s="1">
        <f>+T46+Y46</f>
        <v>836</v>
      </c>
      <c r="T46" s="1">
        <f>Z46+AG46+AN46</f>
        <v>760</v>
      </c>
      <c r="U46" s="1"/>
      <c r="V46" s="1"/>
      <c r="W46" s="1"/>
      <c r="X46" s="1"/>
      <c r="Y46" s="1">
        <f>+T46*10%</f>
        <v>76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24">
        <f t="shared" si="18"/>
        <v>760</v>
      </c>
      <c r="AO46" s="1">
        <v>760</v>
      </c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24"/>
      <c r="BC46" s="1">
        <f>+BD46+BI46</f>
        <v>836</v>
      </c>
      <c r="BD46" s="1">
        <v>760</v>
      </c>
      <c r="BE46" s="1"/>
      <c r="BF46" s="1"/>
      <c r="BG46" s="1"/>
      <c r="BH46" s="1"/>
      <c r="BI46" s="1">
        <f>+BD46*10%</f>
        <v>76</v>
      </c>
      <c r="BJ46" s="1"/>
      <c r="BK46" s="1"/>
      <c r="BL46" s="1"/>
      <c r="BM46" s="1"/>
      <c r="BN46" s="1">
        <f>+BO46+BT46</f>
        <v>836</v>
      </c>
      <c r="BO46" s="1">
        <f>BU46+CB46+CI46+CK46</f>
        <v>760</v>
      </c>
      <c r="BP46" s="1"/>
      <c r="BQ46" s="1"/>
      <c r="BR46" s="1"/>
      <c r="BS46" s="1"/>
      <c r="BT46" s="1">
        <f>+BO46*10%</f>
        <v>76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24">
        <f>CJ46</f>
        <v>760</v>
      </c>
      <c r="CJ46" s="1">
        <v>760</v>
      </c>
      <c r="CK46" s="24">
        <f t="shared" si="29"/>
        <v>0</v>
      </c>
      <c r="CL46" s="1">
        <v>0</v>
      </c>
      <c r="CM46" s="84" t="s">
        <v>248</v>
      </c>
      <c r="CN46" s="1">
        <f>+CO46+CT46</f>
        <v>836</v>
      </c>
      <c r="CO46" s="1">
        <v>760</v>
      </c>
      <c r="CP46" s="1"/>
      <c r="CQ46" s="1"/>
      <c r="CR46" s="1"/>
      <c r="CS46" s="1"/>
      <c r="CT46" s="1">
        <f>+CO46*10%</f>
        <v>76</v>
      </c>
      <c r="CU46" s="1"/>
      <c r="CV46" s="1"/>
      <c r="CW46" s="1"/>
      <c r="CX46" s="1"/>
      <c r="CY46" s="1">
        <f>+CZ46+DE46</f>
        <v>836</v>
      </c>
      <c r="CZ46" s="1">
        <f>DF46+DM46+DT46+DV46</f>
        <v>760</v>
      </c>
      <c r="DA46" s="1"/>
      <c r="DB46" s="1"/>
      <c r="DC46" s="1"/>
      <c r="DD46" s="1"/>
      <c r="DE46" s="1">
        <f>+CZ46*10%</f>
        <v>76</v>
      </c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24">
        <f>DU46</f>
        <v>760</v>
      </c>
      <c r="DU46" s="1">
        <v>760</v>
      </c>
      <c r="DV46" s="24">
        <f t="shared" si="30"/>
        <v>0</v>
      </c>
      <c r="DW46" s="1">
        <v>0</v>
      </c>
      <c r="DX46" s="23"/>
    </row>
    <row r="47" spans="1:128" s="33" customFormat="1" ht="63.75">
      <c r="A47" s="23" t="s">
        <v>86</v>
      </c>
      <c r="B47" s="27" t="s">
        <v>178</v>
      </c>
      <c r="C47" s="23" t="s">
        <v>46</v>
      </c>
      <c r="D47" s="27"/>
      <c r="E47" s="23" t="s">
        <v>200</v>
      </c>
      <c r="F47" s="23" t="s">
        <v>95</v>
      </c>
      <c r="G47" s="23"/>
      <c r="H47" s="1">
        <f>+I47+K47+N47</f>
        <v>2971</v>
      </c>
      <c r="I47" s="1">
        <v>1910</v>
      </c>
      <c r="J47" s="1"/>
      <c r="K47" s="1">
        <v>791</v>
      </c>
      <c r="L47" s="1"/>
      <c r="M47" s="1"/>
      <c r="N47" s="1">
        <v>270</v>
      </c>
      <c r="O47" s="1"/>
      <c r="P47" s="1"/>
      <c r="Q47" s="1"/>
      <c r="R47" s="1"/>
      <c r="S47" s="1">
        <v>2966</v>
      </c>
      <c r="T47" s="1">
        <f>Z47+AG47+AN47</f>
        <v>1910</v>
      </c>
      <c r="U47" s="1"/>
      <c r="V47" s="1">
        <v>791</v>
      </c>
      <c r="W47" s="1"/>
      <c r="X47" s="1"/>
      <c r="Y47" s="1">
        <f>+T47*10%+V47*10%</f>
        <v>270.1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24">
        <f t="shared" si="18"/>
        <v>1910</v>
      </c>
      <c r="AO47" s="1">
        <v>1910</v>
      </c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24"/>
      <c r="BC47" s="1">
        <f>+BD47+BF47+BI47</f>
        <v>2965.6</v>
      </c>
      <c r="BD47" s="1">
        <v>1910</v>
      </c>
      <c r="BE47" s="1"/>
      <c r="BF47" s="1">
        <v>786</v>
      </c>
      <c r="BG47" s="1"/>
      <c r="BH47" s="1"/>
      <c r="BI47" s="1">
        <f>+BD47*10%+BF47*10%</f>
        <v>269.6</v>
      </c>
      <c r="BJ47" s="1"/>
      <c r="BK47" s="1"/>
      <c r="BL47" s="1"/>
      <c r="BM47" s="1"/>
      <c r="BN47" s="1">
        <v>2966</v>
      </c>
      <c r="BO47" s="1">
        <f>BU47+CB47+CI47+CK47</f>
        <v>1910</v>
      </c>
      <c r="BP47" s="1"/>
      <c r="BQ47" s="1">
        <v>791</v>
      </c>
      <c r="BR47" s="1"/>
      <c r="BS47" s="1"/>
      <c r="BT47" s="1">
        <f>+BO47*10%+BQ47*10%</f>
        <v>270.1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24">
        <f>CJ47</f>
        <v>1910</v>
      </c>
      <c r="CJ47" s="1">
        <v>1910</v>
      </c>
      <c r="CK47" s="24">
        <f t="shared" si="29"/>
        <v>0</v>
      </c>
      <c r="CL47" s="1">
        <v>0</v>
      </c>
      <c r="CM47" s="84" t="s">
        <v>249</v>
      </c>
      <c r="CN47" s="1">
        <f>+CO47+CQ47+CT47</f>
        <v>2965.6</v>
      </c>
      <c r="CO47" s="1">
        <v>1910</v>
      </c>
      <c r="CP47" s="1"/>
      <c r="CQ47" s="1">
        <v>786</v>
      </c>
      <c r="CR47" s="1"/>
      <c r="CS47" s="1"/>
      <c r="CT47" s="1">
        <f>+CO47*10%+CQ47*10%</f>
        <v>269.6</v>
      </c>
      <c r="CU47" s="1"/>
      <c r="CV47" s="1"/>
      <c r="CW47" s="1"/>
      <c r="CX47" s="1"/>
      <c r="CY47" s="1">
        <v>2966</v>
      </c>
      <c r="CZ47" s="1">
        <f>DF47+DM47+DT47+DV47</f>
        <v>1910</v>
      </c>
      <c r="DA47" s="1"/>
      <c r="DB47" s="1">
        <v>791</v>
      </c>
      <c r="DC47" s="1"/>
      <c r="DD47" s="1"/>
      <c r="DE47" s="1">
        <f>+CZ47*10%+DB47*10%</f>
        <v>270.1</v>
      </c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24">
        <f>DU47</f>
        <v>1910</v>
      </c>
      <c r="DU47" s="1">
        <v>1910</v>
      </c>
      <c r="DV47" s="24">
        <f t="shared" si="30"/>
        <v>0</v>
      </c>
      <c r="DW47" s="1">
        <v>0</v>
      </c>
      <c r="DX47" s="23"/>
    </row>
    <row r="48" spans="1:152" s="91" customFormat="1" ht="55.5" customHeight="1">
      <c r="A48" s="85" t="s">
        <v>87</v>
      </c>
      <c r="B48" s="86" t="s">
        <v>187</v>
      </c>
      <c r="C48" s="85" t="s">
        <v>46</v>
      </c>
      <c r="D48" s="86"/>
      <c r="E48" s="85" t="s">
        <v>192</v>
      </c>
      <c r="F48" s="85" t="s">
        <v>199</v>
      </c>
      <c r="G48" s="87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8">
        <f>BD48+BH48+BI48</f>
        <v>1210</v>
      </c>
      <c r="BD48" s="88">
        <v>1100</v>
      </c>
      <c r="BE48" s="88"/>
      <c r="BF48" s="88"/>
      <c r="BG48" s="88"/>
      <c r="BH48" s="88">
        <v>0</v>
      </c>
      <c r="BI48" s="88">
        <v>110</v>
      </c>
      <c r="BJ48" s="88"/>
      <c r="BK48" s="88"/>
      <c r="BL48" s="88"/>
      <c r="BM48" s="88"/>
      <c r="BN48" s="88">
        <f>BO48+BS48+BT48</f>
        <v>1100</v>
      </c>
      <c r="BO48" s="88">
        <v>1100</v>
      </c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>
        <f t="shared" si="29"/>
        <v>1100</v>
      </c>
      <c r="CL48" s="88">
        <f aca="true" t="shared" si="31" ref="CL48:CL66">BO48</f>
        <v>1100</v>
      </c>
      <c r="CM48" s="84"/>
      <c r="CN48" s="88">
        <f>CO48+CS48+CT48</f>
        <v>1210</v>
      </c>
      <c r="CO48" s="88">
        <v>1100</v>
      </c>
      <c r="CP48" s="88"/>
      <c r="CQ48" s="88"/>
      <c r="CR48" s="88"/>
      <c r="CS48" s="88">
        <v>0</v>
      </c>
      <c r="CT48" s="88">
        <v>110</v>
      </c>
      <c r="CU48" s="88"/>
      <c r="CV48" s="88"/>
      <c r="CW48" s="88"/>
      <c r="CX48" s="88"/>
      <c r="CY48" s="88">
        <f>CZ48+DD48+DE48</f>
        <v>1100</v>
      </c>
      <c r="CZ48" s="88">
        <v>1100</v>
      </c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>
        <f t="shared" si="30"/>
        <v>1100</v>
      </c>
      <c r="DW48" s="88">
        <f aca="true" t="shared" si="32" ref="DW48:DW66">CZ48</f>
        <v>1100</v>
      </c>
      <c r="DX48" s="92" t="s">
        <v>250</v>
      </c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</row>
    <row r="49" spans="1:128" ht="72" customHeight="1">
      <c r="A49" s="23" t="s">
        <v>89</v>
      </c>
      <c r="B49" s="27" t="s">
        <v>217</v>
      </c>
      <c r="C49" s="23" t="s">
        <v>46</v>
      </c>
      <c r="D49" s="27"/>
      <c r="E49" s="23" t="s">
        <v>193</v>
      </c>
      <c r="F49" s="23" t="s">
        <v>199</v>
      </c>
      <c r="G49" s="4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1">
        <f aca="true" t="shared" si="33" ref="BC49:BC66">BD49+BH49+BI49</f>
        <v>1482</v>
      </c>
      <c r="BD49" s="1">
        <v>1347</v>
      </c>
      <c r="BE49" s="1"/>
      <c r="BF49" s="1"/>
      <c r="BG49" s="1"/>
      <c r="BH49" s="1">
        <v>0</v>
      </c>
      <c r="BI49" s="1">
        <v>135</v>
      </c>
      <c r="BJ49" s="1"/>
      <c r="BK49" s="1"/>
      <c r="BL49" s="1"/>
      <c r="BM49" s="1"/>
      <c r="BN49" s="1">
        <f>BO49+BS49+BT49</f>
        <v>1347</v>
      </c>
      <c r="BO49" s="1">
        <v>1347</v>
      </c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>
        <f t="shared" si="29"/>
        <v>1347</v>
      </c>
      <c r="CL49" s="1">
        <f t="shared" si="31"/>
        <v>1347</v>
      </c>
      <c r="CM49" s="24"/>
      <c r="CN49" s="1">
        <f aca="true" t="shared" si="34" ref="CN49:CN66">CO49+CS49+CT49</f>
        <v>1482</v>
      </c>
      <c r="CO49" s="1">
        <v>1347</v>
      </c>
      <c r="CP49" s="1"/>
      <c r="CQ49" s="1"/>
      <c r="CR49" s="1"/>
      <c r="CS49" s="1">
        <v>0</v>
      </c>
      <c r="CT49" s="1">
        <v>135</v>
      </c>
      <c r="CU49" s="1"/>
      <c r="CV49" s="1"/>
      <c r="CW49" s="1"/>
      <c r="CX49" s="1"/>
      <c r="CY49" s="1">
        <f>CZ49+DD49+DE49</f>
        <v>1347</v>
      </c>
      <c r="CZ49" s="1">
        <v>1347</v>
      </c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>
        <f t="shared" si="30"/>
        <v>1347</v>
      </c>
      <c r="DW49" s="1">
        <f t="shared" si="32"/>
        <v>1347</v>
      </c>
      <c r="DX49" s="83"/>
    </row>
    <row r="50" spans="1:128" ht="54" customHeight="1">
      <c r="A50" s="23" t="s">
        <v>90</v>
      </c>
      <c r="B50" s="27" t="s">
        <v>218</v>
      </c>
      <c r="C50" s="23" t="s">
        <v>46</v>
      </c>
      <c r="D50" s="27"/>
      <c r="E50" s="23" t="s">
        <v>220</v>
      </c>
      <c r="F50" s="23" t="s">
        <v>199</v>
      </c>
      <c r="G50" s="4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1">
        <f t="shared" si="33"/>
        <v>300</v>
      </c>
      <c r="BD50" s="1">
        <v>100</v>
      </c>
      <c r="BE50" s="1"/>
      <c r="BF50" s="1"/>
      <c r="BG50" s="1"/>
      <c r="BH50" s="1"/>
      <c r="BI50" s="1">
        <v>200</v>
      </c>
      <c r="BJ50" s="1"/>
      <c r="BK50" s="1"/>
      <c r="BL50" s="1"/>
      <c r="BM50" s="1"/>
      <c r="BN50" s="1">
        <f>BO50+BS50+BT50</f>
        <v>100</v>
      </c>
      <c r="BO50" s="1">
        <v>100</v>
      </c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>
        <f t="shared" si="29"/>
        <v>100</v>
      </c>
      <c r="CL50" s="1">
        <f t="shared" si="31"/>
        <v>100</v>
      </c>
      <c r="CM50" s="24"/>
      <c r="CN50" s="1">
        <f t="shared" si="34"/>
        <v>300</v>
      </c>
      <c r="CO50" s="1">
        <v>100</v>
      </c>
      <c r="CP50" s="1"/>
      <c r="CQ50" s="1"/>
      <c r="CR50" s="1"/>
      <c r="CS50" s="1"/>
      <c r="CT50" s="1">
        <v>200</v>
      </c>
      <c r="CU50" s="1"/>
      <c r="CV50" s="1"/>
      <c r="CW50" s="1"/>
      <c r="CX50" s="1"/>
      <c r="CY50" s="1">
        <f>CZ50+DD50+DE50</f>
        <v>100</v>
      </c>
      <c r="CZ50" s="1">
        <v>100</v>
      </c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>
        <f t="shared" si="30"/>
        <v>100</v>
      </c>
      <c r="DW50" s="1">
        <f t="shared" si="32"/>
        <v>100</v>
      </c>
      <c r="DX50" s="83"/>
    </row>
    <row r="51" spans="1:128" ht="57.75" customHeight="1">
      <c r="A51" s="23" t="s">
        <v>91</v>
      </c>
      <c r="B51" s="27" t="s">
        <v>219</v>
      </c>
      <c r="C51" s="23" t="s">
        <v>46</v>
      </c>
      <c r="D51" s="27"/>
      <c r="E51" s="23" t="s">
        <v>221</v>
      </c>
      <c r="F51" s="23" t="s">
        <v>199</v>
      </c>
      <c r="G51" s="4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1">
        <f t="shared" si="33"/>
        <v>300</v>
      </c>
      <c r="BD51" s="1">
        <v>100</v>
      </c>
      <c r="BE51" s="1"/>
      <c r="BF51" s="1"/>
      <c r="BG51" s="1"/>
      <c r="BH51" s="1"/>
      <c r="BI51" s="1">
        <v>200</v>
      </c>
      <c r="BJ51" s="1"/>
      <c r="BK51" s="1"/>
      <c r="BL51" s="1"/>
      <c r="BM51" s="1"/>
      <c r="BN51" s="1">
        <f>BO51+BS51+BT51</f>
        <v>100</v>
      </c>
      <c r="BO51" s="1">
        <v>100</v>
      </c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>
        <f t="shared" si="29"/>
        <v>100</v>
      </c>
      <c r="CL51" s="1">
        <f t="shared" si="31"/>
        <v>100</v>
      </c>
      <c r="CM51" s="24"/>
      <c r="CN51" s="1">
        <f t="shared" si="34"/>
        <v>300</v>
      </c>
      <c r="CO51" s="1">
        <v>100</v>
      </c>
      <c r="CP51" s="1"/>
      <c r="CQ51" s="1"/>
      <c r="CR51" s="1"/>
      <c r="CS51" s="1"/>
      <c r="CT51" s="1">
        <v>200</v>
      </c>
      <c r="CU51" s="1"/>
      <c r="CV51" s="1"/>
      <c r="CW51" s="1"/>
      <c r="CX51" s="1"/>
      <c r="CY51" s="1">
        <f>CZ51+DD51+DE51</f>
        <v>100</v>
      </c>
      <c r="CZ51" s="1">
        <v>100</v>
      </c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>
        <f t="shared" si="30"/>
        <v>100</v>
      </c>
      <c r="DW51" s="1">
        <f t="shared" si="32"/>
        <v>100</v>
      </c>
      <c r="DX51" s="83"/>
    </row>
    <row r="52" spans="1:152" s="91" customFormat="1" ht="78" customHeight="1">
      <c r="A52" s="85" t="s">
        <v>92</v>
      </c>
      <c r="B52" s="86" t="s">
        <v>188</v>
      </c>
      <c r="C52" s="85" t="s">
        <v>102</v>
      </c>
      <c r="D52" s="86"/>
      <c r="E52" s="85" t="s">
        <v>194</v>
      </c>
      <c r="F52" s="85" t="s">
        <v>199</v>
      </c>
      <c r="G52" s="93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88">
        <f t="shared" si="33"/>
        <v>567</v>
      </c>
      <c r="BD52" s="88">
        <v>515</v>
      </c>
      <c r="BE52" s="88"/>
      <c r="BF52" s="88"/>
      <c r="BG52" s="88"/>
      <c r="BH52" s="88">
        <v>0</v>
      </c>
      <c r="BI52" s="88">
        <v>52</v>
      </c>
      <c r="BJ52" s="88"/>
      <c r="BK52" s="88"/>
      <c r="BL52" s="88"/>
      <c r="BM52" s="88"/>
      <c r="BN52" s="88">
        <v>567</v>
      </c>
      <c r="BO52" s="88">
        <v>515</v>
      </c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>
        <f t="shared" si="29"/>
        <v>515</v>
      </c>
      <c r="CL52" s="88">
        <f t="shared" si="31"/>
        <v>515</v>
      </c>
      <c r="CM52" s="84"/>
      <c r="CN52" s="88">
        <f t="shared" si="34"/>
        <v>567</v>
      </c>
      <c r="CO52" s="88">
        <v>515</v>
      </c>
      <c r="CP52" s="88"/>
      <c r="CQ52" s="88"/>
      <c r="CR52" s="88"/>
      <c r="CS52" s="88">
        <v>0</v>
      </c>
      <c r="CT52" s="88">
        <v>52</v>
      </c>
      <c r="CU52" s="88"/>
      <c r="CV52" s="88"/>
      <c r="CW52" s="88"/>
      <c r="CX52" s="88"/>
      <c r="CY52" s="88">
        <v>567</v>
      </c>
      <c r="CZ52" s="88">
        <v>515</v>
      </c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>
        <f t="shared" si="30"/>
        <v>515</v>
      </c>
      <c r="DW52" s="88">
        <f t="shared" si="32"/>
        <v>515</v>
      </c>
      <c r="DX52" s="85" t="s">
        <v>254</v>
      </c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</row>
    <row r="53" spans="1:128" ht="78" customHeight="1">
      <c r="A53" s="23" t="s">
        <v>93</v>
      </c>
      <c r="B53" s="27" t="s">
        <v>222</v>
      </c>
      <c r="C53" s="23" t="s">
        <v>102</v>
      </c>
      <c r="D53" s="27"/>
      <c r="E53" s="23" t="s">
        <v>195</v>
      </c>
      <c r="F53" s="23" t="s">
        <v>199</v>
      </c>
      <c r="G53" s="4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1">
        <f t="shared" si="33"/>
        <v>568</v>
      </c>
      <c r="BD53" s="1">
        <v>516</v>
      </c>
      <c r="BE53" s="1"/>
      <c r="BF53" s="1"/>
      <c r="BG53" s="1"/>
      <c r="BH53" s="1">
        <v>0</v>
      </c>
      <c r="BI53" s="1">
        <v>52</v>
      </c>
      <c r="BJ53" s="1"/>
      <c r="BK53" s="1"/>
      <c r="BL53" s="1"/>
      <c r="BM53" s="1"/>
      <c r="BN53" s="1">
        <v>568</v>
      </c>
      <c r="BO53" s="1">
        <v>516</v>
      </c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>
        <f t="shared" si="29"/>
        <v>516</v>
      </c>
      <c r="CL53" s="1">
        <f t="shared" si="31"/>
        <v>516</v>
      </c>
      <c r="CM53" s="24"/>
      <c r="CN53" s="1">
        <f t="shared" si="34"/>
        <v>568</v>
      </c>
      <c r="CO53" s="1">
        <v>516</v>
      </c>
      <c r="CP53" s="1"/>
      <c r="CQ53" s="1"/>
      <c r="CR53" s="1"/>
      <c r="CS53" s="1">
        <v>0</v>
      </c>
      <c r="CT53" s="1">
        <v>52</v>
      </c>
      <c r="CU53" s="1"/>
      <c r="CV53" s="1"/>
      <c r="CW53" s="1"/>
      <c r="CX53" s="1"/>
      <c r="CY53" s="1">
        <v>568</v>
      </c>
      <c r="CZ53" s="1">
        <v>516</v>
      </c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>
        <f t="shared" si="30"/>
        <v>516</v>
      </c>
      <c r="DW53" s="1">
        <f t="shared" si="32"/>
        <v>516</v>
      </c>
      <c r="DX53" s="83"/>
    </row>
    <row r="54" spans="1:128" ht="78" customHeight="1">
      <c r="A54" s="23" t="s">
        <v>97</v>
      </c>
      <c r="B54" s="27" t="s">
        <v>189</v>
      </c>
      <c r="C54" s="23" t="s">
        <v>102</v>
      </c>
      <c r="D54" s="27"/>
      <c r="E54" s="23" t="s">
        <v>27</v>
      </c>
      <c r="F54" s="23" t="s">
        <v>199</v>
      </c>
      <c r="G54" s="4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1">
        <f t="shared" si="33"/>
        <v>300</v>
      </c>
      <c r="BD54" s="1">
        <v>100</v>
      </c>
      <c r="BE54" s="1"/>
      <c r="BF54" s="1"/>
      <c r="BG54" s="1"/>
      <c r="BH54" s="1"/>
      <c r="BI54" s="1">
        <v>200</v>
      </c>
      <c r="BJ54" s="1"/>
      <c r="BK54" s="1"/>
      <c r="BL54" s="1"/>
      <c r="BM54" s="1"/>
      <c r="BN54" s="1">
        <v>300</v>
      </c>
      <c r="BO54" s="1">
        <v>100</v>
      </c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>
        <f t="shared" si="29"/>
        <v>100</v>
      </c>
      <c r="CL54" s="1">
        <f t="shared" si="31"/>
        <v>100</v>
      </c>
      <c r="CM54" s="24"/>
      <c r="CN54" s="1">
        <f t="shared" si="34"/>
        <v>300</v>
      </c>
      <c r="CO54" s="1">
        <v>100</v>
      </c>
      <c r="CP54" s="1"/>
      <c r="CQ54" s="1"/>
      <c r="CR54" s="1"/>
      <c r="CS54" s="1"/>
      <c r="CT54" s="1">
        <v>200</v>
      </c>
      <c r="CU54" s="1"/>
      <c r="CV54" s="1"/>
      <c r="CW54" s="1"/>
      <c r="CX54" s="1"/>
      <c r="CY54" s="1">
        <v>300</v>
      </c>
      <c r="CZ54" s="1">
        <v>100</v>
      </c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>
        <f t="shared" si="30"/>
        <v>100</v>
      </c>
      <c r="DW54" s="1">
        <f t="shared" si="32"/>
        <v>100</v>
      </c>
      <c r="DX54" s="83"/>
    </row>
    <row r="55" spans="1:128" ht="78" customHeight="1">
      <c r="A55" s="23" t="s">
        <v>98</v>
      </c>
      <c r="B55" s="27" t="s">
        <v>190</v>
      </c>
      <c r="C55" s="23" t="s">
        <v>102</v>
      </c>
      <c r="D55" s="27"/>
      <c r="E55" s="23" t="s">
        <v>194</v>
      </c>
      <c r="F55" s="23" t="s">
        <v>199</v>
      </c>
      <c r="G55" s="4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1">
        <f t="shared" si="33"/>
        <v>300</v>
      </c>
      <c r="BD55" s="1">
        <v>100</v>
      </c>
      <c r="BE55" s="1"/>
      <c r="BF55" s="1"/>
      <c r="BG55" s="1"/>
      <c r="BH55" s="1"/>
      <c r="BI55" s="1">
        <v>200</v>
      </c>
      <c r="BJ55" s="1"/>
      <c r="BK55" s="1"/>
      <c r="BL55" s="1"/>
      <c r="BM55" s="1"/>
      <c r="BN55" s="1">
        <v>300</v>
      </c>
      <c r="BO55" s="1">
        <v>100</v>
      </c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>
        <f t="shared" si="29"/>
        <v>100</v>
      </c>
      <c r="CL55" s="1">
        <f t="shared" si="31"/>
        <v>100</v>
      </c>
      <c r="CM55" s="24"/>
      <c r="CN55" s="1">
        <f t="shared" si="34"/>
        <v>300</v>
      </c>
      <c r="CO55" s="1">
        <v>100</v>
      </c>
      <c r="CP55" s="1"/>
      <c r="CQ55" s="1"/>
      <c r="CR55" s="1"/>
      <c r="CS55" s="1"/>
      <c r="CT55" s="1">
        <v>200</v>
      </c>
      <c r="CU55" s="1"/>
      <c r="CV55" s="1"/>
      <c r="CW55" s="1"/>
      <c r="CX55" s="1"/>
      <c r="CY55" s="1">
        <v>300</v>
      </c>
      <c r="CZ55" s="1">
        <v>100</v>
      </c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>
        <f t="shared" si="30"/>
        <v>100</v>
      </c>
      <c r="DW55" s="1">
        <f t="shared" si="32"/>
        <v>100</v>
      </c>
      <c r="DX55" s="83"/>
    </row>
    <row r="56" spans="1:128" ht="78" customHeight="1">
      <c r="A56" s="23" t="s">
        <v>99</v>
      </c>
      <c r="B56" s="27" t="s">
        <v>223</v>
      </c>
      <c r="C56" s="23" t="s">
        <v>102</v>
      </c>
      <c r="D56" s="27"/>
      <c r="E56" s="23" t="s">
        <v>196</v>
      </c>
      <c r="F56" s="23" t="s">
        <v>199</v>
      </c>
      <c r="G56" s="4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1">
        <f t="shared" si="33"/>
        <v>1320</v>
      </c>
      <c r="BD56" s="1">
        <v>1200</v>
      </c>
      <c r="BE56" s="1"/>
      <c r="BF56" s="1"/>
      <c r="BG56" s="1"/>
      <c r="BH56" s="1">
        <v>0</v>
      </c>
      <c r="BI56" s="1">
        <v>120</v>
      </c>
      <c r="BJ56" s="1"/>
      <c r="BK56" s="1"/>
      <c r="BL56" s="1"/>
      <c r="BM56" s="1"/>
      <c r="BN56" s="1">
        <v>1320</v>
      </c>
      <c r="BO56" s="1">
        <v>1200</v>
      </c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>
        <f t="shared" si="29"/>
        <v>1200</v>
      </c>
      <c r="CL56" s="1">
        <f t="shared" si="31"/>
        <v>1200</v>
      </c>
      <c r="CM56" s="24"/>
      <c r="CN56" s="1">
        <f t="shared" si="34"/>
        <v>1320</v>
      </c>
      <c r="CO56" s="1">
        <v>1200</v>
      </c>
      <c r="CP56" s="1"/>
      <c r="CQ56" s="1"/>
      <c r="CR56" s="1"/>
      <c r="CS56" s="1">
        <v>0</v>
      </c>
      <c r="CT56" s="1">
        <v>120</v>
      </c>
      <c r="CU56" s="1"/>
      <c r="CV56" s="1"/>
      <c r="CW56" s="1"/>
      <c r="CX56" s="1"/>
      <c r="CY56" s="1">
        <v>1320</v>
      </c>
      <c r="CZ56" s="1">
        <v>1200</v>
      </c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>
        <f t="shared" si="30"/>
        <v>1200</v>
      </c>
      <c r="DW56" s="1">
        <f t="shared" si="32"/>
        <v>1200</v>
      </c>
      <c r="DX56" s="83"/>
    </row>
    <row r="57" spans="1:128" ht="78" customHeight="1">
      <c r="A57" s="23" t="s">
        <v>100</v>
      </c>
      <c r="B57" s="27" t="s">
        <v>224</v>
      </c>
      <c r="C57" s="23" t="s">
        <v>102</v>
      </c>
      <c r="D57" s="27"/>
      <c r="E57" s="23" t="s">
        <v>196</v>
      </c>
      <c r="F57" s="23" t="s">
        <v>199</v>
      </c>
      <c r="G57" s="4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1">
        <f t="shared" si="33"/>
        <v>656</v>
      </c>
      <c r="BD57" s="1">
        <v>596</v>
      </c>
      <c r="BE57" s="1"/>
      <c r="BF57" s="1"/>
      <c r="BG57" s="1"/>
      <c r="BH57" s="1">
        <v>0</v>
      </c>
      <c r="BI57" s="1">
        <v>60</v>
      </c>
      <c r="BJ57" s="1"/>
      <c r="BK57" s="1"/>
      <c r="BL57" s="1"/>
      <c r="BM57" s="1"/>
      <c r="BN57" s="1">
        <v>656</v>
      </c>
      <c r="BO57" s="1">
        <v>596</v>
      </c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>
        <f t="shared" si="29"/>
        <v>596</v>
      </c>
      <c r="CL57" s="1">
        <f t="shared" si="31"/>
        <v>596</v>
      </c>
      <c r="CM57" s="24"/>
      <c r="CN57" s="1">
        <f t="shared" si="34"/>
        <v>656</v>
      </c>
      <c r="CO57" s="1">
        <v>596</v>
      </c>
      <c r="CP57" s="1"/>
      <c r="CQ57" s="1"/>
      <c r="CR57" s="1"/>
      <c r="CS57" s="1">
        <v>0</v>
      </c>
      <c r="CT57" s="1">
        <v>60</v>
      </c>
      <c r="CU57" s="1"/>
      <c r="CV57" s="1"/>
      <c r="CW57" s="1"/>
      <c r="CX57" s="1"/>
      <c r="CY57" s="1">
        <v>656</v>
      </c>
      <c r="CZ57" s="1">
        <v>596</v>
      </c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>
        <f t="shared" si="30"/>
        <v>596</v>
      </c>
      <c r="DW57" s="1">
        <f t="shared" si="32"/>
        <v>596</v>
      </c>
      <c r="DX57" s="83"/>
    </row>
    <row r="58" spans="1:128" ht="48" customHeight="1">
      <c r="A58" s="23" t="s">
        <v>101</v>
      </c>
      <c r="B58" s="27" t="s">
        <v>207</v>
      </c>
      <c r="C58" s="23" t="s">
        <v>47</v>
      </c>
      <c r="D58" s="27"/>
      <c r="E58" s="23" t="s">
        <v>197</v>
      </c>
      <c r="F58" s="23" t="s">
        <v>199</v>
      </c>
      <c r="G58" s="4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1">
        <f t="shared" si="33"/>
        <v>1760</v>
      </c>
      <c r="BD58" s="1">
        <v>1600</v>
      </c>
      <c r="BE58" s="1"/>
      <c r="BF58" s="1"/>
      <c r="BG58" s="1"/>
      <c r="BH58" s="1">
        <v>0</v>
      </c>
      <c r="BI58" s="1">
        <v>160</v>
      </c>
      <c r="BJ58" s="1"/>
      <c r="BK58" s="1"/>
      <c r="BL58" s="1"/>
      <c r="BM58" s="1"/>
      <c r="BN58" s="1">
        <v>1760</v>
      </c>
      <c r="BO58" s="1">
        <v>1600</v>
      </c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>
        <f>CL58</f>
        <v>1600</v>
      </c>
      <c r="CL58" s="1">
        <f t="shared" si="31"/>
        <v>1600</v>
      </c>
      <c r="CM58" s="24"/>
      <c r="CN58" s="1">
        <f t="shared" si="34"/>
        <v>1760</v>
      </c>
      <c r="CO58" s="1">
        <v>1600</v>
      </c>
      <c r="CP58" s="1"/>
      <c r="CQ58" s="1"/>
      <c r="CR58" s="1"/>
      <c r="CS58" s="1">
        <v>0</v>
      </c>
      <c r="CT58" s="1">
        <v>160</v>
      </c>
      <c r="CU58" s="1"/>
      <c r="CV58" s="1"/>
      <c r="CW58" s="1"/>
      <c r="CX58" s="1"/>
      <c r="CY58" s="1">
        <v>1760</v>
      </c>
      <c r="CZ58" s="1">
        <v>1600</v>
      </c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>
        <f>DW58</f>
        <v>1600</v>
      </c>
      <c r="DW58" s="1">
        <f t="shared" si="32"/>
        <v>1600</v>
      </c>
      <c r="DX58" s="83"/>
    </row>
    <row r="59" spans="1:152" s="91" customFormat="1" ht="270">
      <c r="A59" s="85" t="s">
        <v>154</v>
      </c>
      <c r="B59" s="86" t="s">
        <v>208</v>
      </c>
      <c r="C59" s="85" t="s">
        <v>47</v>
      </c>
      <c r="D59" s="86"/>
      <c r="E59" s="85" t="s">
        <v>198</v>
      </c>
      <c r="F59" s="85" t="s">
        <v>199</v>
      </c>
      <c r="G59" s="93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88">
        <f t="shared" si="33"/>
        <v>880</v>
      </c>
      <c r="BD59" s="88">
        <v>800</v>
      </c>
      <c r="BE59" s="88"/>
      <c r="BF59" s="88"/>
      <c r="BG59" s="88"/>
      <c r="BH59" s="88">
        <v>0</v>
      </c>
      <c r="BI59" s="88">
        <v>80</v>
      </c>
      <c r="BJ59" s="88"/>
      <c r="BK59" s="88"/>
      <c r="BL59" s="88"/>
      <c r="BM59" s="88"/>
      <c r="BN59" s="88">
        <v>880</v>
      </c>
      <c r="BO59" s="88">
        <v>800</v>
      </c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>
        <f aca="true" t="shared" si="35" ref="CK59:CK66">CL59</f>
        <v>800</v>
      </c>
      <c r="CL59" s="88">
        <f t="shared" si="31"/>
        <v>800</v>
      </c>
      <c r="CM59" s="84"/>
      <c r="CN59" s="88">
        <f t="shared" si="34"/>
        <v>1056</v>
      </c>
      <c r="CO59" s="88">
        <f>800+160</f>
        <v>960</v>
      </c>
      <c r="CP59" s="88"/>
      <c r="CQ59" s="88"/>
      <c r="CR59" s="88"/>
      <c r="CS59" s="88">
        <v>0</v>
      </c>
      <c r="CT59" s="88">
        <f>80+16</f>
        <v>96</v>
      </c>
      <c r="CU59" s="88"/>
      <c r="CV59" s="88"/>
      <c r="CW59" s="88"/>
      <c r="CX59" s="88"/>
      <c r="CY59" s="88">
        <f>CN59</f>
        <v>1056</v>
      </c>
      <c r="CZ59" s="88">
        <f>CO59</f>
        <v>960</v>
      </c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>
        <f aca="true" t="shared" si="36" ref="DV59:DV66">DW59</f>
        <v>960</v>
      </c>
      <c r="DW59" s="88">
        <f t="shared" si="32"/>
        <v>960</v>
      </c>
      <c r="DX59" s="92" t="s">
        <v>253</v>
      </c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</row>
    <row r="60" spans="1:128" ht="70.5" customHeight="1">
      <c r="A60" s="23" t="s">
        <v>170</v>
      </c>
      <c r="B60" s="27" t="s">
        <v>225</v>
      </c>
      <c r="C60" s="23" t="s">
        <v>47</v>
      </c>
      <c r="D60" s="27"/>
      <c r="E60" s="23" t="s">
        <v>226</v>
      </c>
      <c r="F60" s="23" t="s">
        <v>199</v>
      </c>
      <c r="G60" s="4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1">
        <f t="shared" si="33"/>
        <v>2376</v>
      </c>
      <c r="BD60" s="1">
        <v>2160</v>
      </c>
      <c r="BE60" s="1"/>
      <c r="BF60" s="1"/>
      <c r="BG60" s="1"/>
      <c r="BH60" s="1">
        <v>0</v>
      </c>
      <c r="BI60" s="1">
        <v>216</v>
      </c>
      <c r="BJ60" s="1"/>
      <c r="BK60" s="1"/>
      <c r="BL60" s="1"/>
      <c r="BM60" s="1"/>
      <c r="BN60" s="1">
        <v>2376</v>
      </c>
      <c r="BO60" s="1">
        <v>2160</v>
      </c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>
        <f t="shared" si="35"/>
        <v>2160</v>
      </c>
      <c r="CL60" s="1">
        <f t="shared" si="31"/>
        <v>2160</v>
      </c>
      <c r="CM60" s="24"/>
      <c r="CN60" s="1">
        <f t="shared" si="34"/>
        <v>2376</v>
      </c>
      <c r="CO60" s="1">
        <v>2160</v>
      </c>
      <c r="CP60" s="1"/>
      <c r="CQ60" s="1"/>
      <c r="CR60" s="1"/>
      <c r="CS60" s="1">
        <v>0</v>
      </c>
      <c r="CT60" s="1">
        <v>216</v>
      </c>
      <c r="CU60" s="1"/>
      <c r="CV60" s="1"/>
      <c r="CW60" s="1"/>
      <c r="CX60" s="1"/>
      <c r="CY60" s="1">
        <v>2376</v>
      </c>
      <c r="CZ60" s="1">
        <v>2160</v>
      </c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>
        <f t="shared" si="36"/>
        <v>2160</v>
      </c>
      <c r="DW60" s="1">
        <f t="shared" si="32"/>
        <v>2160</v>
      </c>
      <c r="DX60" s="83"/>
    </row>
    <row r="61" spans="1:128" ht="45" customHeight="1">
      <c r="A61" s="23" t="s">
        <v>155</v>
      </c>
      <c r="B61" s="27" t="s">
        <v>209</v>
      </c>
      <c r="C61" s="23" t="s">
        <v>47</v>
      </c>
      <c r="D61" s="27"/>
      <c r="E61" s="23" t="s">
        <v>197</v>
      </c>
      <c r="F61" s="23" t="s">
        <v>199</v>
      </c>
      <c r="G61" s="46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1">
        <f t="shared" si="33"/>
        <v>1760</v>
      </c>
      <c r="BD61" s="1">
        <v>1600</v>
      </c>
      <c r="BE61" s="1"/>
      <c r="BF61" s="1"/>
      <c r="BG61" s="1"/>
      <c r="BH61" s="1"/>
      <c r="BI61" s="1">
        <v>160</v>
      </c>
      <c r="BJ61" s="1"/>
      <c r="BK61" s="1"/>
      <c r="BL61" s="1"/>
      <c r="BM61" s="1"/>
      <c r="BN61" s="1">
        <v>1760</v>
      </c>
      <c r="BO61" s="1">
        <v>1600</v>
      </c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>
        <f t="shared" si="35"/>
        <v>1600</v>
      </c>
      <c r="CL61" s="1">
        <f t="shared" si="31"/>
        <v>1600</v>
      </c>
      <c r="CM61" s="24"/>
      <c r="CN61" s="1">
        <f t="shared" si="34"/>
        <v>1760</v>
      </c>
      <c r="CO61" s="1">
        <v>1600</v>
      </c>
      <c r="CP61" s="1"/>
      <c r="CQ61" s="1"/>
      <c r="CR61" s="1"/>
      <c r="CS61" s="1"/>
      <c r="CT61" s="1">
        <v>160</v>
      </c>
      <c r="CU61" s="1"/>
      <c r="CV61" s="1"/>
      <c r="CW61" s="1"/>
      <c r="CX61" s="1"/>
      <c r="CY61" s="1">
        <v>1760</v>
      </c>
      <c r="CZ61" s="1">
        <v>1600</v>
      </c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>
        <f t="shared" si="36"/>
        <v>1600</v>
      </c>
      <c r="DW61" s="1">
        <f t="shared" si="32"/>
        <v>1600</v>
      </c>
      <c r="DX61" s="83"/>
    </row>
    <row r="62" spans="1:128" ht="45" customHeight="1">
      <c r="A62" s="23" t="s">
        <v>156</v>
      </c>
      <c r="B62" s="27" t="s">
        <v>210</v>
      </c>
      <c r="C62" s="23" t="s">
        <v>47</v>
      </c>
      <c r="D62" s="27"/>
      <c r="E62" s="23" t="s">
        <v>213</v>
      </c>
      <c r="F62" s="23" t="s">
        <v>199</v>
      </c>
      <c r="G62" s="4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1">
        <f t="shared" si="33"/>
        <v>1760</v>
      </c>
      <c r="BD62" s="1">
        <v>1600</v>
      </c>
      <c r="BE62" s="1"/>
      <c r="BF62" s="1"/>
      <c r="BG62" s="1"/>
      <c r="BH62" s="1"/>
      <c r="BI62" s="1">
        <v>160</v>
      </c>
      <c r="BJ62" s="1"/>
      <c r="BK62" s="1"/>
      <c r="BL62" s="1"/>
      <c r="BM62" s="1"/>
      <c r="BN62" s="1">
        <v>1760</v>
      </c>
      <c r="BO62" s="1">
        <v>1600</v>
      </c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>
        <f t="shared" si="35"/>
        <v>1600</v>
      </c>
      <c r="CL62" s="1">
        <f t="shared" si="31"/>
        <v>1600</v>
      </c>
      <c r="CM62" s="24"/>
      <c r="CN62" s="1">
        <f t="shared" si="34"/>
        <v>1760</v>
      </c>
      <c r="CO62" s="1">
        <v>1600</v>
      </c>
      <c r="CP62" s="1"/>
      <c r="CQ62" s="1"/>
      <c r="CR62" s="1"/>
      <c r="CS62" s="1"/>
      <c r="CT62" s="1">
        <v>160</v>
      </c>
      <c r="CU62" s="1"/>
      <c r="CV62" s="1"/>
      <c r="CW62" s="1"/>
      <c r="CX62" s="1"/>
      <c r="CY62" s="1">
        <v>1760</v>
      </c>
      <c r="CZ62" s="1">
        <v>1600</v>
      </c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>
        <f t="shared" si="36"/>
        <v>1600</v>
      </c>
      <c r="DW62" s="1">
        <f t="shared" si="32"/>
        <v>1600</v>
      </c>
      <c r="DX62" s="83"/>
    </row>
    <row r="63" spans="1:128" ht="45" customHeight="1">
      <c r="A63" s="23" t="s">
        <v>157</v>
      </c>
      <c r="B63" s="27" t="s">
        <v>191</v>
      </c>
      <c r="C63" s="23" t="s">
        <v>47</v>
      </c>
      <c r="D63" s="27"/>
      <c r="E63" s="23" t="s">
        <v>214</v>
      </c>
      <c r="F63" s="23" t="s">
        <v>199</v>
      </c>
      <c r="G63" s="4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1">
        <f t="shared" si="33"/>
        <v>550</v>
      </c>
      <c r="BD63" s="1">
        <v>500</v>
      </c>
      <c r="BE63" s="1"/>
      <c r="BF63" s="1"/>
      <c r="BG63" s="1"/>
      <c r="BH63" s="1"/>
      <c r="BI63" s="1">
        <v>50</v>
      </c>
      <c r="BJ63" s="1"/>
      <c r="BK63" s="1"/>
      <c r="BL63" s="1"/>
      <c r="BM63" s="1"/>
      <c r="BN63" s="1">
        <v>550</v>
      </c>
      <c r="BO63" s="1">
        <v>500</v>
      </c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>
        <f t="shared" si="35"/>
        <v>500</v>
      </c>
      <c r="CL63" s="1">
        <f t="shared" si="31"/>
        <v>500</v>
      </c>
      <c r="CM63" s="24"/>
      <c r="CN63" s="1">
        <f t="shared" si="34"/>
        <v>550</v>
      </c>
      <c r="CO63" s="1">
        <v>500</v>
      </c>
      <c r="CP63" s="1"/>
      <c r="CQ63" s="1"/>
      <c r="CR63" s="1"/>
      <c r="CS63" s="1"/>
      <c r="CT63" s="1">
        <v>50</v>
      </c>
      <c r="CU63" s="1"/>
      <c r="CV63" s="1"/>
      <c r="CW63" s="1"/>
      <c r="CX63" s="1"/>
      <c r="CY63" s="1">
        <v>550</v>
      </c>
      <c r="CZ63" s="1">
        <v>500</v>
      </c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>
        <f t="shared" si="36"/>
        <v>500</v>
      </c>
      <c r="DW63" s="1">
        <f t="shared" si="32"/>
        <v>500</v>
      </c>
      <c r="DX63" s="83"/>
    </row>
    <row r="64" spans="1:128" ht="270">
      <c r="A64" s="23" t="s">
        <v>161</v>
      </c>
      <c r="B64" s="27" t="s">
        <v>211</v>
      </c>
      <c r="C64" s="23" t="s">
        <v>47</v>
      </c>
      <c r="D64" s="27"/>
      <c r="E64" s="23" t="s">
        <v>215</v>
      </c>
      <c r="F64" s="23" t="s">
        <v>199</v>
      </c>
      <c r="G64" s="4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1">
        <f t="shared" si="33"/>
        <v>176</v>
      </c>
      <c r="BD64" s="1">
        <v>160</v>
      </c>
      <c r="BE64" s="1"/>
      <c r="BF64" s="1"/>
      <c r="BG64" s="1"/>
      <c r="BH64" s="1"/>
      <c r="BI64" s="1">
        <v>16</v>
      </c>
      <c r="BJ64" s="1"/>
      <c r="BK64" s="1"/>
      <c r="BL64" s="1"/>
      <c r="BM64" s="1"/>
      <c r="BN64" s="1">
        <v>176</v>
      </c>
      <c r="BO64" s="1">
        <v>160</v>
      </c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>
        <f t="shared" si="35"/>
        <v>160</v>
      </c>
      <c r="CL64" s="1">
        <f t="shared" si="31"/>
        <v>160</v>
      </c>
      <c r="CM64" s="24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>
        <f t="shared" si="36"/>
        <v>0</v>
      </c>
      <c r="DW64" s="1"/>
      <c r="DX64" s="92" t="s">
        <v>253</v>
      </c>
    </row>
    <row r="65" spans="1:128" ht="210">
      <c r="A65" s="23" t="s">
        <v>162</v>
      </c>
      <c r="B65" s="27" t="s">
        <v>251</v>
      </c>
      <c r="C65" s="23" t="s">
        <v>47</v>
      </c>
      <c r="D65" s="27"/>
      <c r="E65" s="23" t="s">
        <v>215</v>
      </c>
      <c r="F65" s="23" t="s">
        <v>199</v>
      </c>
      <c r="G65" s="4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1">
        <f t="shared" si="33"/>
        <v>1520</v>
      </c>
      <c r="BD65" s="1">
        <v>1382</v>
      </c>
      <c r="BE65" s="1"/>
      <c r="BF65" s="1"/>
      <c r="BG65" s="1"/>
      <c r="BH65" s="1"/>
      <c r="BI65" s="1">
        <v>138</v>
      </c>
      <c r="BJ65" s="1"/>
      <c r="BK65" s="1"/>
      <c r="BL65" s="1"/>
      <c r="BM65" s="1"/>
      <c r="BN65" s="1">
        <v>1520</v>
      </c>
      <c r="BO65" s="1">
        <v>1382</v>
      </c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>
        <f t="shared" si="35"/>
        <v>1382</v>
      </c>
      <c r="CL65" s="1">
        <f t="shared" si="31"/>
        <v>1382</v>
      </c>
      <c r="CM65" s="24"/>
      <c r="CN65" s="1">
        <f t="shared" si="34"/>
        <v>1520</v>
      </c>
      <c r="CO65" s="1">
        <v>1382</v>
      </c>
      <c r="CP65" s="1"/>
      <c r="CQ65" s="1"/>
      <c r="CR65" s="1"/>
      <c r="CS65" s="1"/>
      <c r="CT65" s="1">
        <v>138</v>
      </c>
      <c r="CU65" s="1"/>
      <c r="CV65" s="1"/>
      <c r="CW65" s="1"/>
      <c r="CX65" s="1"/>
      <c r="CY65" s="1">
        <v>1520</v>
      </c>
      <c r="CZ65" s="1">
        <v>1382</v>
      </c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>
        <f t="shared" si="36"/>
        <v>1382</v>
      </c>
      <c r="DW65" s="1">
        <f t="shared" si="32"/>
        <v>1382</v>
      </c>
      <c r="DX65" s="92" t="s">
        <v>252</v>
      </c>
    </row>
    <row r="66" spans="1:128" ht="42.75" customHeight="1">
      <c r="A66" s="23" t="s">
        <v>171</v>
      </c>
      <c r="B66" s="27" t="s">
        <v>212</v>
      </c>
      <c r="C66" s="23" t="s">
        <v>47</v>
      </c>
      <c r="D66" s="27"/>
      <c r="E66" s="23" t="s">
        <v>31</v>
      </c>
      <c r="F66" s="23" t="s">
        <v>199</v>
      </c>
      <c r="G66" s="46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1">
        <f t="shared" si="33"/>
        <v>77</v>
      </c>
      <c r="BD66" s="1">
        <v>70</v>
      </c>
      <c r="BE66" s="1"/>
      <c r="BF66" s="1"/>
      <c r="BG66" s="1"/>
      <c r="BH66" s="1"/>
      <c r="BI66" s="1">
        <v>7</v>
      </c>
      <c r="BJ66" s="1"/>
      <c r="BK66" s="1"/>
      <c r="BL66" s="1"/>
      <c r="BM66" s="1"/>
      <c r="BN66" s="1">
        <v>77</v>
      </c>
      <c r="BO66" s="1">
        <v>70</v>
      </c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>
        <f t="shared" si="35"/>
        <v>70</v>
      </c>
      <c r="CL66" s="1">
        <f t="shared" si="31"/>
        <v>70</v>
      </c>
      <c r="CM66" s="24"/>
      <c r="CN66" s="1">
        <f t="shared" si="34"/>
        <v>77</v>
      </c>
      <c r="CO66" s="1">
        <v>70</v>
      </c>
      <c r="CP66" s="1"/>
      <c r="CQ66" s="1"/>
      <c r="CR66" s="1"/>
      <c r="CS66" s="1"/>
      <c r="CT66" s="1">
        <v>7</v>
      </c>
      <c r="CU66" s="1"/>
      <c r="CV66" s="1"/>
      <c r="CW66" s="1"/>
      <c r="CX66" s="1"/>
      <c r="CY66" s="1">
        <v>77</v>
      </c>
      <c r="CZ66" s="1">
        <v>70</v>
      </c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>
        <f t="shared" si="36"/>
        <v>70</v>
      </c>
      <c r="DW66" s="1">
        <f t="shared" si="32"/>
        <v>70</v>
      </c>
      <c r="DX66" s="83"/>
    </row>
  </sheetData>
  <sheetProtection/>
  <mergeCells count="199">
    <mergeCell ref="CK8:CL8"/>
    <mergeCell ref="CL9:CL10"/>
    <mergeCell ref="J11:J12"/>
    <mergeCell ref="T1:Y1"/>
    <mergeCell ref="W11:W12"/>
    <mergeCell ref="R10:R12"/>
    <mergeCell ref="S8:Y8"/>
    <mergeCell ref="S6:Y6"/>
    <mergeCell ref="P9:R9"/>
    <mergeCell ref="W2:Y2"/>
    <mergeCell ref="AD11:AD12"/>
    <mergeCell ref="AX11:AX12"/>
    <mergeCell ref="AY11:AY12"/>
    <mergeCell ref="O8:R8"/>
    <mergeCell ref="S9:S12"/>
    <mergeCell ref="T11:T12"/>
    <mergeCell ref="U11:U12"/>
    <mergeCell ref="AB11:AB12"/>
    <mergeCell ref="AT11:AT12"/>
    <mergeCell ref="AP9:AT10"/>
    <mergeCell ref="K11:K12"/>
    <mergeCell ref="Y11:Y12"/>
    <mergeCell ref="Q10:Q12"/>
    <mergeCell ref="M11:M12"/>
    <mergeCell ref="O9:O12"/>
    <mergeCell ref="L11:L12"/>
    <mergeCell ref="X11:X12"/>
    <mergeCell ref="AP1:AT1"/>
    <mergeCell ref="AC11:AC12"/>
    <mergeCell ref="P10:P12"/>
    <mergeCell ref="AG9:AG12"/>
    <mergeCell ref="AH1:AM1"/>
    <mergeCell ref="AG8:AM8"/>
    <mergeCell ref="AQ11:AQ12"/>
    <mergeCell ref="AR11:AR12"/>
    <mergeCell ref="AN9:AN12"/>
    <mergeCell ref="AO11:AO12"/>
    <mergeCell ref="BA11:BA12"/>
    <mergeCell ref="AV11:AV12"/>
    <mergeCell ref="AH9:AM10"/>
    <mergeCell ref="AP11:AP12"/>
    <mergeCell ref="AW11:AW12"/>
    <mergeCell ref="T9:Y10"/>
    <mergeCell ref="AZ11:AZ12"/>
    <mergeCell ref="V11:V12"/>
    <mergeCell ref="AF11:AF12"/>
    <mergeCell ref="AI11:AI12"/>
    <mergeCell ref="A1:B1"/>
    <mergeCell ref="D8:D12"/>
    <mergeCell ref="N11:N12"/>
    <mergeCell ref="I11:I12"/>
    <mergeCell ref="A5:DX5"/>
    <mergeCell ref="AV9:BA10"/>
    <mergeCell ref="G9:G12"/>
    <mergeCell ref="AK11:AK12"/>
    <mergeCell ref="AU9:AU12"/>
    <mergeCell ref="H9:N9"/>
    <mergeCell ref="AE11:AE12"/>
    <mergeCell ref="AL11:AL12"/>
    <mergeCell ref="AM11:AM12"/>
    <mergeCell ref="AH11:AH12"/>
    <mergeCell ref="AO9:AO10"/>
    <mergeCell ref="AJ11:AJ12"/>
    <mergeCell ref="A42:B42"/>
    <mergeCell ref="A15:B15"/>
    <mergeCell ref="AA1:AF1"/>
    <mergeCell ref="Z8:AF8"/>
    <mergeCell ref="Z9:Z12"/>
    <mergeCell ref="AA9:AF10"/>
    <mergeCell ref="AA11:AA12"/>
    <mergeCell ref="Z2:DX2"/>
    <mergeCell ref="A3:DX3"/>
    <mergeCell ref="CC1:CH1"/>
    <mergeCell ref="BB8:BI8"/>
    <mergeCell ref="BJ8:BM8"/>
    <mergeCell ref="BN8:BT8"/>
    <mergeCell ref="BU8:CA8"/>
    <mergeCell ref="CB8:CH8"/>
    <mergeCell ref="Z6:DX6"/>
    <mergeCell ref="DX7:DX12"/>
    <mergeCell ref="CL11:CL12"/>
    <mergeCell ref="BB7:CL7"/>
    <mergeCell ref="AS11:AS12"/>
    <mergeCell ref="A4:DX4"/>
    <mergeCell ref="AV1:BA1"/>
    <mergeCell ref="AP8:AT8"/>
    <mergeCell ref="BN9:BN12"/>
    <mergeCell ref="BO9:BT10"/>
    <mergeCell ref="BU9:BU12"/>
    <mergeCell ref="BV9:CA10"/>
    <mergeCell ref="BO1:BT1"/>
    <mergeCell ref="BV1:CA1"/>
    <mergeCell ref="BD11:BD12"/>
    <mergeCell ref="BE11:BE12"/>
    <mergeCell ref="BF11:BF12"/>
    <mergeCell ref="BG11:BG12"/>
    <mergeCell ref="AU8:BA8"/>
    <mergeCell ref="CI8:CJ8"/>
    <mergeCell ref="BB9:BB12"/>
    <mergeCell ref="BC9:BI9"/>
    <mergeCell ref="BJ9:BJ12"/>
    <mergeCell ref="BK9:BM9"/>
    <mergeCell ref="BR11:BR12"/>
    <mergeCell ref="BS11:BS12"/>
    <mergeCell ref="BT11:BT12"/>
    <mergeCell ref="BV11:BV12"/>
    <mergeCell ref="CK9:CK12"/>
    <mergeCell ref="BC10:BC12"/>
    <mergeCell ref="BD10:BI10"/>
    <mergeCell ref="BK10:BK12"/>
    <mergeCell ref="BL10:BL12"/>
    <mergeCell ref="BM10:BM12"/>
    <mergeCell ref="CE11:CE12"/>
    <mergeCell ref="CF11:CF12"/>
    <mergeCell ref="CG11:CG12"/>
    <mergeCell ref="CH11:CH12"/>
    <mergeCell ref="BH11:BH12"/>
    <mergeCell ref="BI11:BI12"/>
    <mergeCell ref="BO11:BO12"/>
    <mergeCell ref="CC11:CC12"/>
    <mergeCell ref="BP11:BP12"/>
    <mergeCell ref="BQ11:BQ12"/>
    <mergeCell ref="CD11:CD12"/>
    <mergeCell ref="CJ11:CJ12"/>
    <mergeCell ref="BW11:BW12"/>
    <mergeCell ref="BX11:BX12"/>
    <mergeCell ref="BY11:BY12"/>
    <mergeCell ref="BZ11:BZ12"/>
    <mergeCell ref="CA11:CA12"/>
    <mergeCell ref="CI9:CI12"/>
    <mergeCell ref="CJ9:CJ10"/>
    <mergeCell ref="CB9:CB12"/>
    <mergeCell ref="CC9:CH10"/>
    <mergeCell ref="A7:A12"/>
    <mergeCell ref="B7:B12"/>
    <mergeCell ref="C7:C12"/>
    <mergeCell ref="E7:E12"/>
    <mergeCell ref="F7:F12"/>
    <mergeCell ref="G7:AO7"/>
    <mergeCell ref="AN8:AO8"/>
    <mergeCell ref="H10:H12"/>
    <mergeCell ref="I10:N10"/>
    <mergeCell ref="G8:N8"/>
    <mergeCell ref="CZ1:DE1"/>
    <mergeCell ref="DG1:DL1"/>
    <mergeCell ref="DN1:DS1"/>
    <mergeCell ref="CM7:DW7"/>
    <mergeCell ref="CM8:CT8"/>
    <mergeCell ref="CU8:CX8"/>
    <mergeCell ref="CY8:DE8"/>
    <mergeCell ref="DF8:DL8"/>
    <mergeCell ref="DM8:DS8"/>
    <mergeCell ref="DT8:DU8"/>
    <mergeCell ref="DV8:DW8"/>
    <mergeCell ref="CM9:CM12"/>
    <mergeCell ref="CN9:CT9"/>
    <mergeCell ref="CU9:CU12"/>
    <mergeCell ref="CV9:CX9"/>
    <mergeCell ref="CY9:CY12"/>
    <mergeCell ref="CZ9:DE10"/>
    <mergeCell ref="DF9:DF12"/>
    <mergeCell ref="DG9:DL10"/>
    <mergeCell ref="DM9:DM12"/>
    <mergeCell ref="DN9:DS10"/>
    <mergeCell ref="DT9:DT12"/>
    <mergeCell ref="DU9:DU10"/>
    <mergeCell ref="DV9:DV12"/>
    <mergeCell ref="DW9:DW10"/>
    <mergeCell ref="CN10:CN12"/>
    <mergeCell ref="CO10:CT10"/>
    <mergeCell ref="CV10:CV12"/>
    <mergeCell ref="CW10:CW12"/>
    <mergeCell ref="CX10:CX12"/>
    <mergeCell ref="CO11:CO12"/>
    <mergeCell ref="CP11:CP12"/>
    <mergeCell ref="CQ11:CQ12"/>
    <mergeCell ref="CR11:CR12"/>
    <mergeCell ref="CS11:CS12"/>
    <mergeCell ref="CT11:CT12"/>
    <mergeCell ref="CZ11:CZ12"/>
    <mergeCell ref="DA11:DA12"/>
    <mergeCell ref="DB11:DB12"/>
    <mergeCell ref="DC11:DC12"/>
    <mergeCell ref="DD11:DD12"/>
    <mergeCell ref="DE11:DE12"/>
    <mergeCell ref="DG11:DG12"/>
    <mergeCell ref="DH11:DH12"/>
    <mergeCell ref="DI11:DI12"/>
    <mergeCell ref="DJ11:DJ12"/>
    <mergeCell ref="DK11:DK12"/>
    <mergeCell ref="DL11:DL12"/>
    <mergeCell ref="DU11:DU12"/>
    <mergeCell ref="DW11:DW12"/>
    <mergeCell ref="DN11:DN12"/>
    <mergeCell ref="DO11:DO12"/>
    <mergeCell ref="DP11:DP12"/>
    <mergeCell ref="DQ11:DQ12"/>
    <mergeCell ref="DR11:DR12"/>
    <mergeCell ref="DS11:DS12"/>
  </mergeCells>
  <printOptions/>
  <pageMargins left="0.29" right="0.15748031496062992" top="0.31496062992125984" bottom="0.1968503937007874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 KONTUM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2019-12-06T00:50:54Z</cp:lastPrinted>
  <dcterms:created xsi:type="dcterms:W3CDTF">2017-03-07T08:21:04Z</dcterms:created>
  <dcterms:modified xsi:type="dcterms:W3CDTF">2020-04-22T01:27:02Z</dcterms:modified>
  <cp:category/>
  <cp:version/>
  <cp:contentType/>
  <cp:contentStatus/>
</cp:coreProperties>
</file>