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AppData\Local\Temp\VNPT Plugin\"/>
    </mc:Choice>
  </mc:AlternateContent>
  <bookViews>
    <workbookView xWindow="0" yWindow="0" windowWidth="23010" windowHeight="9165" firstSheet="2" activeTab="7"/>
  </bookViews>
  <sheets>
    <sheet name="TH kinh phí" sheetId="23" r:id="rId1"/>
    <sheet name="Phòng học" sheetId="4" r:id="rId2"/>
    <sheet name="Nhà ở học sinh" sheetId="20" r:id="rId3"/>
    <sheet name="Vệ sinh NS" sheetId="21" r:id="rId4"/>
    <sheet name="phòng học BM" sheetId="22" r:id="rId5"/>
    <sheet name="bếp, nhà ăn" sheetId="27" r:id="rId6"/>
    <sheet name="hành chính" sheetId="25" r:id="rId7"/>
    <sheet name="sân chơi TDTT" sheetId="28" r:id="rId8"/>
  </sheets>
  <externalReferences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A3" i="28" l="1"/>
  <c r="A3" i="25"/>
  <c r="A3" i="27"/>
  <c r="A3" i="22"/>
  <c r="A3" i="20"/>
  <c r="A3" i="4"/>
  <c r="H8" i="27" l="1"/>
  <c r="F8" i="22"/>
  <c r="G8" i="22" s="1"/>
  <c r="D8" i="21"/>
  <c r="J7" i="21"/>
  <c r="F7" i="21"/>
  <c r="H9" i="21"/>
  <c r="D9" i="28"/>
  <c r="C9" i="28"/>
  <c r="G8" i="28"/>
  <c r="J8" i="28" s="1"/>
  <c r="F6" i="28"/>
  <c r="F9" i="28" s="1"/>
  <c r="F8" i="25"/>
  <c r="F9" i="22"/>
  <c r="F9" i="20"/>
  <c r="G6" i="28" l="1"/>
  <c r="J6" i="28" s="1"/>
  <c r="J9" i="28" s="1"/>
  <c r="E9" i="28"/>
  <c r="G9" i="28"/>
  <c r="H8" i="28"/>
  <c r="I6" i="28"/>
  <c r="I8" i="28"/>
  <c r="H6" i="28" l="1"/>
  <c r="I9" i="28"/>
  <c r="H9" i="28"/>
  <c r="G8" i="4"/>
  <c r="H8" i="4" s="1"/>
  <c r="G9" i="4"/>
  <c r="H9" i="4" s="1"/>
  <c r="D9" i="22" l="1"/>
  <c r="C9" i="25"/>
  <c r="D9" i="25"/>
  <c r="E8" i="25"/>
  <c r="G8" i="25" s="1"/>
  <c r="C10" i="27"/>
  <c r="D10" i="27"/>
  <c r="E10" i="27"/>
  <c r="F10" i="27"/>
  <c r="G7" i="27"/>
  <c r="H7" i="27"/>
  <c r="I7" i="27" l="1"/>
  <c r="L7" i="27" s="1"/>
  <c r="H8" i="25"/>
  <c r="I8" i="25"/>
  <c r="J8" i="25"/>
  <c r="J7" i="27" l="1"/>
  <c r="K7" i="27"/>
  <c r="H9" i="27"/>
  <c r="H10" i="27" s="1"/>
  <c r="G9" i="27"/>
  <c r="I9" i="27" s="1"/>
  <c r="G8" i="27"/>
  <c r="G10" i="27" s="1"/>
  <c r="D9" i="20"/>
  <c r="L9" i="27" l="1"/>
  <c r="J9" i="27"/>
  <c r="I8" i="27"/>
  <c r="K9" i="27"/>
  <c r="J8" i="27" l="1"/>
  <c r="J10" i="27" s="1"/>
  <c r="I10" i="27"/>
  <c r="K8" i="27"/>
  <c r="K10" i="27" s="1"/>
  <c r="L8" i="27"/>
  <c r="L10" i="27" s="1"/>
  <c r="E7" i="25" l="1"/>
  <c r="G7" i="25" s="1"/>
  <c r="H7" i="25" l="1"/>
  <c r="J7" i="25"/>
  <c r="I7" i="25"/>
  <c r="F6" i="25"/>
  <c r="E6" i="25"/>
  <c r="E9" i="25" s="1"/>
  <c r="D7" i="22"/>
  <c r="G6" i="25" l="1"/>
  <c r="F9" i="25"/>
  <c r="G9" i="25" l="1"/>
  <c r="J6" i="25"/>
  <c r="H6" i="25"/>
  <c r="I6" i="25"/>
  <c r="I9" i="25" s="1"/>
  <c r="E10" i="22"/>
  <c r="C10" i="22"/>
  <c r="H8" i="22"/>
  <c r="J9" i="25" l="1"/>
  <c r="H9" i="25"/>
  <c r="I8" i="22"/>
  <c r="J8" i="22"/>
  <c r="G9" i="22"/>
  <c r="H9" i="22" s="1"/>
  <c r="D10" i="22"/>
  <c r="G7" i="22"/>
  <c r="F10" i="22"/>
  <c r="H7" i="22" l="1"/>
  <c r="J7" i="22"/>
  <c r="I7" i="22"/>
  <c r="I9" i="22"/>
  <c r="J9" i="22"/>
  <c r="H10" i="22"/>
  <c r="G10" i="22"/>
  <c r="I10" i="22" l="1"/>
  <c r="J10" i="22"/>
  <c r="F7" i="20" l="1"/>
  <c r="D7" i="20"/>
  <c r="G7" i="20" s="1"/>
  <c r="J8" i="21"/>
  <c r="J9" i="21"/>
  <c r="H8" i="21"/>
  <c r="F8" i="21"/>
  <c r="F9" i="21"/>
  <c r="D9" i="21"/>
  <c r="J7" i="20" l="1"/>
  <c r="I7" i="20"/>
  <c r="H7" i="20"/>
  <c r="G7" i="4" l="1"/>
  <c r="D10" i="4"/>
  <c r="F10" i="4"/>
  <c r="D10" i="20"/>
  <c r="F10" i="20"/>
  <c r="G8" i="20"/>
  <c r="H8" i="20" s="1"/>
  <c r="G9" i="20"/>
  <c r="H9" i="20" s="1"/>
  <c r="K8" i="21"/>
  <c r="K9" i="21"/>
  <c r="K7" i="21"/>
  <c r="C7" i="23" s="1"/>
  <c r="F7" i="23" l="1"/>
  <c r="D7" i="23"/>
  <c r="E7" i="23"/>
  <c r="C8" i="23"/>
  <c r="L8" i="21"/>
  <c r="L9" i="21"/>
  <c r="C9" i="23"/>
  <c r="H7" i="4"/>
  <c r="I8" i="4"/>
  <c r="J8" i="4"/>
  <c r="J9" i="4"/>
  <c r="I9" i="4"/>
  <c r="I7" i="4"/>
  <c r="J7" i="4"/>
  <c r="I9" i="20"/>
  <c r="J9" i="20"/>
  <c r="J8" i="20"/>
  <c r="I8" i="20"/>
  <c r="N8" i="21"/>
  <c r="M8" i="21"/>
  <c r="M9" i="21"/>
  <c r="N9" i="21"/>
  <c r="M7" i="21"/>
  <c r="N7" i="21"/>
  <c r="L7" i="21"/>
  <c r="C10" i="23" l="1"/>
  <c r="D8" i="23"/>
  <c r="F8" i="23"/>
  <c r="E8" i="23"/>
  <c r="D9" i="23"/>
  <c r="F9" i="23"/>
  <c r="F10" i="23" s="1"/>
  <c r="E9" i="23"/>
  <c r="D10" i="21"/>
  <c r="E10" i="21"/>
  <c r="F10" i="21"/>
  <c r="G10" i="21"/>
  <c r="H10" i="21"/>
  <c r="I10" i="21"/>
  <c r="J10" i="21"/>
  <c r="K10" i="21"/>
  <c r="L10" i="21"/>
  <c r="M10" i="21"/>
  <c r="N10" i="21"/>
  <c r="E10" i="23" l="1"/>
  <c r="D10" i="23"/>
  <c r="C10" i="21"/>
  <c r="J10" i="20"/>
  <c r="I10" i="20"/>
  <c r="H10" i="20"/>
  <c r="G10" i="20"/>
  <c r="E10" i="20"/>
  <c r="C10" i="20"/>
  <c r="E10" i="4" l="1"/>
  <c r="C10" i="4" l="1"/>
  <c r="H10" i="4" l="1"/>
  <c r="I10" i="4"/>
  <c r="J10" i="4"/>
  <c r="G10" i="4"/>
</calcChain>
</file>

<file path=xl/sharedStrings.xml><?xml version="1.0" encoding="utf-8"?>
<sst xmlns="http://schemas.openxmlformats.org/spreadsheetml/2006/main" count="152" uniqueCount="63">
  <si>
    <t>Mầm non</t>
  </si>
  <si>
    <t>Tiểu học</t>
  </si>
  <si>
    <t>THCS</t>
  </si>
  <si>
    <t>Cộng</t>
  </si>
  <si>
    <t>Cấp học</t>
  </si>
  <si>
    <t>TT</t>
  </si>
  <si>
    <t>NSTW</t>
  </si>
  <si>
    <t>Nguồn huy động khác</t>
  </si>
  <si>
    <t>Chia ra</t>
  </si>
  <si>
    <t xml:space="preserve">Nhu cầu xây mới </t>
  </si>
  <si>
    <t>Nhu cầu sửa chữa</t>
  </si>
  <si>
    <r>
      <t xml:space="preserve">Kinh phí </t>
    </r>
    <r>
      <rPr>
        <sz val="12"/>
        <color theme="1"/>
        <rFont val="Times New Roman"/>
        <family val="1"/>
      </rPr>
      <t>(triệu đồng)</t>
    </r>
  </si>
  <si>
    <t>Nhu cầu xây mới công trình vệ sinh</t>
  </si>
  <si>
    <t>Nhu cầu sửa chữa công trình vệ sinh</t>
  </si>
  <si>
    <t xml:space="preserve">Số lượng </t>
  </si>
  <si>
    <t>Nhu cầu xây mới hệ thống nước sạch</t>
  </si>
  <si>
    <t>Nhu cầu sửa chữa  hệ thống nước sạch</t>
  </si>
  <si>
    <t>NS Địa phương</t>
  </si>
  <si>
    <t xml:space="preserve">TỔNG HỢP KINH PHÍ ƯU TIÊN ĐẦU TƯ CƠ SỞ VẬT CHẤT CHO CÁC TRƯỜNG HỌC
GIAI ĐOẠN 2021-2025 </t>
  </si>
  <si>
    <t>KINH PHÍ ƯU TIÊN ĐẦU TƯ CƠ SỞ VẬT CHẤT CHO CÁC TRƯỜNG HỌC
 GIAI ĐOẠN 2021-2025 (CÔNG TRÌNH VỆ SINH-NƯỚC SẠCH)</t>
  </si>
  <si>
    <t>KINH PHÍ ƯU TIÊN ĐẦU TƯ CƠ SỞ VẬT CHẤT CHO CÁC TRƯỜNG HỌC
 GIAI ĐOẠN 2021-2025 (NHÀ Ở HỌC SINH)</t>
  </si>
  <si>
    <t>KINH PHÍ ƯU TIÊN ĐẦU TƯ CƠ SỞ VẬT CHẤT CHO CÁC TRƯỜNG HỌC
 GIAI ĐOẠN 2021-2025 (PHÒNG HỌC)</t>
  </si>
  <si>
    <r>
      <t xml:space="preserve">Tổng kinh phí thực hiện
</t>
    </r>
    <r>
      <rPr>
        <sz val="12"/>
        <color theme="1"/>
        <rFont val="Times New Roman"/>
        <family val="1"/>
      </rPr>
      <t>(triệu đồng)</t>
    </r>
  </si>
  <si>
    <r>
      <t xml:space="preserve">Số lượng </t>
    </r>
    <r>
      <rPr>
        <sz val="12"/>
        <color theme="1"/>
        <rFont val="Times New Roman"/>
        <family val="1"/>
      </rPr>
      <t>(phòng)</t>
    </r>
  </si>
  <si>
    <r>
      <t xml:space="preserve">Kinh phí
</t>
    </r>
    <r>
      <rPr>
        <sz val="12"/>
        <color theme="1"/>
        <rFont val="Times New Roman"/>
        <family val="1"/>
      </rPr>
      <t>(triệu đồng)</t>
    </r>
  </si>
  <si>
    <t>NHU CẦU KINH PHÍ ĐẦU TƯ CƠ SỞ VẬT CHẤT CHO CÁC TRƯỜNG HỌC
 GIAI ĐOẠN 2021-2025 (PHÒNG HỌC BỘ MÔN)</t>
  </si>
  <si>
    <r>
      <t xml:space="preserve">Tổng nhu cầu kinh phí thực hiện
</t>
    </r>
    <r>
      <rPr>
        <sz val="12"/>
        <rFont val="Times New Roman"/>
        <family val="1"/>
      </rPr>
      <t>(triệu đồng)</t>
    </r>
  </si>
  <si>
    <t>Nguồn NSTW (60%)</t>
  </si>
  <si>
    <t>Nguồn NS Địa phương (30%)</t>
  </si>
  <si>
    <t>Nguồn Xã hội hóa (10%)</t>
  </si>
  <si>
    <t>STT</t>
  </si>
  <si>
    <t>Đơn vị</t>
  </si>
  <si>
    <t>Số phòng học xây mới</t>
  </si>
  <si>
    <t>Số phòng học sửa chữa</t>
  </si>
  <si>
    <t>Kinh phí xây mới</t>
  </si>
  <si>
    <t>Kinh phí sửa chữa</t>
  </si>
  <si>
    <t>Tổng kinh phí</t>
  </si>
  <si>
    <t>Nguồn TW</t>
  </si>
  <si>
    <t>Nguồn Địa phương</t>
  </si>
  <si>
    <t>Kinh phí khác</t>
  </si>
  <si>
    <t>Tổng cộng</t>
  </si>
  <si>
    <t>ĐVT: Triệu đồng</t>
  </si>
  <si>
    <t>CT xây mới</t>
  </si>
  <si>
    <t>CT cải tạo</t>
  </si>
  <si>
    <t>Nguồn TW (60%)</t>
  </si>
  <si>
    <t>Nguồn Địa phương (30%)</t>
  </si>
  <si>
    <t>Kinh phí khác (10%)</t>
  </si>
  <si>
    <t>BẾP</t>
  </si>
  <si>
    <t>NHÀ ĂN</t>
  </si>
  <si>
    <t>Phụ lục 3</t>
  </si>
  <si>
    <t>Phụ lục 3a</t>
  </si>
  <si>
    <t>Phụ lục 3b</t>
  </si>
  <si>
    <t>Phụ lục 3c</t>
  </si>
  <si>
    <t>Phụ lục 3d</t>
  </si>
  <si>
    <t>Phụ lục 3e</t>
  </si>
  <si>
    <t>Phụ lục 3g</t>
  </si>
  <si>
    <t xml:space="preserve">NHU CẦU KINH PHÍ ĐẦU TƯ CƠ SỞ VẬT CHẤT CHO CÁC TRƯỜNG HỌC GIAI ĐOẠN 2021-2025 </t>
  </si>
  <si>
    <t xml:space="preserve"> NHU CẦU KINH PHÍ ĐẦU TƯ CƠ SỞ VẬT CHẤT CHO CÁC TRƯỜNG HỌC GIAI ĐOẠN 2021-2025</t>
  </si>
  <si>
    <t>NHU CẦU KINH PHÍ ĐẦU TƯ CƠ SỞ VẬT CHẤT CHO CÁC TRƯỜNG HỌC GIAI ĐOẠN 2021-2025 
(SÂN CHƠI- THỂ DỤC THỂ THAO)</t>
  </si>
  <si>
    <t>Nhu cầu xây mới</t>
  </si>
  <si>
    <t>Nhu cầu cải tạo</t>
  </si>
  <si>
    <t>Phụ lục 3h</t>
  </si>
  <si>
    <t>(Kèm theo Đề án số        /DA-UBND ngày      /    /2021 của UBND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</si>
</sst>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  <font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7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1" applyNumberFormat="1" applyFont="1" applyBorder="1" applyAlignment="1">
      <alignment horizontal="center" vertical="center"/>
    </xf>
    <xf numFmtId="164" fontId="9" fillId="0" borderId="1" xfId="0" applyNumberFormat="1" applyFont="1" applyBorder="1"/>
    <xf numFmtId="164" fontId="1" fillId="0" borderId="1" xfId="0" applyNumberFormat="1" applyFont="1" applyBorder="1"/>
    <xf numFmtId="164" fontId="9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164" fontId="9" fillId="0" borderId="1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64" fontId="4" fillId="0" borderId="1" xfId="0" applyNumberFormat="1" applyFont="1" applyBorder="1"/>
    <xf numFmtId="3" fontId="2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right" vertical="center"/>
    </xf>
    <xf numFmtId="164" fontId="9" fillId="0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wrapText="1"/>
    </xf>
    <xf numFmtId="3" fontId="0" fillId="0" borderId="0" xfId="0" applyNumberFormat="1"/>
    <xf numFmtId="3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mam%20n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tieu%20h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ơn giá"/>
      <sheetName val="PHọc"/>
      <sheetName val="Khối GDNT"/>
      <sheetName val="Bếp, kho"/>
      <sheetName val="Hành chính"/>
      <sheetName val="Khối NSVS"/>
      <sheetName val="Sheet1"/>
    </sheetNames>
    <sheetDataSet>
      <sheetData sheetId="0" refreshError="1">
        <row r="19">
          <cell r="D19">
            <v>400000000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ơn giá"/>
      <sheetName val="PHọc"/>
      <sheetName val="Khối VS nước sạch"/>
      <sheetName val="nhà ờ HS,GV"/>
      <sheetName val="BẾP"/>
      <sheetName val="Khối bộ môn"/>
      <sheetName val="Hành chính"/>
      <sheetName val="th"/>
    </sheetNames>
    <sheetDataSet>
      <sheetData sheetId="0" refreshError="1">
        <row r="14">
          <cell r="D14">
            <v>120000000</v>
          </cell>
        </row>
        <row r="15">
          <cell r="D15">
            <v>400000000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85" zoomScaleNormal="85" workbookViewId="0">
      <selection activeCell="C13" sqref="C13"/>
    </sheetView>
  </sheetViews>
  <sheetFormatPr defaultColWidth="9.140625" defaultRowHeight="15" x14ac:dyDescent="0.25"/>
  <cols>
    <col min="1" max="1" width="10.85546875" style="1" customWidth="1"/>
    <col min="2" max="2" width="24" style="1" customWidth="1"/>
    <col min="3" max="3" width="28.5703125" style="1" customWidth="1"/>
    <col min="4" max="4" width="21.28515625" style="1" customWidth="1"/>
    <col min="5" max="5" width="20.28515625" style="1" customWidth="1"/>
    <col min="6" max="6" width="26.5703125" style="1" customWidth="1"/>
    <col min="7" max="16384" width="9.140625" style="1"/>
  </cols>
  <sheetData>
    <row r="1" spans="1:14" ht="18.75" x14ac:dyDescent="0.25">
      <c r="A1" s="43" t="s">
        <v>49</v>
      </c>
      <c r="B1" s="43"/>
      <c r="C1" s="43"/>
      <c r="D1" s="43"/>
      <c r="E1" s="43"/>
      <c r="F1" s="43"/>
    </row>
    <row r="2" spans="1:14" ht="46.5" customHeight="1" x14ac:dyDescent="0.25">
      <c r="A2" s="43" t="s">
        <v>18</v>
      </c>
      <c r="B2" s="43"/>
      <c r="C2" s="43"/>
      <c r="D2" s="43"/>
      <c r="E2" s="43"/>
      <c r="F2" s="43"/>
    </row>
    <row r="3" spans="1:14" ht="20.25" customHeight="1" x14ac:dyDescent="0.25">
      <c r="A3" s="45" t="s">
        <v>62</v>
      </c>
      <c r="B3" s="45"/>
      <c r="C3" s="45"/>
      <c r="D3" s="45"/>
      <c r="E3" s="45"/>
      <c r="F3" s="45"/>
    </row>
    <row r="5" spans="1:14" s="9" customFormat="1" ht="28.5" customHeight="1" x14ac:dyDescent="0.25">
      <c r="A5" s="44" t="s">
        <v>5</v>
      </c>
      <c r="B5" s="44" t="s">
        <v>4</v>
      </c>
      <c r="C5" s="44" t="s">
        <v>22</v>
      </c>
      <c r="D5" s="44" t="s">
        <v>8</v>
      </c>
      <c r="E5" s="44"/>
      <c r="F5" s="44"/>
    </row>
    <row r="6" spans="1:14" s="9" customFormat="1" ht="42.75" customHeight="1" x14ac:dyDescent="0.25">
      <c r="A6" s="44"/>
      <c r="B6" s="44"/>
      <c r="C6" s="44"/>
      <c r="D6" s="3" t="s">
        <v>6</v>
      </c>
      <c r="E6" s="3" t="s">
        <v>17</v>
      </c>
      <c r="F6" s="3" t="s">
        <v>7</v>
      </c>
    </row>
    <row r="7" spans="1:14" ht="42" customHeight="1" x14ac:dyDescent="0.25">
      <c r="A7" s="2">
        <v>1</v>
      </c>
      <c r="B7" s="2" t="s">
        <v>0</v>
      </c>
      <c r="C7" s="4">
        <f>'Phòng học'!G7+'Vệ sinh NS'!K7+'phòng học BM'!G7+'bếp, nhà ăn'!I7+'hành chính'!G6+'sân chơi TDTT'!G6</f>
        <v>50541.599999999999</v>
      </c>
      <c r="D7" s="4">
        <f>C7*60%</f>
        <v>30324.959999999999</v>
      </c>
      <c r="E7" s="4">
        <f>C7*30%</f>
        <v>15162.48</v>
      </c>
      <c r="F7" s="4">
        <f>C7*10%</f>
        <v>5054.16</v>
      </c>
      <c r="J7" s="41"/>
      <c r="K7" s="41"/>
      <c r="L7" s="41"/>
      <c r="M7" s="41"/>
      <c r="N7" s="39"/>
    </row>
    <row r="8" spans="1:14" ht="42" customHeight="1" x14ac:dyDescent="0.25">
      <c r="A8" s="2">
        <v>2</v>
      </c>
      <c r="B8" s="2" t="s">
        <v>1</v>
      </c>
      <c r="C8" s="4">
        <f>'Phòng học'!G8+'Nhà ở học sinh'!G8+'Vệ sinh NS'!K8+'phòng học BM'!G8+'bếp, nhà ăn'!I8+'hành chính'!G7+'sân chơi TDTT'!G7</f>
        <v>48266</v>
      </c>
      <c r="D8" s="4">
        <f>C8*60%+0.5</f>
        <v>28960.1</v>
      </c>
      <c r="E8" s="4">
        <f t="shared" ref="E8:E9" si="0">C8*30%</f>
        <v>14479.8</v>
      </c>
      <c r="F8" s="4">
        <f t="shared" ref="F8:F9" si="1">C8*10%</f>
        <v>4826.6000000000004</v>
      </c>
    </row>
    <row r="9" spans="1:14" ht="42" customHeight="1" x14ac:dyDescent="0.25">
      <c r="A9" s="2">
        <v>3</v>
      </c>
      <c r="B9" s="2" t="s">
        <v>2</v>
      </c>
      <c r="C9" s="4">
        <f>'Phòng học'!G9+'Nhà ở học sinh'!G9+'Vệ sinh NS'!K9+'phòng học BM'!G9+'bếp, nhà ăn'!I9+'hành chính'!G8+'sân chơi TDTT'!G8</f>
        <v>62953</v>
      </c>
      <c r="D9" s="4">
        <f t="shared" ref="D9" si="2">C9*60%</f>
        <v>37771.799999999996</v>
      </c>
      <c r="E9" s="4">
        <f t="shared" si="0"/>
        <v>18885.899999999998</v>
      </c>
      <c r="F9" s="4">
        <f t="shared" si="1"/>
        <v>6295.3</v>
      </c>
    </row>
    <row r="10" spans="1:14" ht="42.75" customHeight="1" x14ac:dyDescent="0.25">
      <c r="A10" s="7"/>
      <c r="B10" s="3" t="s">
        <v>3</v>
      </c>
      <c r="C10" s="5">
        <f>SUM(C7:C9)</f>
        <v>161760.6</v>
      </c>
      <c r="D10" s="5">
        <f>SUM(D7:D9)</f>
        <v>97056.859999999986</v>
      </c>
      <c r="E10" s="5">
        <f>SUM(E7:E9)</f>
        <v>48528.179999999993</v>
      </c>
      <c r="F10" s="5">
        <f>SUM(F7:F9)</f>
        <v>16176.060000000001</v>
      </c>
    </row>
  </sheetData>
  <mergeCells count="7">
    <mergeCell ref="A1:F1"/>
    <mergeCell ref="A2:F2"/>
    <mergeCell ref="A5:A6"/>
    <mergeCell ref="B5:B6"/>
    <mergeCell ref="C5:C6"/>
    <mergeCell ref="D5:F5"/>
    <mergeCell ref="A3:F3"/>
  </mergeCells>
  <pageMargins left="0.6692913385826772" right="0.39370078740157483" top="0.62992125984251968" bottom="0.51181102362204722" header="0.39370078740157483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85" zoomScaleNormal="85" workbookViewId="0">
      <selection activeCell="A3" sqref="A3:J3"/>
    </sheetView>
  </sheetViews>
  <sheetFormatPr defaultColWidth="9.140625" defaultRowHeight="15" x14ac:dyDescent="0.25"/>
  <cols>
    <col min="1" max="1" width="6.140625" style="1" customWidth="1"/>
    <col min="2" max="2" width="15.42578125" style="1" customWidth="1"/>
    <col min="3" max="3" width="12.140625" style="1" customWidth="1"/>
    <col min="4" max="4" width="16.140625" style="1" customWidth="1"/>
    <col min="5" max="5" width="12.140625" style="1" customWidth="1"/>
    <col min="6" max="6" width="16" style="1" customWidth="1"/>
    <col min="7" max="7" width="18" style="1" customWidth="1"/>
    <col min="8" max="10" width="15.5703125" style="1" customWidth="1"/>
    <col min="11" max="15" width="14.7109375" style="1" customWidth="1"/>
    <col min="16" max="16384" width="9.140625" style="1"/>
  </cols>
  <sheetData>
    <row r="1" spans="1:10" ht="18.75" x14ac:dyDescent="0.25">
      <c r="B1" s="43" t="s">
        <v>50</v>
      </c>
      <c r="C1" s="43"/>
      <c r="D1" s="43"/>
      <c r="E1" s="43"/>
      <c r="F1" s="43"/>
      <c r="G1" s="43"/>
      <c r="H1" s="43"/>
      <c r="I1" s="43"/>
      <c r="J1" s="43"/>
    </row>
    <row r="2" spans="1:10" ht="38.25" customHeight="1" x14ac:dyDescent="0.25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0.25" customHeight="1" x14ac:dyDescent="0.25">
      <c r="A3" s="45" t="str">
        <f>+'TH kinh phí'!A3:F3</f>
        <v>(Kèm theo Đề án số        /DA-UBND ngày      /    /2021 của UBND huyện)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s="9" customFormat="1" ht="28.5" customHeight="1" x14ac:dyDescent="0.25">
      <c r="A5" s="44" t="s">
        <v>5</v>
      </c>
      <c r="B5" s="44" t="s">
        <v>4</v>
      </c>
      <c r="C5" s="44" t="s">
        <v>9</v>
      </c>
      <c r="D5" s="44"/>
      <c r="E5" s="44" t="s">
        <v>10</v>
      </c>
      <c r="F5" s="44"/>
      <c r="G5" s="44" t="s">
        <v>22</v>
      </c>
      <c r="H5" s="44" t="s">
        <v>8</v>
      </c>
      <c r="I5" s="44"/>
      <c r="J5" s="44"/>
    </row>
    <row r="6" spans="1:10" s="9" customFormat="1" ht="42.75" customHeight="1" x14ac:dyDescent="0.25">
      <c r="A6" s="44"/>
      <c r="B6" s="44"/>
      <c r="C6" s="3" t="s">
        <v>23</v>
      </c>
      <c r="D6" s="3" t="s">
        <v>24</v>
      </c>
      <c r="E6" s="3" t="s">
        <v>23</v>
      </c>
      <c r="F6" s="3" t="s">
        <v>24</v>
      </c>
      <c r="G6" s="44"/>
      <c r="H6" s="3" t="s">
        <v>6</v>
      </c>
      <c r="I6" s="6" t="s">
        <v>17</v>
      </c>
      <c r="J6" s="3" t="s">
        <v>7</v>
      </c>
    </row>
    <row r="7" spans="1:10" ht="42" customHeight="1" x14ac:dyDescent="0.25">
      <c r="A7" s="7">
        <v>1</v>
      </c>
      <c r="B7" s="2" t="s">
        <v>0</v>
      </c>
      <c r="C7" s="4">
        <v>33</v>
      </c>
      <c r="D7" s="10">
        <v>26842</v>
      </c>
      <c r="E7" s="4">
        <v>15</v>
      </c>
      <c r="F7" s="12">
        <v>1875</v>
      </c>
      <c r="G7" s="10">
        <f>D7+F7</f>
        <v>28717</v>
      </c>
      <c r="H7" s="12">
        <f t="shared" ref="H7:H9" si="0">G7*60%</f>
        <v>17230.2</v>
      </c>
      <c r="I7" s="12">
        <f t="shared" ref="I7:I9" si="1">G7*30%</f>
        <v>8615.1</v>
      </c>
      <c r="J7" s="12">
        <f t="shared" ref="J7:J9" si="2">G7*10%</f>
        <v>2871.7000000000003</v>
      </c>
    </row>
    <row r="8" spans="1:10" ht="42" customHeight="1" x14ac:dyDescent="0.25">
      <c r="A8" s="7">
        <v>2</v>
      </c>
      <c r="B8" s="2" t="s">
        <v>1</v>
      </c>
      <c r="C8" s="4">
        <v>33</v>
      </c>
      <c r="D8" s="10">
        <v>14641</v>
      </c>
      <c r="E8" s="4">
        <v>40</v>
      </c>
      <c r="F8" s="12">
        <v>2400</v>
      </c>
      <c r="G8" s="10">
        <f t="shared" ref="G8:G9" si="3">D8+F8</f>
        <v>17041</v>
      </c>
      <c r="H8" s="12">
        <f t="shared" si="0"/>
        <v>10224.6</v>
      </c>
      <c r="I8" s="12">
        <f t="shared" si="1"/>
        <v>5112.3</v>
      </c>
      <c r="J8" s="12">
        <f t="shared" si="2"/>
        <v>1704.1000000000001</v>
      </c>
    </row>
    <row r="9" spans="1:10" ht="42" customHeight="1" x14ac:dyDescent="0.25">
      <c r="A9" s="7">
        <v>3</v>
      </c>
      <c r="B9" s="2" t="s">
        <v>2</v>
      </c>
      <c r="C9" s="4">
        <v>21</v>
      </c>
      <c r="D9" s="10">
        <v>10920</v>
      </c>
      <c r="E9" s="4">
        <v>10</v>
      </c>
      <c r="F9" s="12">
        <v>780</v>
      </c>
      <c r="G9" s="10">
        <f t="shared" si="3"/>
        <v>11700</v>
      </c>
      <c r="H9" s="12">
        <f t="shared" si="0"/>
        <v>7020</v>
      </c>
      <c r="I9" s="12">
        <f t="shared" si="1"/>
        <v>3510</v>
      </c>
      <c r="J9" s="12">
        <f t="shared" si="2"/>
        <v>1170</v>
      </c>
    </row>
    <row r="10" spans="1:10" ht="42.75" customHeight="1" x14ac:dyDescent="0.25">
      <c r="A10" s="7"/>
      <c r="B10" s="3" t="s">
        <v>3</v>
      </c>
      <c r="C10" s="5">
        <f t="shared" ref="C10:J10" si="4">SUM(C7:C9)</f>
        <v>87</v>
      </c>
      <c r="D10" s="13">
        <f t="shared" si="4"/>
        <v>52403</v>
      </c>
      <c r="E10" s="5">
        <f t="shared" si="4"/>
        <v>65</v>
      </c>
      <c r="F10" s="13">
        <f t="shared" si="4"/>
        <v>5055</v>
      </c>
      <c r="G10" s="35">
        <f t="shared" si="4"/>
        <v>57458</v>
      </c>
      <c r="H10" s="13">
        <f t="shared" si="4"/>
        <v>34474.800000000003</v>
      </c>
      <c r="I10" s="13">
        <f t="shared" si="4"/>
        <v>17237.400000000001</v>
      </c>
      <c r="J10" s="13">
        <f t="shared" si="4"/>
        <v>5745.8</v>
      </c>
    </row>
  </sheetData>
  <mergeCells count="9">
    <mergeCell ref="B1:J1"/>
    <mergeCell ref="A2:J2"/>
    <mergeCell ref="C5:D5"/>
    <mergeCell ref="A5:A6"/>
    <mergeCell ref="B5:B6"/>
    <mergeCell ref="G5:G6"/>
    <mergeCell ref="H5:J5"/>
    <mergeCell ref="E5:F5"/>
    <mergeCell ref="A3:J3"/>
  </mergeCells>
  <pageMargins left="0.15" right="0" top="0.5" bottom="0.5" header="0.4" footer="0.3149606299212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85" zoomScaleNormal="85" workbookViewId="0">
      <selection activeCell="A3" sqref="A3:J3"/>
    </sheetView>
  </sheetViews>
  <sheetFormatPr defaultColWidth="9.140625" defaultRowHeight="15" x14ac:dyDescent="0.25"/>
  <cols>
    <col min="1" max="1" width="6.140625" style="1" customWidth="1"/>
    <col min="2" max="2" width="15.42578125" style="1" customWidth="1"/>
    <col min="3" max="3" width="12.140625" style="1" customWidth="1"/>
    <col min="4" max="4" width="16.140625" style="1" customWidth="1"/>
    <col min="5" max="5" width="12.140625" style="1" customWidth="1"/>
    <col min="6" max="6" width="16" style="1" customWidth="1"/>
    <col min="7" max="7" width="18" style="1" customWidth="1"/>
    <col min="8" max="10" width="15.5703125" style="1" customWidth="1"/>
    <col min="11" max="16384" width="9.140625" style="1"/>
  </cols>
  <sheetData>
    <row r="1" spans="1:10" ht="18.75" x14ac:dyDescent="0.25">
      <c r="B1" s="43" t="s">
        <v>51</v>
      </c>
      <c r="C1" s="43"/>
      <c r="D1" s="43"/>
      <c r="E1" s="43"/>
      <c r="F1" s="43"/>
      <c r="G1" s="43"/>
      <c r="H1" s="43"/>
      <c r="I1" s="43"/>
      <c r="J1" s="43"/>
    </row>
    <row r="2" spans="1:10" ht="38.25" customHeight="1" x14ac:dyDescent="0.25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3.25" customHeight="1" x14ac:dyDescent="0.25">
      <c r="A3" s="45" t="str">
        <f>+'TH kinh phí'!A3:F3</f>
        <v>(Kèm theo Đề án số        /DA-UBND ngày      /    /2021 của UBND huyện)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s="9" customFormat="1" ht="28.5" customHeight="1" x14ac:dyDescent="0.25">
      <c r="A5" s="44" t="s">
        <v>5</v>
      </c>
      <c r="B5" s="44" t="s">
        <v>4</v>
      </c>
      <c r="C5" s="44" t="s">
        <v>9</v>
      </c>
      <c r="D5" s="44"/>
      <c r="E5" s="44" t="s">
        <v>10</v>
      </c>
      <c r="F5" s="44"/>
      <c r="G5" s="44" t="s">
        <v>22</v>
      </c>
      <c r="H5" s="44" t="s">
        <v>8</v>
      </c>
      <c r="I5" s="44"/>
      <c r="J5" s="44"/>
    </row>
    <row r="6" spans="1:10" s="9" customFormat="1" ht="42.75" customHeight="1" x14ac:dyDescent="0.25">
      <c r="A6" s="44"/>
      <c r="B6" s="44"/>
      <c r="C6" s="3" t="s">
        <v>23</v>
      </c>
      <c r="D6" s="3" t="s">
        <v>24</v>
      </c>
      <c r="E6" s="3" t="s">
        <v>23</v>
      </c>
      <c r="F6" s="3" t="s">
        <v>24</v>
      </c>
      <c r="G6" s="44"/>
      <c r="H6" s="3" t="s">
        <v>6</v>
      </c>
      <c r="I6" s="6" t="s">
        <v>17</v>
      </c>
      <c r="J6" s="3" t="s">
        <v>7</v>
      </c>
    </row>
    <row r="7" spans="1:10" ht="42" customHeight="1" x14ac:dyDescent="0.25">
      <c r="A7" s="2">
        <v>1</v>
      </c>
      <c r="B7" s="2" t="s">
        <v>0</v>
      </c>
      <c r="C7" s="4">
        <v>0</v>
      </c>
      <c r="D7" s="12">
        <f>300*C7</f>
        <v>0</v>
      </c>
      <c r="E7" s="4">
        <v>0</v>
      </c>
      <c r="F7" s="12">
        <f>300*30%*E7</f>
        <v>0</v>
      </c>
      <c r="G7" s="14">
        <f>D7+F7</f>
        <v>0</v>
      </c>
      <c r="H7" s="14">
        <f>G7*60%</f>
        <v>0</v>
      </c>
      <c r="I7" s="14">
        <f>G7*30%</f>
        <v>0</v>
      </c>
      <c r="J7" s="14">
        <f>G7*10%</f>
        <v>0</v>
      </c>
    </row>
    <row r="8" spans="1:10" ht="42" customHeight="1" x14ac:dyDescent="0.25">
      <c r="A8" s="2">
        <v>2</v>
      </c>
      <c r="B8" s="2" t="s">
        <v>1</v>
      </c>
      <c r="C8" s="4">
        <v>24</v>
      </c>
      <c r="D8" s="12">
        <v>9600</v>
      </c>
      <c r="E8" s="4">
        <v>25</v>
      </c>
      <c r="F8" s="12">
        <v>1500</v>
      </c>
      <c r="G8" s="14">
        <f t="shared" ref="G8:G9" si="0">D8+F8</f>
        <v>11100</v>
      </c>
      <c r="H8" s="14">
        <f t="shared" ref="H8:H9" si="1">G8*60%</f>
        <v>6660</v>
      </c>
      <c r="I8" s="14">
        <f t="shared" ref="I8:I9" si="2">G8*30%</f>
        <v>3330</v>
      </c>
      <c r="J8" s="14">
        <f t="shared" ref="J8:J9" si="3">G8*10%</f>
        <v>1110</v>
      </c>
    </row>
    <row r="9" spans="1:10" ht="42" customHeight="1" x14ac:dyDescent="0.25">
      <c r="A9" s="2">
        <v>3</v>
      </c>
      <c r="B9" s="2" t="s">
        <v>2</v>
      </c>
      <c r="C9" s="4">
        <v>30</v>
      </c>
      <c r="D9" s="12">
        <f>400*C9</f>
        <v>12000</v>
      </c>
      <c r="E9" s="4">
        <v>5</v>
      </c>
      <c r="F9" s="12">
        <f>400*15%*E9</f>
        <v>300</v>
      </c>
      <c r="G9" s="14">
        <f t="shared" si="0"/>
        <v>12300</v>
      </c>
      <c r="H9" s="14">
        <f t="shared" si="1"/>
        <v>7380</v>
      </c>
      <c r="I9" s="14">
        <f t="shared" si="2"/>
        <v>3690</v>
      </c>
      <c r="J9" s="14">
        <f t="shared" si="3"/>
        <v>1230</v>
      </c>
    </row>
    <row r="10" spans="1:10" ht="42.75" customHeight="1" x14ac:dyDescent="0.25">
      <c r="A10" s="7"/>
      <c r="B10" s="3" t="s">
        <v>3</v>
      </c>
      <c r="C10" s="5">
        <f t="shared" ref="C10:J10" si="4">SUM(C7:C9)</f>
        <v>54</v>
      </c>
      <c r="D10" s="13">
        <f t="shared" si="4"/>
        <v>21600</v>
      </c>
      <c r="E10" s="5">
        <f t="shared" si="4"/>
        <v>30</v>
      </c>
      <c r="F10" s="13">
        <f t="shared" si="4"/>
        <v>1800</v>
      </c>
      <c r="G10" s="35">
        <f t="shared" si="4"/>
        <v>23400</v>
      </c>
      <c r="H10" s="13">
        <f t="shared" si="4"/>
        <v>14040</v>
      </c>
      <c r="I10" s="13">
        <f t="shared" si="4"/>
        <v>7020</v>
      </c>
      <c r="J10" s="13">
        <f t="shared" si="4"/>
        <v>2340</v>
      </c>
    </row>
  </sheetData>
  <mergeCells count="9">
    <mergeCell ref="B1:J1"/>
    <mergeCell ref="A2:J2"/>
    <mergeCell ref="A5:A6"/>
    <mergeCell ref="B5:B6"/>
    <mergeCell ref="C5:D5"/>
    <mergeCell ref="E5:F5"/>
    <mergeCell ref="G5:G6"/>
    <mergeCell ref="H5:J5"/>
    <mergeCell ref="A3:J3"/>
  </mergeCells>
  <pageMargins left="0.15" right="0" top="0.5" bottom="0.5" header="0.4" footer="0.31496062992126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opLeftCell="B1" zoomScale="85" zoomScaleNormal="85" workbookViewId="0">
      <selection activeCell="C4" sqref="C4"/>
    </sheetView>
  </sheetViews>
  <sheetFormatPr defaultColWidth="9.140625" defaultRowHeight="15" x14ac:dyDescent="0.25"/>
  <cols>
    <col min="1" max="1" width="4" style="1" customWidth="1"/>
    <col min="2" max="2" width="11.7109375" style="1" customWidth="1"/>
    <col min="3" max="3" width="9.28515625" style="1" customWidth="1"/>
    <col min="4" max="4" width="12.7109375" style="1" customWidth="1"/>
    <col min="5" max="5" width="8.85546875" style="1" customWidth="1"/>
    <col min="6" max="6" width="14" style="1" customWidth="1"/>
    <col min="7" max="7" width="9.28515625" style="1" customWidth="1"/>
    <col min="8" max="8" width="12.7109375" style="1" customWidth="1"/>
    <col min="9" max="9" width="8.5703125" style="1" customWidth="1"/>
    <col min="10" max="10" width="13.7109375" style="1" customWidth="1"/>
    <col min="11" max="11" width="16.42578125" style="1" customWidth="1"/>
    <col min="12" max="12" width="15.28515625" style="1" customWidth="1"/>
    <col min="13" max="14" width="15.5703125" style="1" customWidth="1"/>
    <col min="15" max="16384" width="9.140625" style="1"/>
  </cols>
  <sheetData>
    <row r="1" spans="1:15" ht="18.75" x14ac:dyDescent="0.25">
      <c r="B1" s="43" t="s">
        <v>52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38.25" customHeight="1" x14ac:dyDescent="0.25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30" customHeight="1" x14ac:dyDescent="0.25">
      <c r="A3" s="42"/>
      <c r="B3" s="45" t="s">
        <v>62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ht="21.75" customHeight="1" x14ac:dyDescent="0.25"/>
    <row r="5" spans="1:15" s="9" customFormat="1" ht="42.75" customHeight="1" x14ac:dyDescent="0.25">
      <c r="A5" s="44" t="s">
        <v>5</v>
      </c>
      <c r="B5" s="44" t="s">
        <v>4</v>
      </c>
      <c r="C5" s="44" t="s">
        <v>12</v>
      </c>
      <c r="D5" s="44"/>
      <c r="E5" s="44" t="s">
        <v>13</v>
      </c>
      <c r="F5" s="44"/>
      <c r="G5" s="44" t="s">
        <v>15</v>
      </c>
      <c r="H5" s="44"/>
      <c r="I5" s="44" t="s">
        <v>16</v>
      </c>
      <c r="J5" s="44"/>
      <c r="K5" s="44" t="s">
        <v>22</v>
      </c>
      <c r="L5" s="44" t="s">
        <v>8</v>
      </c>
      <c r="M5" s="44"/>
      <c r="N5" s="44"/>
    </row>
    <row r="6" spans="1:15" s="9" customFormat="1" ht="42.75" customHeight="1" x14ac:dyDescent="0.25">
      <c r="A6" s="44"/>
      <c r="B6" s="44"/>
      <c r="C6" s="3" t="s">
        <v>14</v>
      </c>
      <c r="D6" s="3" t="s">
        <v>11</v>
      </c>
      <c r="E6" s="3" t="s">
        <v>14</v>
      </c>
      <c r="F6" s="3" t="s">
        <v>11</v>
      </c>
      <c r="G6" s="3" t="s">
        <v>14</v>
      </c>
      <c r="H6" s="3" t="s">
        <v>11</v>
      </c>
      <c r="I6" s="3" t="s">
        <v>14</v>
      </c>
      <c r="J6" s="3" t="s">
        <v>11</v>
      </c>
      <c r="K6" s="44"/>
      <c r="L6" s="3" t="s">
        <v>6</v>
      </c>
      <c r="M6" s="6" t="s">
        <v>17</v>
      </c>
      <c r="N6" s="3" t="s">
        <v>7</v>
      </c>
    </row>
    <row r="7" spans="1:15" ht="42" customHeight="1" x14ac:dyDescent="0.25">
      <c r="A7" s="2">
        <v>1</v>
      </c>
      <c r="B7" s="2" t="s">
        <v>0</v>
      </c>
      <c r="C7" s="4">
        <v>3</v>
      </c>
      <c r="D7" s="10">
        <v>600</v>
      </c>
      <c r="E7" s="4">
        <v>20</v>
      </c>
      <c r="F7" s="12">
        <f>250*30%*E7</f>
        <v>1500</v>
      </c>
      <c r="G7" s="4">
        <v>3</v>
      </c>
      <c r="H7" s="12">
        <v>600</v>
      </c>
      <c r="I7" s="8">
        <v>6</v>
      </c>
      <c r="J7" s="12">
        <f>250*30%*I7</f>
        <v>450</v>
      </c>
      <c r="K7" s="10">
        <f>D7+F7+H7+J7</f>
        <v>3150</v>
      </c>
      <c r="L7" s="10">
        <f>K7*60%</f>
        <v>1890</v>
      </c>
      <c r="M7" s="10">
        <f>K7*30%</f>
        <v>945</v>
      </c>
      <c r="N7" s="10">
        <f>K7*10%</f>
        <v>315</v>
      </c>
      <c r="O7" s="39"/>
    </row>
    <row r="8" spans="1:15" ht="42" customHeight="1" x14ac:dyDescent="0.25">
      <c r="A8" s="2">
        <v>2</v>
      </c>
      <c r="B8" s="2" t="s">
        <v>1</v>
      </c>
      <c r="C8" s="4">
        <v>4</v>
      </c>
      <c r="D8" s="10">
        <f>250*C8</f>
        <v>1000</v>
      </c>
      <c r="E8" s="4">
        <v>5</v>
      </c>
      <c r="F8" s="12">
        <f t="shared" ref="F8:F9" si="0">250*30%*E8</f>
        <v>375</v>
      </c>
      <c r="G8" s="4">
        <v>5</v>
      </c>
      <c r="H8" s="12">
        <f t="shared" ref="H8" si="1">250*G8</f>
        <v>1250</v>
      </c>
      <c r="I8" s="8"/>
      <c r="J8" s="12">
        <f t="shared" ref="J8:J9" si="2">250*30%*I8</f>
        <v>0</v>
      </c>
      <c r="K8" s="10">
        <f t="shared" ref="K8:K9" si="3">D8+F8+H8+J8</f>
        <v>2625</v>
      </c>
      <c r="L8" s="10">
        <f t="shared" ref="L8:L9" si="4">K8*60%</f>
        <v>1575</v>
      </c>
      <c r="M8" s="10">
        <f t="shared" ref="M8:M9" si="5">K8*30%</f>
        <v>787.5</v>
      </c>
      <c r="N8" s="10">
        <f t="shared" ref="N8:N9" si="6">K8*10%</f>
        <v>262.5</v>
      </c>
    </row>
    <row r="9" spans="1:15" ht="42" customHeight="1" x14ac:dyDescent="0.25">
      <c r="A9" s="2">
        <v>3</v>
      </c>
      <c r="B9" s="2" t="s">
        <v>2</v>
      </c>
      <c r="C9" s="4">
        <v>4</v>
      </c>
      <c r="D9" s="10">
        <f t="shared" ref="D9" si="7">250*C9</f>
        <v>1000</v>
      </c>
      <c r="E9" s="4"/>
      <c r="F9" s="12">
        <f t="shared" si="0"/>
        <v>0</v>
      </c>
      <c r="G9" s="4">
        <v>5</v>
      </c>
      <c r="H9" s="12">
        <f>G9*250</f>
        <v>1250</v>
      </c>
      <c r="I9" s="8"/>
      <c r="J9" s="12">
        <f t="shared" si="2"/>
        <v>0</v>
      </c>
      <c r="K9" s="10">
        <f t="shared" si="3"/>
        <v>2250</v>
      </c>
      <c r="L9" s="10">
        <f t="shared" si="4"/>
        <v>1350</v>
      </c>
      <c r="M9" s="10">
        <f t="shared" si="5"/>
        <v>675</v>
      </c>
      <c r="N9" s="10">
        <f t="shared" si="6"/>
        <v>225</v>
      </c>
    </row>
    <row r="10" spans="1:15" ht="42.75" customHeight="1" x14ac:dyDescent="0.25">
      <c r="A10" s="7"/>
      <c r="B10" s="3" t="s">
        <v>3</v>
      </c>
      <c r="C10" s="5">
        <f t="shared" ref="C10:N10" si="8">SUM(C7:C9)</f>
        <v>11</v>
      </c>
      <c r="D10" s="13">
        <f t="shared" si="8"/>
        <v>2600</v>
      </c>
      <c r="E10" s="5">
        <f t="shared" si="8"/>
        <v>25</v>
      </c>
      <c r="F10" s="13">
        <f t="shared" si="8"/>
        <v>1875</v>
      </c>
      <c r="G10" s="5">
        <f t="shared" si="8"/>
        <v>13</v>
      </c>
      <c r="H10" s="13">
        <f t="shared" si="8"/>
        <v>3100</v>
      </c>
      <c r="I10" s="5">
        <f t="shared" si="8"/>
        <v>6</v>
      </c>
      <c r="J10" s="13">
        <f t="shared" si="8"/>
        <v>450</v>
      </c>
      <c r="K10" s="35">
        <f t="shared" si="8"/>
        <v>8025</v>
      </c>
      <c r="L10" s="13">
        <f t="shared" si="8"/>
        <v>4815</v>
      </c>
      <c r="M10" s="13">
        <f t="shared" si="8"/>
        <v>2407.5</v>
      </c>
      <c r="N10" s="13">
        <f t="shared" si="8"/>
        <v>802.5</v>
      </c>
    </row>
  </sheetData>
  <mergeCells count="11">
    <mergeCell ref="B1:N1"/>
    <mergeCell ref="A2:N2"/>
    <mergeCell ref="A5:A6"/>
    <mergeCell ref="B5:B6"/>
    <mergeCell ref="C5:D5"/>
    <mergeCell ref="E5:F5"/>
    <mergeCell ref="K5:K6"/>
    <mergeCell ref="L5:N5"/>
    <mergeCell ref="G5:H5"/>
    <mergeCell ref="I5:J5"/>
    <mergeCell ref="B3:N3"/>
  </mergeCells>
  <pageMargins left="0" right="0" top="0.5" bottom="0.5" header="0.4" footer="0.31496062992126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85" zoomScaleNormal="85" workbookViewId="0">
      <selection activeCell="H18" sqref="H18"/>
    </sheetView>
  </sheetViews>
  <sheetFormatPr defaultColWidth="9.140625" defaultRowHeight="15" x14ac:dyDescent="0.25"/>
  <cols>
    <col min="1" max="1" width="5.85546875" style="1" customWidth="1"/>
    <col min="2" max="2" width="14.7109375" style="1" customWidth="1"/>
    <col min="3" max="3" width="10.28515625" style="1" customWidth="1"/>
    <col min="4" max="4" width="14" style="1" customWidth="1"/>
    <col min="5" max="5" width="10" style="1" customWidth="1"/>
    <col min="6" max="6" width="13.140625" style="1" customWidth="1"/>
    <col min="7" max="7" width="16.140625" style="16" customWidth="1"/>
    <col min="8" max="9" width="14.28515625" style="1" customWidth="1"/>
    <col min="10" max="10" width="15.28515625" style="1" customWidth="1"/>
    <col min="11" max="16384" width="9.140625" style="1"/>
  </cols>
  <sheetData>
    <row r="1" spans="1:10" ht="18.75" x14ac:dyDescent="0.25">
      <c r="B1" s="43" t="s">
        <v>53</v>
      </c>
      <c r="C1" s="43"/>
      <c r="D1" s="43"/>
      <c r="E1" s="43"/>
      <c r="F1" s="43"/>
      <c r="G1" s="43"/>
      <c r="H1" s="43"/>
      <c r="I1" s="43"/>
      <c r="J1" s="43"/>
    </row>
    <row r="2" spans="1:10" ht="38.25" customHeight="1" x14ac:dyDescent="0.25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4" customHeight="1" x14ac:dyDescent="0.25">
      <c r="A3" s="45" t="str">
        <f>+'TH kinh phí'!A3:F3</f>
        <v>(Kèm theo Đề án số        /DA-UBND ngày      /    /2021 của UBND huyện)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s="9" customFormat="1" ht="28.5" customHeight="1" x14ac:dyDescent="0.25">
      <c r="A5" s="44" t="s">
        <v>5</v>
      </c>
      <c r="B5" s="44" t="s">
        <v>4</v>
      </c>
      <c r="C5" s="44" t="s">
        <v>9</v>
      </c>
      <c r="D5" s="44"/>
      <c r="E5" s="44" t="s">
        <v>10</v>
      </c>
      <c r="F5" s="44"/>
      <c r="G5" s="46" t="s">
        <v>26</v>
      </c>
      <c r="H5" s="44" t="s">
        <v>8</v>
      </c>
      <c r="I5" s="44"/>
      <c r="J5" s="44"/>
    </row>
    <row r="6" spans="1:10" s="9" customFormat="1" ht="53.25" customHeight="1" x14ac:dyDescent="0.25">
      <c r="A6" s="44"/>
      <c r="B6" s="44"/>
      <c r="C6" s="15" t="s">
        <v>23</v>
      </c>
      <c r="D6" s="15" t="s">
        <v>24</v>
      </c>
      <c r="E6" s="15" t="s">
        <v>23</v>
      </c>
      <c r="F6" s="15" t="s">
        <v>24</v>
      </c>
      <c r="G6" s="46"/>
      <c r="H6" s="15" t="s">
        <v>27</v>
      </c>
      <c r="I6" s="15" t="s">
        <v>28</v>
      </c>
      <c r="J6" s="15" t="s">
        <v>29</v>
      </c>
    </row>
    <row r="7" spans="1:10" ht="42" customHeight="1" x14ac:dyDescent="0.25">
      <c r="A7" s="2">
        <v>1</v>
      </c>
      <c r="B7" s="2" t="s">
        <v>0</v>
      </c>
      <c r="C7" s="4">
        <v>6</v>
      </c>
      <c r="D7" s="10">
        <f>517.6*C7</f>
        <v>3105.6000000000004</v>
      </c>
      <c r="E7" s="4"/>
      <c r="F7" s="12"/>
      <c r="G7" s="17">
        <f>D7+F7</f>
        <v>3105.6000000000004</v>
      </c>
      <c r="H7" s="10">
        <f>G7*60%</f>
        <v>1863.3600000000001</v>
      </c>
      <c r="I7" s="10">
        <f>G7*30%</f>
        <v>931.68000000000006</v>
      </c>
      <c r="J7" s="10">
        <f>G7*10%</f>
        <v>310.56000000000006</v>
      </c>
    </row>
    <row r="8" spans="1:10" ht="42" customHeight="1" x14ac:dyDescent="0.25">
      <c r="A8" s="2">
        <v>2</v>
      </c>
      <c r="B8" s="2" t="s">
        <v>1</v>
      </c>
      <c r="C8" s="4">
        <v>20</v>
      </c>
      <c r="D8" s="10">
        <v>10352</v>
      </c>
      <c r="E8" s="4">
        <v>5</v>
      </c>
      <c r="F8" s="12">
        <f>518*15%*E8-0.5</f>
        <v>388</v>
      </c>
      <c r="G8" s="17">
        <f>D8+F8</f>
        <v>10740</v>
      </c>
      <c r="H8" s="10">
        <f t="shared" ref="H8:H9" si="0">G8*60%</f>
        <v>6444</v>
      </c>
      <c r="I8" s="10">
        <f t="shared" ref="I8:I9" si="1">G8*30%</f>
        <v>3222</v>
      </c>
      <c r="J8" s="10">
        <f t="shared" ref="J8:J9" si="2">G8*10%</f>
        <v>1074</v>
      </c>
    </row>
    <row r="9" spans="1:10" ht="42" customHeight="1" x14ac:dyDescent="0.25">
      <c r="A9" s="2">
        <v>3</v>
      </c>
      <c r="B9" s="2" t="s">
        <v>2</v>
      </c>
      <c r="C9" s="4">
        <v>37</v>
      </c>
      <c r="D9" s="10">
        <f>700*C9</f>
        <v>25900</v>
      </c>
      <c r="E9" s="4">
        <v>3</v>
      </c>
      <c r="F9" s="12">
        <f>700*15%*E9</f>
        <v>315</v>
      </c>
      <c r="G9" s="17">
        <f t="shared" ref="G9" si="3">D9+F9</f>
        <v>26215</v>
      </c>
      <c r="H9" s="10">
        <f t="shared" si="0"/>
        <v>15729</v>
      </c>
      <c r="I9" s="10">
        <f t="shared" si="1"/>
        <v>7864.5</v>
      </c>
      <c r="J9" s="10">
        <f t="shared" si="2"/>
        <v>2621.5</v>
      </c>
    </row>
    <row r="10" spans="1:10" ht="42.75" customHeight="1" x14ac:dyDescent="0.25">
      <c r="A10" s="7"/>
      <c r="B10" s="15" t="s">
        <v>3</v>
      </c>
      <c r="C10" s="5">
        <f t="shared" ref="C10:J10" si="4">SUM(C7:C9)</f>
        <v>63</v>
      </c>
      <c r="D10" s="13">
        <f t="shared" si="4"/>
        <v>39357.599999999999</v>
      </c>
      <c r="E10" s="5">
        <f t="shared" si="4"/>
        <v>8</v>
      </c>
      <c r="F10" s="13">
        <f t="shared" si="4"/>
        <v>703</v>
      </c>
      <c r="G10" s="36">
        <f t="shared" si="4"/>
        <v>40060.6</v>
      </c>
      <c r="H10" s="11">
        <f t="shared" si="4"/>
        <v>24036.36</v>
      </c>
      <c r="I10" s="11">
        <f t="shared" si="4"/>
        <v>12018.18</v>
      </c>
      <c r="J10" s="11">
        <f t="shared" si="4"/>
        <v>4006.06</v>
      </c>
    </row>
  </sheetData>
  <mergeCells count="9">
    <mergeCell ref="B1:J1"/>
    <mergeCell ref="A2:J2"/>
    <mergeCell ref="H5:J5"/>
    <mergeCell ref="A5:A6"/>
    <mergeCell ref="B5:B6"/>
    <mergeCell ref="C5:D5"/>
    <mergeCell ref="E5:F5"/>
    <mergeCell ref="G5:G6"/>
    <mergeCell ref="A3:J3"/>
  </mergeCells>
  <pageMargins left="0.15" right="0" top="0.5" bottom="0.5" header="0.4" footer="0.31496062992126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G23" sqref="G23"/>
    </sheetView>
  </sheetViews>
  <sheetFormatPr defaultRowHeight="15" x14ac:dyDescent="0.25"/>
  <cols>
    <col min="1" max="1" width="11.42578125" customWidth="1"/>
    <col min="2" max="2" width="18" customWidth="1"/>
    <col min="3" max="10" width="11.42578125" customWidth="1"/>
  </cols>
  <sheetData>
    <row r="1" spans="1:12" s="1" customFormat="1" ht="18.75" x14ac:dyDescent="0.25">
      <c r="B1" s="43" t="s">
        <v>54</v>
      </c>
      <c r="C1" s="43"/>
      <c r="D1" s="43"/>
      <c r="E1" s="43"/>
      <c r="F1" s="43"/>
      <c r="G1" s="43"/>
      <c r="H1" s="43"/>
      <c r="I1" s="43"/>
      <c r="J1" s="43"/>
    </row>
    <row r="2" spans="1:12" ht="30.75" customHeight="1" x14ac:dyDescent="0.25">
      <c r="A2" s="43" t="s">
        <v>57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 customHeight="1" x14ac:dyDescent="0.25">
      <c r="A3" s="45" t="str">
        <f>+'TH kinh phí'!A3:F3</f>
        <v>(Kèm theo Đề án số        /DA-UBND ngày      /    /2021 của UBND huyện)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x14ac:dyDescent="0.25">
      <c r="K4" s="49" t="s">
        <v>41</v>
      </c>
      <c r="L4" s="49"/>
    </row>
    <row r="5" spans="1:12" ht="15.75" x14ac:dyDescent="0.25">
      <c r="A5" s="50" t="s">
        <v>30</v>
      </c>
      <c r="B5" s="50" t="s">
        <v>31</v>
      </c>
      <c r="C5" s="52" t="s">
        <v>42</v>
      </c>
      <c r="D5" s="53"/>
      <c r="E5" s="52" t="s">
        <v>43</v>
      </c>
      <c r="F5" s="53"/>
      <c r="G5" s="54" t="s">
        <v>34</v>
      </c>
      <c r="H5" s="54" t="s">
        <v>35</v>
      </c>
      <c r="I5" s="54" t="s">
        <v>36</v>
      </c>
      <c r="J5" s="54" t="s">
        <v>44</v>
      </c>
      <c r="K5" s="54" t="s">
        <v>45</v>
      </c>
      <c r="L5" s="54" t="s">
        <v>46</v>
      </c>
    </row>
    <row r="6" spans="1:12" ht="15.75" x14ac:dyDescent="0.25">
      <c r="A6" s="51"/>
      <c r="B6" s="51"/>
      <c r="C6" s="29" t="s">
        <v>47</v>
      </c>
      <c r="D6" s="29" t="s">
        <v>48</v>
      </c>
      <c r="E6" s="29" t="s">
        <v>47</v>
      </c>
      <c r="F6" s="29" t="s">
        <v>48</v>
      </c>
      <c r="G6" s="55"/>
      <c r="H6" s="55"/>
      <c r="I6" s="55"/>
      <c r="J6" s="55"/>
      <c r="K6" s="55"/>
      <c r="L6" s="55"/>
    </row>
    <row r="7" spans="1:12" ht="15.75" x14ac:dyDescent="0.25">
      <c r="A7" s="31"/>
      <c r="B7" s="2" t="s">
        <v>0</v>
      </c>
      <c r="C7" s="33">
        <v>7</v>
      </c>
      <c r="D7" s="33">
        <v>0</v>
      </c>
      <c r="E7" s="29"/>
      <c r="F7" s="29"/>
      <c r="G7" s="23">
        <f>(C7+D7)*500</f>
        <v>3500</v>
      </c>
      <c r="H7" s="23">
        <f>(E7+F7)*400*30%</f>
        <v>0</v>
      </c>
      <c r="I7" s="30">
        <f t="shared" ref="I7" si="0">G7+H7</f>
        <v>3500</v>
      </c>
      <c r="J7" s="25">
        <f t="shared" ref="J7:J9" si="1">I7*60%</f>
        <v>2100</v>
      </c>
      <c r="K7" s="25">
        <f t="shared" ref="K7" si="2">I7*30%</f>
        <v>1050</v>
      </c>
      <c r="L7" s="25">
        <f t="shared" ref="L7" si="3">I7*10%</f>
        <v>350</v>
      </c>
    </row>
    <row r="8" spans="1:12" ht="15.75" x14ac:dyDescent="0.25">
      <c r="A8" s="31"/>
      <c r="B8" s="2" t="s">
        <v>1</v>
      </c>
      <c r="C8" s="22">
        <v>2</v>
      </c>
      <c r="D8" s="22">
        <v>3</v>
      </c>
      <c r="E8" s="22">
        <v>3</v>
      </c>
      <c r="F8" s="22">
        <v>0</v>
      </c>
      <c r="G8" s="23">
        <f>(C8+D8)*400</f>
        <v>2000</v>
      </c>
      <c r="H8" s="23">
        <f>(E8+F8)*400*15%</f>
        <v>180</v>
      </c>
      <c r="I8" s="30">
        <f t="shared" ref="I8:I9" si="4">G8+H8</f>
        <v>2180</v>
      </c>
      <c r="J8" s="25">
        <f t="shared" si="1"/>
        <v>1308</v>
      </c>
      <c r="K8" s="25">
        <f t="shared" ref="K8:K9" si="5">I8*30%</f>
        <v>654</v>
      </c>
      <c r="L8" s="25">
        <f t="shared" ref="L8:L9" si="6">I8*10%</f>
        <v>218</v>
      </c>
    </row>
    <row r="9" spans="1:12" ht="15.75" x14ac:dyDescent="0.25">
      <c r="A9" s="31"/>
      <c r="B9" s="2" t="s">
        <v>2</v>
      </c>
      <c r="C9" s="22">
        <v>5</v>
      </c>
      <c r="D9" s="22">
        <v>5</v>
      </c>
      <c r="E9" s="22">
        <v>0</v>
      </c>
      <c r="F9" s="22">
        <v>0</v>
      </c>
      <c r="G9" s="23">
        <f>(C9+D9)*400</f>
        <v>4000</v>
      </c>
      <c r="H9" s="23">
        <f>(E9+F9)*400*30%</f>
        <v>0</v>
      </c>
      <c r="I9" s="30">
        <f t="shared" si="4"/>
        <v>4000</v>
      </c>
      <c r="J9" s="25">
        <f t="shared" si="1"/>
        <v>2400</v>
      </c>
      <c r="K9" s="25">
        <f t="shared" si="5"/>
        <v>1200</v>
      </c>
      <c r="L9" s="25">
        <f t="shared" si="6"/>
        <v>400</v>
      </c>
    </row>
    <row r="10" spans="1:12" ht="15.75" x14ac:dyDescent="0.25">
      <c r="A10" s="47" t="s">
        <v>40</v>
      </c>
      <c r="B10" s="48"/>
      <c r="C10" s="27">
        <f t="shared" ref="C10:J10" si="7">SUM(C7:C9)</f>
        <v>14</v>
      </c>
      <c r="D10" s="27">
        <f t="shared" si="7"/>
        <v>8</v>
      </c>
      <c r="E10" s="28">
        <f t="shared" si="7"/>
        <v>3</v>
      </c>
      <c r="F10" s="28">
        <f t="shared" si="7"/>
        <v>0</v>
      </c>
      <c r="G10" s="28">
        <f t="shared" si="7"/>
        <v>9500</v>
      </c>
      <c r="H10" s="28">
        <f t="shared" si="7"/>
        <v>180</v>
      </c>
      <c r="I10" s="37">
        <f>SUM(I7:I9)</f>
        <v>9680</v>
      </c>
      <c r="J10" s="28">
        <f t="shared" si="7"/>
        <v>5808</v>
      </c>
      <c r="K10" s="34">
        <f>SUM(K7:K9)</f>
        <v>2904</v>
      </c>
      <c r="L10" s="34">
        <f>SUM(L7:L9)</f>
        <v>968</v>
      </c>
    </row>
  </sheetData>
  <mergeCells count="15">
    <mergeCell ref="B1:J1"/>
    <mergeCell ref="A10:B10"/>
    <mergeCell ref="A2:L2"/>
    <mergeCell ref="K4:L4"/>
    <mergeCell ref="A5:A6"/>
    <mergeCell ref="B5:B6"/>
    <mergeCell ref="C5:D5"/>
    <mergeCell ref="E5:F5"/>
    <mergeCell ref="G5:G6"/>
    <mergeCell ref="H5:H6"/>
    <mergeCell ref="I5:I6"/>
    <mergeCell ref="J5:J6"/>
    <mergeCell ref="K5:K6"/>
    <mergeCell ref="L5:L6"/>
    <mergeCell ref="A3:L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A3" sqref="A3:J3"/>
    </sheetView>
  </sheetViews>
  <sheetFormatPr defaultRowHeight="15" x14ac:dyDescent="0.25"/>
  <cols>
    <col min="2" max="2" width="19" customWidth="1"/>
    <col min="3" max="10" width="12.42578125" customWidth="1"/>
  </cols>
  <sheetData>
    <row r="1" spans="1:10" s="1" customFormat="1" ht="18.75" x14ac:dyDescent="0.25">
      <c r="B1" s="43" t="s">
        <v>55</v>
      </c>
      <c r="C1" s="43"/>
      <c r="D1" s="43"/>
      <c r="E1" s="43"/>
      <c r="F1" s="43"/>
      <c r="G1" s="43"/>
      <c r="H1" s="43"/>
      <c r="I1" s="43"/>
      <c r="J1" s="43"/>
    </row>
    <row r="2" spans="1:10" ht="27.6" customHeight="1" x14ac:dyDescent="0.25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8" customHeight="1" x14ac:dyDescent="0.25">
      <c r="A3" s="45" t="str">
        <f>+'TH kinh phí'!A3:F3</f>
        <v>(Kèm theo Đề án số        /DA-UBND ngày      /    /2021 của UBND huyện)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.75" x14ac:dyDescent="0.25">
      <c r="I4" s="49" t="s">
        <v>41</v>
      </c>
      <c r="J4" s="49"/>
    </row>
    <row r="5" spans="1:10" ht="47.25" x14ac:dyDescent="0.25">
      <c r="A5" s="18" t="s">
        <v>30</v>
      </c>
      <c r="B5" s="18" t="s">
        <v>31</v>
      </c>
      <c r="C5" s="19" t="s">
        <v>32</v>
      </c>
      <c r="D5" s="20" t="s">
        <v>33</v>
      </c>
      <c r="E5" s="20" t="s">
        <v>34</v>
      </c>
      <c r="F5" s="20" t="s">
        <v>35</v>
      </c>
      <c r="G5" s="20" t="s">
        <v>36</v>
      </c>
      <c r="H5" s="20" t="s">
        <v>37</v>
      </c>
      <c r="I5" s="20" t="s">
        <v>38</v>
      </c>
      <c r="J5" s="20" t="s">
        <v>39</v>
      </c>
    </row>
    <row r="6" spans="1:10" ht="15.75" x14ac:dyDescent="0.25">
      <c r="A6" s="21">
        <v>1</v>
      </c>
      <c r="B6" s="2" t="s">
        <v>0</v>
      </c>
      <c r="C6" s="21">
        <v>28</v>
      </c>
      <c r="D6" s="22"/>
      <c r="E6" s="23">
        <f>C6*'[1]Đơn giá'!$D$19/1000000</f>
        <v>11200</v>
      </c>
      <c r="F6" s="23">
        <f>D6*'[1]Đơn giá'!$D$19*30%/1000000</f>
        <v>0</v>
      </c>
      <c r="G6" s="24">
        <f t="shared" ref="G6:G7" si="0">E6+F6</f>
        <v>11200</v>
      </c>
      <c r="H6" s="25">
        <f t="shared" ref="H6:H8" si="1">G6*60%</f>
        <v>6720</v>
      </c>
      <c r="I6" s="25">
        <f t="shared" ref="I6:I8" si="2">G6*30%</f>
        <v>3360</v>
      </c>
      <c r="J6" s="25">
        <f t="shared" ref="J6:J8" si="3">G6*10%</f>
        <v>1120</v>
      </c>
    </row>
    <row r="7" spans="1:10" ht="15.75" x14ac:dyDescent="0.25">
      <c r="A7" s="21">
        <v>2</v>
      </c>
      <c r="B7" s="2" t="s">
        <v>1</v>
      </c>
      <c r="C7" s="21">
        <v>8</v>
      </c>
      <c r="D7" s="21">
        <v>23</v>
      </c>
      <c r="E7" s="23">
        <f>C7*'[2]Đơn giá'!$D$15/1000000</f>
        <v>3200</v>
      </c>
      <c r="F7" s="23">
        <v>1380</v>
      </c>
      <c r="G7" s="23">
        <f t="shared" si="0"/>
        <v>4580</v>
      </c>
      <c r="H7" s="25">
        <f t="shared" si="1"/>
        <v>2748</v>
      </c>
      <c r="I7" s="25">
        <f t="shared" si="2"/>
        <v>1374</v>
      </c>
      <c r="J7" s="25">
        <f t="shared" si="3"/>
        <v>458</v>
      </c>
    </row>
    <row r="8" spans="1:10" ht="15.75" x14ac:dyDescent="0.25">
      <c r="A8" s="21">
        <v>3</v>
      </c>
      <c r="B8" s="2" t="s">
        <v>2</v>
      </c>
      <c r="C8" s="32">
        <v>10</v>
      </c>
      <c r="D8" s="2">
        <v>6</v>
      </c>
      <c r="E8" s="23">
        <f>C8*'[2]Đơn giá'!$D$15/1000000</f>
        <v>4000</v>
      </c>
      <c r="F8" s="23">
        <f>D8*400*15%</f>
        <v>360</v>
      </c>
      <c r="G8" s="23">
        <f t="shared" ref="G8" si="4">E8+F8</f>
        <v>4360</v>
      </c>
      <c r="H8" s="25">
        <f t="shared" si="1"/>
        <v>2616</v>
      </c>
      <c r="I8" s="25">
        <f t="shared" si="2"/>
        <v>1308</v>
      </c>
      <c r="J8" s="25">
        <f t="shared" si="3"/>
        <v>436</v>
      </c>
    </row>
    <row r="9" spans="1:10" ht="15.75" x14ac:dyDescent="0.25">
      <c r="A9" s="47" t="s">
        <v>40</v>
      </c>
      <c r="B9" s="48"/>
      <c r="C9" s="19">
        <f t="shared" ref="C9:J9" si="5">SUM(C6:C8)</f>
        <v>46</v>
      </c>
      <c r="D9" s="20">
        <f t="shared" si="5"/>
        <v>29</v>
      </c>
      <c r="E9" s="26">
        <f t="shared" si="5"/>
        <v>18400</v>
      </c>
      <c r="F9" s="26">
        <f t="shared" si="5"/>
        <v>1740</v>
      </c>
      <c r="G9" s="38">
        <f t="shared" si="5"/>
        <v>20140</v>
      </c>
      <c r="H9" s="26">
        <f t="shared" si="5"/>
        <v>12084</v>
      </c>
      <c r="I9" s="26">
        <f t="shared" si="5"/>
        <v>6042</v>
      </c>
      <c r="J9" s="26">
        <f t="shared" si="5"/>
        <v>2014</v>
      </c>
    </row>
  </sheetData>
  <mergeCells count="5">
    <mergeCell ref="A2:J2"/>
    <mergeCell ref="A9:B9"/>
    <mergeCell ref="B1:J1"/>
    <mergeCell ref="I4:J4"/>
    <mergeCell ref="A3:J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I13" sqref="I13"/>
    </sheetView>
  </sheetViews>
  <sheetFormatPr defaultRowHeight="15" x14ac:dyDescent="0.25"/>
  <cols>
    <col min="2" max="2" width="19" customWidth="1"/>
    <col min="3" max="10" width="12.42578125" customWidth="1"/>
  </cols>
  <sheetData>
    <row r="1" spans="1:11" s="1" customFormat="1" ht="18.75" x14ac:dyDescent="0.25">
      <c r="B1" s="43" t="s">
        <v>61</v>
      </c>
      <c r="C1" s="43"/>
      <c r="D1" s="43"/>
      <c r="E1" s="43"/>
      <c r="F1" s="43"/>
      <c r="G1" s="43"/>
      <c r="H1" s="43"/>
      <c r="I1" s="43"/>
      <c r="J1" s="43"/>
    </row>
    <row r="2" spans="1:11" ht="39.6" customHeight="1" x14ac:dyDescent="0.25">
      <c r="A2" s="43" t="s">
        <v>58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ht="18.75" customHeight="1" x14ac:dyDescent="0.25">
      <c r="A3" s="45" t="str">
        <f>+'TH kinh phí'!A3:F3</f>
        <v>(Kèm theo Đề án số        /DA-UBND ngày      /    /2021 của UBND huyện)</v>
      </c>
      <c r="B3" s="45"/>
      <c r="C3" s="45"/>
      <c r="D3" s="45"/>
      <c r="E3" s="45"/>
      <c r="F3" s="45"/>
      <c r="G3" s="45"/>
      <c r="H3" s="45"/>
      <c r="I3" s="45"/>
      <c r="J3" s="45"/>
    </row>
    <row r="4" spans="1:11" ht="15.75" x14ac:dyDescent="0.25">
      <c r="I4" s="49" t="s">
        <v>41</v>
      </c>
      <c r="J4" s="49"/>
    </row>
    <row r="5" spans="1:11" ht="31.5" x14ac:dyDescent="0.25">
      <c r="A5" s="18" t="s">
        <v>30</v>
      </c>
      <c r="B5" s="18" t="s">
        <v>31</v>
      </c>
      <c r="C5" s="19" t="s">
        <v>59</v>
      </c>
      <c r="D5" s="20" t="s">
        <v>60</v>
      </c>
      <c r="E5" s="20" t="s">
        <v>34</v>
      </c>
      <c r="F5" s="20" t="s">
        <v>35</v>
      </c>
      <c r="G5" s="20" t="s">
        <v>36</v>
      </c>
      <c r="H5" s="20" t="s">
        <v>37</v>
      </c>
      <c r="I5" s="20" t="s">
        <v>38</v>
      </c>
      <c r="J5" s="20" t="s">
        <v>39</v>
      </c>
    </row>
    <row r="6" spans="1:11" ht="15.75" x14ac:dyDescent="0.25">
      <c r="A6" s="21">
        <v>1</v>
      </c>
      <c r="B6" s="2" t="s">
        <v>0</v>
      </c>
      <c r="C6" s="21">
        <v>1</v>
      </c>
      <c r="D6" s="22">
        <v>2</v>
      </c>
      <c r="E6" s="23">
        <v>629</v>
      </c>
      <c r="F6" s="23">
        <f>D6*'[1]Đơn giá'!$D$19*30%/1000000</f>
        <v>240</v>
      </c>
      <c r="G6" s="24">
        <f t="shared" ref="G6:G8" si="0">E6+F6</f>
        <v>869</v>
      </c>
      <c r="H6" s="25">
        <f t="shared" ref="H6:H8" si="1">G6*60%</f>
        <v>521.4</v>
      </c>
      <c r="I6" s="25">
        <f t="shared" ref="I6:I8" si="2">G6*30%</f>
        <v>260.7</v>
      </c>
      <c r="J6" s="25">
        <f t="shared" ref="J6:J8" si="3">G6*10%</f>
        <v>86.9</v>
      </c>
    </row>
    <row r="7" spans="1:11" ht="15.75" x14ac:dyDescent="0.25">
      <c r="A7" s="21">
        <v>2</v>
      </c>
      <c r="B7" s="2" t="s">
        <v>1</v>
      </c>
      <c r="C7" s="21"/>
      <c r="D7" s="21"/>
      <c r="E7" s="23"/>
      <c r="F7" s="23"/>
      <c r="G7" s="23"/>
      <c r="H7" s="25"/>
      <c r="I7" s="25"/>
      <c r="J7" s="25"/>
    </row>
    <row r="8" spans="1:11" ht="15.75" x14ac:dyDescent="0.25">
      <c r="A8" s="21">
        <v>3</v>
      </c>
      <c r="B8" s="2" t="s">
        <v>2</v>
      </c>
      <c r="C8" s="32">
        <v>1</v>
      </c>
      <c r="D8" s="2">
        <v>2</v>
      </c>
      <c r="E8" s="23">
        <v>1888</v>
      </c>
      <c r="F8" s="23">
        <v>240</v>
      </c>
      <c r="G8" s="23">
        <f t="shared" si="0"/>
        <v>2128</v>
      </c>
      <c r="H8" s="25">
        <f t="shared" si="1"/>
        <v>1276.8</v>
      </c>
      <c r="I8" s="25">
        <f t="shared" si="2"/>
        <v>638.4</v>
      </c>
      <c r="J8" s="25">
        <f t="shared" si="3"/>
        <v>212.8</v>
      </c>
    </row>
    <row r="9" spans="1:11" ht="15.75" x14ac:dyDescent="0.25">
      <c r="A9" s="47" t="s">
        <v>40</v>
      </c>
      <c r="B9" s="48"/>
      <c r="C9" s="19">
        <f t="shared" ref="C9:J9" si="4">SUM(C6:C8)</f>
        <v>2</v>
      </c>
      <c r="D9" s="20">
        <f t="shared" si="4"/>
        <v>4</v>
      </c>
      <c r="E9" s="26">
        <f t="shared" si="4"/>
        <v>2517</v>
      </c>
      <c r="F9" s="26">
        <f t="shared" si="4"/>
        <v>480</v>
      </c>
      <c r="G9" s="38">
        <f t="shared" si="4"/>
        <v>2997</v>
      </c>
      <c r="H9" s="26">
        <f t="shared" si="4"/>
        <v>1798.1999999999998</v>
      </c>
      <c r="I9" s="26">
        <f t="shared" si="4"/>
        <v>899.09999999999991</v>
      </c>
      <c r="J9" s="26">
        <f t="shared" si="4"/>
        <v>299.70000000000005</v>
      </c>
      <c r="K9" s="40"/>
    </row>
  </sheetData>
  <mergeCells count="5">
    <mergeCell ref="B1:J1"/>
    <mergeCell ref="A2:J2"/>
    <mergeCell ref="I4:J4"/>
    <mergeCell ref="A9:B9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 kinh phí</vt:lpstr>
      <vt:lpstr>Phòng học</vt:lpstr>
      <vt:lpstr>Nhà ở học sinh</vt:lpstr>
      <vt:lpstr>Vệ sinh NS</vt:lpstr>
      <vt:lpstr>phòng học BM</vt:lpstr>
      <vt:lpstr>bếp, nhà ăn</vt:lpstr>
      <vt:lpstr>hành chính</vt:lpstr>
      <vt:lpstr>sân chơi TDTT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PC</cp:lastModifiedBy>
  <cp:lastPrinted>2021-07-21T01:46:08Z</cp:lastPrinted>
  <dcterms:created xsi:type="dcterms:W3CDTF">2020-12-19T02:40:26Z</dcterms:created>
  <dcterms:modified xsi:type="dcterms:W3CDTF">2021-07-22T09:10:13Z</dcterms:modified>
</cp:coreProperties>
</file>