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10365" activeTab="1"/>
  </bookViews>
  <sheets>
    <sheet name="Biểu 01" sheetId="1" r:id="rId1"/>
    <sheet name="Biểu 02" sheetId="2" r:id="rId2"/>
    <sheet name="Sheet3" sheetId="3" state="hidden" r:id="rId3"/>
  </sheets>
  <definedNames>
    <definedName name="_xlnm.Print_Area" localSheetId="0">'Biểu 01'!$A$1:$H$58</definedName>
    <definedName name="_xlnm.Print_Area" localSheetId="1">'Biểu 02'!$A$1:$G$74</definedName>
    <definedName name="_xlnm.Print_Titles" localSheetId="0">'Biểu 01'!$6:$7</definedName>
    <definedName name="_xlnm.Print_Titles" localSheetId="1">'Biểu 02'!$6:$8</definedName>
  </definedNames>
  <calcPr fullCalcOnLoad="1"/>
</workbook>
</file>

<file path=xl/sharedStrings.xml><?xml version="1.0" encoding="utf-8"?>
<sst xmlns="http://schemas.openxmlformats.org/spreadsheetml/2006/main" count="230" uniqueCount="105">
  <si>
    <t>STT</t>
  </si>
  <si>
    <t>Nội dung</t>
  </si>
  <si>
    <t>A</t>
  </si>
  <si>
    <t>B</t>
  </si>
  <si>
    <t>ĐVT: Triệu đồng</t>
  </si>
  <si>
    <t>Trong đó</t>
  </si>
  <si>
    <t>Kinh phí đối ứng NSĐP theo quy định</t>
  </si>
  <si>
    <t>C</t>
  </si>
  <si>
    <t>Biểu 02</t>
  </si>
  <si>
    <t>Dự toán chi thường xuyên giao đầu năm 2022</t>
  </si>
  <si>
    <t>Lồng ghép từ dự toán chi sự nghiệp năm 2022  theo các nội dung, nhiệm vụ có tính chất tương đồng với CTMTQG</t>
  </si>
  <si>
    <t>Tổng kinh phí đối ứng NSĐP theo quy định</t>
  </si>
  <si>
    <t>Dự án 1: Giải quyết tình trạng thiếu đất ở, nhà ở, đất sản xuất, nước sinh hoạt</t>
  </si>
  <si>
    <t>-</t>
  </si>
  <si>
    <t>Dự án 3: Phát triển sản xuất nông, lâm nghiệp bền vững, phát huy tiềm năng, thế mạnh của các vùng miền để sản xuất hàng hóa theo chuỗi giá trị</t>
  </si>
  <si>
    <t>Tiểu dự án 1: Phát triển kinh tế nông, lâm nghiệp bền vững gắn với bảo vệ rừng và nâng cao thu nhập cho người dân</t>
  </si>
  <si>
    <t>Tiểu dự án 2: Hỗ trợ phát triển sản xuất theo chuỗi giá trị, vùng trồng dược liệu quý, thúc đẩy khởi sự kinh doanh, khởi nghiệp và thu hút đầu tư vùng đồng bào dân tộc thiểu số và miền núi.</t>
  </si>
  <si>
    <t>Dự án 4: Đầu tư cơ sở hạ tầng thiết yếu, phục vụ sản xuất, đời sống trong vùng đồng bào dân tộc thiểu số và miền núi và các đơn vị sự nghiệp công của lĩnh vực dân tộc</t>
  </si>
  <si>
    <t xml:space="preserve">Tiểu Dự án 1: Đầu tư cơ sở hạ tầng thiết yếu, phục vụ sản xuất, đời sống trong vùng đồng bào dân tộc thiểu số và miền núi </t>
  </si>
  <si>
    <t>Dự án 5: Phát triển giáo dục đào tạo nâng cao chất lượng nguồn nhân lực</t>
  </si>
  <si>
    <t>Tiểu dự án 2: Bồi dưỡng kiến thức dân tộc; đào tạo dự bị đại học, đại học và sau đại học đáp ứng nhu cầu nhân lực cho vùng đồng bào dân tộc thiểu số</t>
  </si>
  <si>
    <t xml:space="preserve">Tiểu dự án 3: Dự án phát triển giáo dục nghề nghiệp và giải quyết việc làm cho người lao động vùng dân tộc thiểu số và miền núi </t>
  </si>
  <si>
    <t>Tiểu dự án 4: Đào tạo nâng cao năng lực cho cộng đồng và cán bộ triển khai Chương trình ở các cấp</t>
  </si>
  <si>
    <t>Dự án 8: Thực hiện bình đẳng giới và giải quyết những vấn đề cấp thiết đối với phụ nữ và trẻ em</t>
  </si>
  <si>
    <t>Dự án 9: Đầu tư phát triển nhóm dân tộc thiểu số rất ít người và nhóm dân tộc còn nhiều khó khăn</t>
  </si>
  <si>
    <t>Tiểu Dự án 2: Giảm thiểu tình trạng tảo hôn và hôn nhân cận huyết thống trong vùng đồng bào dân tộc thiểu số và miền núi</t>
  </si>
  <si>
    <t>Dự án 10: Truyền thông, tuyên truyền, vận động trong vùng đồng bào dân tộc thiểu số và miền núi. Kiểm tra, giám sát đánh giá việc tổ chức thực hiện Chương trình</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</si>
  <si>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t>
  </si>
  <si>
    <t>Tiểu dự án 2: Ứng dụng công nghệ thông tin hỗ trợ phát triển kinh tế - xã hội và đảm bảo an ninh trật tự vùng đồng bào dân tộc thiểu số và miền núi</t>
  </si>
  <si>
    <t>Tiểu dự án 3: Kiểm tra, giám sát, đánh giá, đào tạo, tập huấn tổ chức thực hiện Chương trình</t>
  </si>
  <si>
    <t>Dự án 6: Bảo tồn, phát huy giá trị văn hóa truyền thống tốt đẹp của các dân tộc thiểu số gắn với phát triển du lịch</t>
  </si>
  <si>
    <t>CHƯƠNG TRÌNH MỤC TIÊU QUỐC GIA PHÁT TRIỂN KT-XH VÙNG ĐỒNG BÀO DTTS VÀ MIỀN NÚI</t>
  </si>
  <si>
    <t>Dự toán 
chi thường 
xuyên giao 
đầu năm 
2022</t>
  </si>
  <si>
    <t>Ghi chú</t>
  </si>
  <si>
    <t>TỔNG CỘNG</t>
  </si>
  <si>
    <t>CHƯƠNG TRÌNH MỤC TIÊU QUỐC GIA XÂY DỰNG NÔNG THÔN MỚI</t>
  </si>
  <si>
    <t>CHƯƠNG TRÌNH MỤC TIÊU QUỐC GIA GIẢM NGHÈO BỀN VỮNG</t>
  </si>
  <si>
    <t>Thực hiện Chương trình mỗi xã một sản phẩm</t>
  </si>
  <si>
    <t xml:space="preserve">Nâng cao chất lượng môi trường, xây dựng cảnh quan nông thôn sáng, xanh, sạch, đẹp, an toàn </t>
  </si>
  <si>
    <t>Truyền thông về xây dựng nông thôn mới</t>
  </si>
  <si>
    <t>Kinh phí hoạt động của cơ quan chỉ đạo Chương trình các cấp</t>
  </si>
  <si>
    <t>Các hoạt động khác tại các địa phương</t>
  </si>
  <si>
    <t>Dự án 2: Đa dạng hóa sinh kế, phát triển mô hình giảm nghèo</t>
  </si>
  <si>
    <t>Dự án 3: Hỗ trợ phát triển sản xuất, cải thiện dinh dưỡng</t>
  </si>
  <si>
    <t>Tiểu dự án 1:  Hỗ trợ phát triển sản xuất trong lĩnh vực nông nghiệp</t>
  </si>
  <si>
    <t>Dự án 4: Phát triển giáo dục nghề nghiệp, việc làm bền vững</t>
  </si>
  <si>
    <t>Tiểu dự án 1. Phát triển giáo dục nghề nghiệp vùng nghèo, vùng khó khăn</t>
  </si>
  <si>
    <t>Dự án 6: Truyền thông và giảm nghèo về thông tin</t>
  </si>
  <si>
    <t>Tiểu dự án 1: Giảm nghèo về thông tin</t>
  </si>
  <si>
    <t>Tiểu dự án 2: Truyền thông về giảm nghèo đa chiều</t>
  </si>
  <si>
    <t>Dự án 7: Nâng cao năng lực và giám sát, đánh giá Chương trình</t>
  </si>
  <si>
    <t>Tiểu dự án 1: Nâng cao năng lực thực hiện Chương trình</t>
  </si>
  <si>
    <t>Tiểu dự án 2: Giám sát, đánh giá</t>
  </si>
  <si>
    <t>Hỗ trợ cơ sở giáo dục nghề nghiệp</t>
  </si>
  <si>
    <t>Hỗ trợ đào tạo nghề</t>
  </si>
  <si>
    <t>Nâng cao hiệu quả hoạt động của các Hợp tác xã nông nghiệp gắn với liên kết theo chuỗi giá trị</t>
  </si>
  <si>
    <t>Dự án 1:  Hỗ trợ đầu tư phát triển hạ tầng kinh tế - xã hội các huyện nghèo</t>
  </si>
  <si>
    <t>Tiểu dự án 1: Hỗ trợ đầu tư phát triển hạ tầng kinh tế - xã hội các huyện nghèo</t>
  </si>
  <si>
    <t>Hỗ trợ duy tu và bão dưỡng</t>
  </si>
  <si>
    <t>Hỗ trợ đa dạng hóa sinh kế, xây dựng, phát triển và nhân rộng các mô hình, dự án giảm nghèo</t>
  </si>
  <si>
    <t>Tiểu dự án 2: Hỗ trợ người lao động đi làm việc ở nước ngoài theo hợp đồng</t>
  </si>
  <si>
    <t>Tiểu dự án 3: Hỗ trợ việc làm bền vững (hoạt động chuyên môn khác)</t>
  </si>
  <si>
    <t>Trồng và chăm sóc cây xanh tạo cảnh quan môi trường</t>
  </si>
  <si>
    <t>Giữ gìn vệ sinh tái tạo cảnh quan môi trường do hoạt động khai thác khoáng sản</t>
  </si>
  <si>
    <t>Kinh phí hoạt động chương trình các cấp</t>
  </si>
  <si>
    <t>Kinh phí quản lý chương trình MTQG xây dựng nông thôn mới</t>
  </si>
  <si>
    <t>Các hoạt động khác tại địa phương</t>
  </si>
  <si>
    <t>Thực hiện mô hình trồng nghệ</t>
  </si>
  <si>
    <t>Tiểu dự án 2: Truyền thông về giảm nghèo đa chiều  thi đua “Cả nước chung tay vì người nghèo - Không để ai bị bổ lại phía sau”;</t>
  </si>
  <si>
    <t>Hỗ trợ hộ nghèo và hộ cận nghèo đón tết nguyên đán Nhâm Dần</t>
  </si>
  <si>
    <t>Kinh phí hoạt động Ban chỉ đạo giảm nghèo</t>
  </si>
  <si>
    <t>Kinh phí chi trả cho đội ngũ công tác viên làm công tác giảm nghèo cấp xã</t>
  </si>
  <si>
    <t>UBND các xã</t>
  </si>
  <si>
    <t>Ban giám sát cộng đồng các xã</t>
  </si>
  <si>
    <t xml:space="preserve">Trồng cây phân tán </t>
  </si>
  <si>
    <t>Mô hình thí điểm các chi hội nông dân nghề nghiệp phát triển kinh tế tập thể, kinh tế hợp tác, thực hiện các mô hình  gắn cuộc vận động làm thay đổi nếp nghĩ, cách làm đồng bào DTTS</t>
  </si>
  <si>
    <t>Tiểu dự án 1: Đổi mới hoạt động, củng cố phát triển các trường phổ thông dân tộc nội trú; trường phổ thông dân tộc bán trú; trường Phổ thông có học sinh bán trú và xóa mù chữ cho người dân vùng đồng bào dân tộc thiểu số</t>
  </si>
  <si>
    <t>Đề án nâng cao chất lượng giáo dục DTTS</t>
  </si>
  <si>
    <t>Kinh phí hoạt động quản lý chuyên môn lĩnh vực chính sách dân tộc</t>
  </si>
  <si>
    <t>Thực hiện chương trình tiến bộ phụ nữ và bình đẳng giới</t>
  </si>
  <si>
    <t>Bảo tồn dệt thổ cẩm tại ĐB DTTS</t>
  </si>
  <si>
    <t>Hỗ trợ kinh phí thực hiện chính sách người có uy tín trong đồng bào DTTS</t>
  </si>
  <si>
    <t>Duy trì trang thông tin điện tử xã</t>
  </si>
  <si>
    <t>Mua trang thiết bị phục vụ việc cải cách hành chính tại Bộ phận tiếp nhận và trả kết quả</t>
  </si>
  <si>
    <t>Văn phòng HĐND UBND các xã</t>
  </si>
  <si>
    <t>Giới thiệu trưng bày sản phẩm OCop (thông qua nội dung quản lý chương trình MTQG xây dựng nông thôn mới)</t>
  </si>
  <si>
    <t>+</t>
  </si>
  <si>
    <t>Thực hiện mô hình nông nghiệp tại Trung tâm dịch vụ nông nghiệp</t>
  </si>
  <si>
    <t>Bổ sung từ nguồn dự phòng ngân sách cấp huyện năm 2022 cho Ủy ban MTTQ huyện</t>
  </si>
  <si>
    <t>Giao dự toán đầu dăm cho UBND các xã</t>
  </si>
  <si>
    <t>Được giao dự toán đầu năm cho Hội Nông dân, Ủy ban MTTQ huyện</t>
  </si>
  <si>
    <t>NGUỒN VỐN LỒNG GHÉP ĐỐI ỨNG (VỐN SỰ NGHIỆP) NGÂN SÁCH HUYỆN THỰC HIỆN CÁC CHƯƠNG TRÌNH MỤC TIÊU QUỐC GIA NĂM 2022</t>
  </si>
  <si>
    <t xml:space="preserve">THUYẾT MINH CHI TIẾTNGUỒN VỐN LỒNG GHÉP ĐỐI ỨNG (VỐN SỰ NGHIỆP) NGÂN SÁCH HUYỆN THỰC HIỆN CÁC CHƯƠNG TRÌNH MỤC TIÊU QUỐC GIA NĂM 2022
</t>
  </si>
  <si>
    <t>Biểu 01</t>
  </si>
  <si>
    <t>Kinh phí đối ứng ngân sách huyện rà soát lồng ghép đối ứng</t>
  </si>
  <si>
    <t>(Kèm theo Tờ trình         /TTr-UBND ngày       tháng 11 năm 2022 của Ủy ban nhân dân huyện Ia H'Drai)</t>
  </si>
  <si>
    <t>Kinh phí CTMTQG theo Quyết định số 380/QĐ-UBND ngày 29/6/2022 của UBND tỉnh Kon Tum</t>
  </si>
  <si>
    <t>Đặt hàng sự nghiệp môi trường tại đơn vị Phòng Kinh tế và Hạ tầng</t>
  </si>
  <si>
    <t>Kinh phí quản lý Chương trình MTQG xây dựng nông thôn mới tại Phòng Nông nghiệp và Phát triển nông thôn</t>
  </si>
  <si>
    <t>Được giao dự toán đầu năm cho Phòng Lao động - Thương binh và Xã hội</t>
  </si>
  <si>
    <t>Được giao dự toán đầu năm cho Phòng Nông nghiệp và Phát triển nông thôn</t>
  </si>
  <si>
    <t>Được giao dự toán đầu năm cho Phòng Giáo dục và Đào tạo huyện</t>
  </si>
  <si>
    <t>Được giao dự toán đầu năm Phòng Giáo dục và Đào tạo huyện</t>
  </si>
  <si>
    <t>Được giao dự toán đầu năm Hội phụ nữ huyện; Phòng Lao động - Thương binh và Xã hội</t>
  </si>
  <si>
    <t>Được giao dự toán đầu năm Phòng Lao động - Thương binh Xã hội</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</si>
</sst>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 _₫_-;\-* #,##0.0\ _₫_-;_-* &quot;-&quot;??\ _₫_-;_-@_-"/>
    <numFmt numFmtId="181" formatCode="_-* #,##0.000\ _₫_-;\-* #,##0.000\ _₫_-;_-* &quot;-&quot;??\ _₫_-;_-@_-"/>
    <numFmt numFmtId="182" formatCode="_-* #,##0.000\ _₫_-;\-* #,##0.000\ _₫_-;_-* &quot;-&quot;???\ _₫_-;_-@_-"/>
    <numFmt numFmtId="183" formatCode="_-* #,##0\ _₫_-;\-* #,##0\ _₫_-;_-* &quot;-&quot;??\ _₫_-;_-@_-"/>
    <numFmt numFmtId="184" formatCode="_-* #,##0.000_-;\-* #,##0.000_-;_-* &quot;-&quot;???_-;_-@_-"/>
    <numFmt numFmtId="185" formatCode="_-* #,##0.0_-;\-* #,##0.0_-;_-* &quot;-&quot;?_-;_-@_-"/>
    <numFmt numFmtId="186" formatCode="_(* #,##0.000_);_(* \(#,##0.000\);_(* &quot;-&quot;???_);_(@_)"/>
  </numFmts>
  <fonts count="53">
    <font>
      <sz val="11"/>
      <color theme="1"/>
      <name val="Calibri"/>
      <family val="2"/>
    </font>
    <font>
      <sz val="11"/>
      <color indexed="8"/>
      <name val="Calibri"/>
      <family val="2"/>
    </font>
    <font>
      <sz val="12"/>
      <name val=".VnTime"/>
      <family val="2"/>
    </font>
    <font>
      <sz val="12"/>
      <name val=".VnArial Narrow"/>
      <family val="2"/>
    </font>
    <font>
      <sz val="10"/>
      <name val="Arial"/>
      <family val="2"/>
    </font>
    <font>
      <sz val="14"/>
      <name val="Times New Roman"/>
      <family val="1"/>
    </font>
    <font>
      <b/>
      <sz val="13"/>
      <name val="Times New Roman"/>
      <family val="1"/>
    </font>
    <font>
      <b/>
      <i/>
      <sz val="13"/>
      <name val="Times New Roman"/>
      <family val="1"/>
    </font>
    <font>
      <sz val="13"/>
      <name val="Times New Roman"/>
      <family val="1"/>
    </font>
    <font>
      <i/>
      <sz val="13"/>
      <name val="Times New Roman"/>
      <family val="1"/>
    </font>
    <font>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10"/>
      <name val="Times New Roman"/>
      <family val="1"/>
    </font>
    <font>
      <b/>
      <sz val="13"/>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FF0000"/>
      <name val="Times New Roman"/>
      <family val="1"/>
    </font>
    <font>
      <b/>
      <sz val="13"/>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4" fillId="0" borderId="0">
      <alignment/>
      <protection/>
    </xf>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9" fontId="0" fillId="0" borderId="0" applyFont="0" applyFill="0" applyBorder="0" applyAlignment="0" applyProtection="0"/>
    <xf numFmtId="169"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2" fillId="0" borderId="0">
      <alignment/>
      <protection/>
    </xf>
    <xf numFmtId="0" fontId="5" fillId="0" borderId="0">
      <alignment/>
      <protection/>
    </xf>
    <xf numFmtId="0" fontId="4" fillId="0" borderId="0">
      <alignment/>
      <protection/>
    </xf>
    <xf numFmtId="0" fontId="3" fillId="0" borderId="0">
      <alignment/>
      <protection/>
    </xf>
    <xf numFmtId="0" fontId="46" fillId="0" borderId="0">
      <alignment/>
      <protection/>
    </xf>
    <xf numFmtId="0" fontId="4" fillId="0" borderId="0">
      <alignment/>
      <protection/>
    </xf>
    <xf numFmtId="0" fontId="2" fillId="0" borderId="0">
      <alignment/>
      <protection/>
    </xf>
    <xf numFmtId="0" fontId="0" fillId="0" borderId="0">
      <alignment/>
      <protection/>
    </xf>
    <xf numFmtId="0" fontId="4" fillId="0" borderId="0">
      <alignment/>
      <protection/>
    </xf>
    <xf numFmtId="0" fontId="46" fillId="0" borderId="0">
      <alignment/>
      <protection/>
    </xf>
    <xf numFmtId="0" fontId="3"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7">
    <xf numFmtId="0" fontId="0" fillId="0" borderId="0" xfId="0" applyFont="1" applyAlignment="1">
      <alignment/>
    </xf>
    <xf numFmtId="0" fontId="6" fillId="0" borderId="0" xfId="76" applyFont="1" applyFill="1" applyAlignment="1">
      <alignment vertical="center"/>
      <protection/>
    </xf>
    <xf numFmtId="0" fontId="7" fillId="0" borderId="0" xfId="76" applyFont="1" applyFill="1" applyAlignment="1">
      <alignment horizontal="center" vertical="center"/>
      <protection/>
    </xf>
    <xf numFmtId="0" fontId="8" fillId="0" borderId="0" xfId="0" applyFont="1" applyFill="1" applyAlignment="1">
      <alignment vertical="center"/>
    </xf>
    <xf numFmtId="0" fontId="8" fillId="0" borderId="0" xfId="76" applyFont="1" applyFill="1" applyAlignment="1">
      <alignment horizontal="center" vertical="center"/>
      <protection/>
    </xf>
    <xf numFmtId="0" fontId="8" fillId="0" borderId="0" xfId="76" applyFont="1" applyFill="1" applyAlignment="1">
      <alignment vertical="center"/>
      <protection/>
    </xf>
    <xf numFmtId="0" fontId="6" fillId="0" borderId="10" xfId="65" applyFont="1" applyFill="1" applyBorder="1" applyAlignment="1">
      <alignment horizontal="center" vertical="center" wrapText="1"/>
      <protection/>
    </xf>
    <xf numFmtId="0" fontId="9" fillId="0" borderId="10" xfId="65" applyFont="1" applyFill="1" applyBorder="1" applyAlignment="1">
      <alignment horizontal="center" vertical="center" wrapText="1"/>
      <protection/>
    </xf>
    <xf numFmtId="0" fontId="9" fillId="0" borderId="0" xfId="0" applyFont="1" applyFill="1" applyAlignment="1">
      <alignment vertical="center"/>
    </xf>
    <xf numFmtId="0" fontId="6" fillId="0" borderId="10" xfId="0" applyFont="1" applyFill="1" applyBorder="1" applyAlignment="1">
      <alignment horizontal="center" vertical="center"/>
    </xf>
    <xf numFmtId="0" fontId="6" fillId="0" borderId="10" xfId="65" applyFont="1" applyFill="1" applyBorder="1" applyAlignment="1">
      <alignment vertical="center" wrapText="1"/>
      <protection/>
    </xf>
    <xf numFmtId="4" fontId="6" fillId="0" borderId="10" xfId="43" applyNumberFormat="1" applyFont="1" applyFill="1" applyBorder="1" applyAlignment="1">
      <alignment vertical="center"/>
    </xf>
    <xf numFmtId="182" fontId="6" fillId="0" borderId="0" xfId="0" applyNumberFormat="1" applyFont="1" applyFill="1" applyAlignment="1">
      <alignment vertical="center"/>
    </xf>
    <xf numFmtId="0" fontId="6" fillId="0" borderId="0" xfId="0" applyFont="1" applyFill="1" applyAlignment="1">
      <alignment vertical="center"/>
    </xf>
    <xf numFmtId="4" fontId="6" fillId="0" borderId="10" xfId="65" applyNumberFormat="1" applyFont="1" applyFill="1" applyBorder="1" applyAlignment="1">
      <alignment vertical="center"/>
      <protection/>
    </xf>
    <xf numFmtId="0" fontId="8" fillId="0" borderId="0" xfId="0" applyFont="1" applyFill="1" applyAlignment="1">
      <alignment horizontal="center" vertical="center"/>
    </xf>
    <xf numFmtId="0" fontId="8" fillId="0" borderId="10" xfId="0" applyFont="1" applyFill="1" applyBorder="1" applyAlignment="1">
      <alignment horizontal="center" vertical="center"/>
    </xf>
    <xf numFmtId="0" fontId="8" fillId="0" borderId="10" xfId="65" applyFont="1" applyFill="1" applyBorder="1" applyAlignment="1">
      <alignment horizontal="center" vertical="center"/>
      <protection/>
    </xf>
    <xf numFmtId="0" fontId="8" fillId="0" borderId="10" xfId="65" applyFont="1" applyFill="1" applyBorder="1" applyAlignment="1">
      <alignment vertical="center" wrapText="1"/>
      <protection/>
    </xf>
    <xf numFmtId="4" fontId="8" fillId="0" borderId="10" xfId="43" applyNumberFormat="1" applyFont="1" applyFill="1" applyBorder="1" applyAlignment="1">
      <alignment vertical="center"/>
    </xf>
    <xf numFmtId="4" fontId="8" fillId="0" borderId="10" xfId="43" applyNumberFormat="1" applyFont="1" applyFill="1" applyBorder="1" applyAlignment="1">
      <alignment vertical="center" wrapText="1"/>
    </xf>
    <xf numFmtId="4" fontId="9" fillId="0" borderId="10" xfId="43" applyNumberFormat="1" applyFont="1" applyFill="1" applyBorder="1" applyAlignment="1">
      <alignment vertical="center"/>
    </xf>
    <xf numFmtId="4" fontId="9" fillId="0" borderId="10" xfId="43" applyNumberFormat="1" applyFont="1" applyFill="1" applyBorder="1" applyAlignment="1">
      <alignment vertical="center" wrapText="1"/>
    </xf>
    <xf numFmtId="0" fontId="6" fillId="0" borderId="10" xfId="65" applyFont="1" applyFill="1" applyBorder="1" applyAlignment="1">
      <alignment horizontal="center" vertical="center"/>
      <protection/>
    </xf>
    <xf numFmtId="0" fontId="8" fillId="0" borderId="10" xfId="65" applyFont="1" applyFill="1" applyBorder="1" applyAlignment="1" quotePrefix="1">
      <alignment horizontal="center" vertical="center"/>
      <protection/>
    </xf>
    <xf numFmtId="4" fontId="7" fillId="0" borderId="10" xfId="43" applyNumberFormat="1" applyFont="1" applyFill="1" applyBorder="1" applyAlignment="1">
      <alignment vertical="center"/>
    </xf>
    <xf numFmtId="0" fontId="6" fillId="0" borderId="10" xfId="63" applyFont="1" applyFill="1" applyBorder="1" applyAlignment="1">
      <alignment horizontal="justify" vertical="center" wrapText="1"/>
      <protection/>
    </xf>
    <xf numFmtId="4" fontId="8" fillId="0" borderId="10" xfId="65" applyNumberFormat="1" applyFont="1" applyFill="1" applyBorder="1" applyAlignment="1">
      <alignment vertical="center" wrapText="1"/>
      <protection/>
    </xf>
    <xf numFmtId="0" fontId="9" fillId="0" borderId="10" xfId="0" applyFont="1" applyFill="1" applyBorder="1" applyAlignment="1">
      <alignment horizontal="center" vertical="center"/>
    </xf>
    <xf numFmtId="0" fontId="9" fillId="0" borderId="10" xfId="63" applyFont="1" applyFill="1" applyBorder="1" applyAlignment="1">
      <alignment horizontal="justify" vertical="center" wrapText="1"/>
      <protection/>
    </xf>
    <xf numFmtId="0" fontId="8" fillId="0" borderId="10" xfId="63" applyFont="1" applyFill="1" applyBorder="1" applyAlignment="1">
      <alignment horizontal="justify" vertical="center" wrapText="1"/>
      <protection/>
    </xf>
    <xf numFmtId="4" fontId="9" fillId="0" borderId="10" xfId="43" applyNumberFormat="1" applyFont="1" applyFill="1" applyBorder="1" applyAlignment="1">
      <alignment horizontal="right" vertical="center"/>
    </xf>
    <xf numFmtId="4" fontId="8" fillId="0" borderId="10" xfId="65" applyNumberFormat="1" applyFont="1" applyFill="1" applyBorder="1" applyAlignment="1">
      <alignment horizontal="center" vertical="center" wrapText="1"/>
      <protection/>
    </xf>
    <xf numFmtId="4" fontId="6" fillId="0" borderId="10" xfId="43" applyNumberFormat="1" applyFont="1" applyFill="1" applyBorder="1" applyAlignment="1">
      <alignment horizontal="right" vertical="center"/>
    </xf>
    <xf numFmtId="0" fontId="9" fillId="0" borderId="10" xfId="63" applyFont="1" applyFill="1" applyBorder="1" applyAlignment="1">
      <alignment horizontal="left" vertical="center" wrapText="1"/>
      <protection/>
    </xf>
    <xf numFmtId="4" fontId="9" fillId="0" borderId="10" xfId="65" applyNumberFormat="1" applyFont="1" applyFill="1" applyBorder="1" applyAlignment="1">
      <alignment vertical="center"/>
      <protection/>
    </xf>
    <xf numFmtId="179" fontId="6" fillId="0" borderId="0" xfId="43" applyFont="1" applyFill="1" applyAlignment="1">
      <alignment vertical="center"/>
    </xf>
    <xf numFmtId="0" fontId="6" fillId="0" borderId="0" xfId="76" applyFont="1" applyFill="1" applyAlignment="1">
      <alignment vertical="center" wrapText="1"/>
      <protection/>
    </xf>
    <xf numFmtId="0" fontId="8" fillId="0" borderId="0" xfId="0" applyFont="1" applyFill="1" applyAlignment="1">
      <alignment vertical="center" wrapText="1"/>
    </xf>
    <xf numFmtId="0" fontId="9" fillId="0" borderId="0" xfId="0" applyFont="1" applyFill="1" applyAlignment="1">
      <alignment vertical="center" wrapText="1"/>
    </xf>
    <xf numFmtId="179" fontId="8" fillId="0" borderId="0" xfId="43" applyFont="1" applyFill="1" applyAlignment="1">
      <alignment vertical="center"/>
    </xf>
    <xf numFmtId="179" fontId="6" fillId="0" borderId="10" xfId="43" applyFont="1" applyFill="1" applyBorder="1" applyAlignment="1">
      <alignment horizontal="center" vertical="center" wrapText="1"/>
    </xf>
    <xf numFmtId="179" fontId="9" fillId="0" borderId="10" xfId="43" applyFont="1" applyFill="1" applyBorder="1" applyAlignment="1">
      <alignment horizontal="center" vertical="center" wrapText="1"/>
    </xf>
    <xf numFmtId="0" fontId="10" fillId="0" borderId="10" xfId="65" applyFont="1" applyFill="1" applyBorder="1" applyAlignment="1">
      <alignment horizontal="center" vertical="center" wrapText="1"/>
      <protection/>
    </xf>
    <xf numFmtId="37" fontId="10" fillId="0" borderId="10" xfId="43"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51" fillId="0" borderId="0" xfId="0" applyFont="1" applyFill="1" applyAlignment="1">
      <alignment vertical="center" wrapText="1"/>
    </xf>
    <xf numFmtId="0" fontId="51" fillId="0" borderId="0" xfId="0" applyFont="1" applyFill="1" applyAlignment="1">
      <alignment vertical="center"/>
    </xf>
    <xf numFmtId="39" fontId="6" fillId="0" borderId="10" xfId="43" applyNumberFormat="1" applyFont="1" applyFill="1" applyBorder="1" applyAlignment="1">
      <alignment vertical="center"/>
    </xf>
    <xf numFmtId="179" fontId="6" fillId="0" borderId="10" xfId="43" applyFont="1" applyFill="1" applyBorder="1" applyAlignment="1">
      <alignment horizontal="center" vertical="center"/>
    </xf>
    <xf numFmtId="0" fontId="6" fillId="0" borderId="0" xfId="0" applyFont="1" applyFill="1" applyAlignment="1">
      <alignment vertical="center" wrapText="1"/>
    </xf>
    <xf numFmtId="0" fontId="52" fillId="0" borderId="0" xfId="0" applyFont="1" applyFill="1" applyAlignment="1">
      <alignment vertical="center" wrapText="1"/>
    </xf>
    <xf numFmtId="0" fontId="52" fillId="0" borderId="0" xfId="0" applyFont="1" applyFill="1" applyAlignment="1">
      <alignment vertical="center"/>
    </xf>
    <xf numFmtId="179" fontId="6" fillId="0" borderId="0" xfId="0" applyNumberFormat="1" applyFont="1" applyFill="1" applyAlignment="1">
      <alignment vertical="center"/>
    </xf>
    <xf numFmtId="0" fontId="7" fillId="0" borderId="0" xfId="0" applyFont="1" applyFill="1" applyAlignment="1">
      <alignment vertical="center" wrapText="1"/>
    </xf>
    <xf numFmtId="0" fontId="7" fillId="0" borderId="0" xfId="0" applyFont="1" applyFill="1" applyAlignment="1">
      <alignment vertical="center"/>
    </xf>
    <xf numFmtId="179" fontId="8" fillId="0" borderId="0" xfId="43" applyFont="1" applyFill="1" applyAlignment="1">
      <alignment horizontal="center" vertical="center"/>
    </xf>
    <xf numFmtId="39" fontId="8" fillId="0" borderId="10" xfId="43" applyNumberFormat="1" applyFont="1" applyFill="1" applyBorder="1" applyAlignment="1">
      <alignment vertical="center"/>
    </xf>
    <xf numFmtId="179" fontId="8" fillId="0" borderId="10" xfId="43" applyFont="1" applyFill="1" applyBorder="1" applyAlignment="1">
      <alignment horizontal="center" vertical="center"/>
    </xf>
    <xf numFmtId="0" fontId="9" fillId="0" borderId="10" xfId="65" applyFont="1" applyFill="1" applyBorder="1" applyAlignment="1">
      <alignment horizontal="center" vertical="center"/>
      <protection/>
    </xf>
    <xf numFmtId="0" fontId="9" fillId="0" borderId="10" xfId="65" applyFont="1" applyFill="1" applyBorder="1" applyAlignment="1">
      <alignment vertical="center" wrapText="1"/>
      <protection/>
    </xf>
    <xf numFmtId="39" fontId="9" fillId="0" borderId="10" xfId="43" applyNumberFormat="1" applyFont="1" applyFill="1" applyBorder="1" applyAlignment="1">
      <alignment vertical="center"/>
    </xf>
    <xf numFmtId="179" fontId="8" fillId="0" borderId="10" xfId="43" applyFont="1" applyFill="1" applyBorder="1" applyAlignment="1">
      <alignment horizontal="center" vertical="center" wrapText="1"/>
    </xf>
    <xf numFmtId="0" fontId="8" fillId="0" borderId="10" xfId="67" applyFont="1" applyFill="1" applyBorder="1" applyAlignment="1">
      <alignment horizontal="justify" vertical="center"/>
      <protection/>
    </xf>
    <xf numFmtId="0" fontId="9" fillId="0" borderId="10" xfId="67" applyFont="1" applyFill="1" applyBorder="1" applyAlignment="1">
      <alignment horizontal="justify" vertical="center"/>
      <protection/>
    </xf>
    <xf numFmtId="0" fontId="8" fillId="0" borderId="10" xfId="67" applyFont="1" applyFill="1" applyBorder="1" applyAlignment="1">
      <alignment horizontal="center" vertical="center"/>
      <protection/>
    </xf>
    <xf numFmtId="0" fontId="8" fillId="0" borderId="10" xfId="67" applyFont="1" applyFill="1" applyBorder="1" applyAlignment="1">
      <alignment horizontal="center" vertical="center" wrapText="1"/>
      <protection/>
    </xf>
    <xf numFmtId="0" fontId="6" fillId="0" borderId="10" xfId="65" applyFont="1" applyFill="1" applyBorder="1" applyAlignment="1" quotePrefix="1">
      <alignment horizontal="center" vertical="center"/>
      <protection/>
    </xf>
    <xf numFmtId="0" fontId="7" fillId="0" borderId="10" xfId="0" applyFont="1" applyFill="1" applyBorder="1" applyAlignment="1">
      <alignment horizontal="center" vertical="center"/>
    </xf>
    <xf numFmtId="0" fontId="7" fillId="0" borderId="10" xfId="63" applyFont="1" applyFill="1" applyBorder="1" applyAlignment="1">
      <alignment horizontal="justify" vertical="center" wrapText="1"/>
      <protection/>
    </xf>
    <xf numFmtId="0" fontId="6" fillId="0" borderId="10" xfId="63" applyFont="1" applyFill="1" applyBorder="1" applyAlignment="1">
      <alignment horizontal="left" vertical="center" wrapText="1"/>
      <protection/>
    </xf>
    <xf numFmtId="4" fontId="8" fillId="0" borderId="10" xfId="43" applyNumberFormat="1" applyFont="1" applyFill="1" applyBorder="1" applyAlignment="1">
      <alignment horizontal="center" vertical="center" wrapText="1"/>
    </xf>
    <xf numFmtId="0" fontId="6" fillId="0" borderId="0" xfId="65" applyFont="1" applyFill="1" applyAlignment="1">
      <alignment horizontal="center" vertical="center" wrapText="1"/>
      <protection/>
    </xf>
    <xf numFmtId="0" fontId="6" fillId="0" borderId="0" xfId="65" applyFont="1" applyFill="1" applyAlignment="1">
      <alignment horizontal="center" vertical="center"/>
      <protection/>
    </xf>
    <xf numFmtId="0" fontId="9" fillId="0" borderId="0" xfId="65" applyFont="1" applyFill="1" applyAlignment="1">
      <alignment horizontal="center" vertical="center"/>
      <protection/>
    </xf>
    <xf numFmtId="0" fontId="6" fillId="0" borderId="10" xfId="65" applyFont="1" applyFill="1" applyBorder="1" applyAlignment="1">
      <alignment horizontal="center" vertical="center" wrapText="1"/>
      <protection/>
    </xf>
    <xf numFmtId="0" fontId="9" fillId="0" borderId="0" xfId="65" applyFont="1" applyFill="1" applyAlignment="1">
      <alignment horizontal="center" vertical="center" wrapText="1"/>
      <protection/>
    </xf>
    <xf numFmtId="0" fontId="9" fillId="0" borderId="11" xfId="69" applyFont="1" applyFill="1" applyBorder="1" applyAlignment="1">
      <alignment horizontal="right" vertical="center"/>
      <protection/>
    </xf>
    <xf numFmtId="0" fontId="6" fillId="0" borderId="12" xfId="65" applyFont="1" applyFill="1" applyBorder="1" applyAlignment="1">
      <alignment horizontal="center" vertical="center" wrapText="1"/>
      <protection/>
    </xf>
    <xf numFmtId="0" fontId="6" fillId="0" borderId="13" xfId="65" applyFont="1" applyFill="1" applyBorder="1" applyAlignment="1">
      <alignment horizontal="center" vertical="center" wrapText="1"/>
      <protection/>
    </xf>
    <xf numFmtId="179" fontId="7" fillId="0" borderId="0" xfId="43" applyFont="1" applyFill="1" applyAlignment="1">
      <alignment horizontal="right" vertical="center"/>
    </xf>
    <xf numFmtId="0" fontId="6" fillId="0" borderId="0" xfId="65" applyFont="1" applyFill="1" applyAlignment="1">
      <alignment horizontal="center" vertical="center" wrapText="1" shrinkToFit="1"/>
      <protection/>
    </xf>
    <xf numFmtId="0" fontId="6" fillId="0" borderId="0" xfId="65" applyFont="1" applyFill="1" applyAlignment="1">
      <alignment horizontal="center" vertical="center" shrinkToFit="1"/>
      <protection/>
    </xf>
    <xf numFmtId="179" fontId="6" fillId="0" borderId="10" xfId="43" applyFont="1" applyFill="1" applyBorder="1" applyAlignment="1">
      <alignment horizontal="center" vertical="center" wrapText="1"/>
    </xf>
    <xf numFmtId="179" fontId="9" fillId="0" borderId="11" xfId="43" applyFont="1" applyFill="1" applyBorder="1" applyAlignment="1">
      <alignment horizontal="right" vertical="center"/>
    </xf>
    <xf numFmtId="179" fontId="6" fillId="0" borderId="12" xfId="43" applyFont="1" applyFill="1" applyBorder="1" applyAlignment="1">
      <alignment horizontal="center" vertical="center" wrapText="1"/>
    </xf>
    <xf numFmtId="179" fontId="6" fillId="0" borderId="13" xfId="43" applyFont="1" applyFill="1" applyBorder="1" applyAlignment="1">
      <alignment horizontal="center" vertical="center"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utoFormat-Optionen" xfId="39"/>
    <cellStyle name="Bad" xfId="40"/>
    <cellStyle name="Calculation" xfId="41"/>
    <cellStyle name="Check Cell" xfId="42"/>
    <cellStyle name="Comma" xfId="43"/>
    <cellStyle name="Comma [0]" xfId="44"/>
    <cellStyle name="Comma 10" xfId="45"/>
    <cellStyle name="Comma 2" xfId="46"/>
    <cellStyle name="Comma 2 2" xfId="47"/>
    <cellStyle name="Comma 3" xfId="48"/>
    <cellStyle name="Comma 7"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10 2 3" xfId="63"/>
    <cellStyle name="Normal 11" xfId="64"/>
    <cellStyle name="Normal 12" xfId="65"/>
    <cellStyle name="Normal 2" xfId="66"/>
    <cellStyle name="Normal 2 2" xfId="67"/>
    <cellStyle name="Normal 2 2 2" xfId="68"/>
    <cellStyle name="Normal 2 3" xfId="69"/>
    <cellStyle name="Normal 2 4" xfId="70"/>
    <cellStyle name="Normal 3" xfId="71"/>
    <cellStyle name="Normal 3 2" xfId="72"/>
    <cellStyle name="Normal 3 3" xfId="73"/>
    <cellStyle name="Normal 4" xfId="74"/>
    <cellStyle name="Normal 5" xfId="75"/>
    <cellStyle name="Normal 6" xfId="76"/>
    <cellStyle name="Normal 7" xfId="77"/>
    <cellStyle name="Note" xfId="78"/>
    <cellStyle name="Output" xfId="79"/>
    <cellStyle name="Percent" xfId="80"/>
    <cellStyle name="Title" xfId="81"/>
    <cellStyle name="Total" xfId="82"/>
    <cellStyle name="Warning Text"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8"/>
  <sheetViews>
    <sheetView showGridLines="0" zoomScale="80" zoomScaleNormal="80" zoomScaleSheetLayoutView="96" zoomScalePageLayoutView="0" workbookViewId="0" topLeftCell="A1">
      <pane ySplit="7" topLeftCell="A8" activePane="bottomLeft" state="frozen"/>
      <selection pane="topLeft" activeCell="A1" sqref="A1"/>
      <selection pane="bottomLeft" activeCell="J12" sqref="J12"/>
    </sheetView>
  </sheetViews>
  <sheetFormatPr defaultColWidth="9.00390625" defaultRowHeight="15"/>
  <cols>
    <col min="1" max="1" width="6.00390625" style="15" customWidth="1"/>
    <col min="2" max="2" width="87.140625" style="3" customWidth="1"/>
    <col min="3" max="3" width="20.00390625" style="3" customWidth="1"/>
    <col min="4" max="5" width="19.421875" style="3" customWidth="1"/>
    <col min="6" max="6" width="14.140625" style="3" hidden="1" customWidth="1"/>
    <col min="7" max="7" width="23.421875" style="3" hidden="1" customWidth="1"/>
    <col min="8" max="8" width="28.7109375" style="3" customWidth="1"/>
    <col min="9" max="9" width="12.00390625" style="3" bestFit="1" customWidth="1"/>
    <col min="10" max="10" width="12.421875" style="3" customWidth="1"/>
    <col min="11" max="16384" width="9.00390625" style="3" customWidth="1"/>
  </cols>
  <sheetData>
    <row r="1" spans="1:9" ht="17.25">
      <c r="A1" s="1"/>
      <c r="B1" s="1"/>
      <c r="C1" s="1"/>
      <c r="D1" s="1"/>
      <c r="E1" s="1"/>
      <c r="F1" s="1"/>
      <c r="G1" s="1"/>
      <c r="H1" s="2" t="s">
        <v>93</v>
      </c>
      <c r="I1" s="1"/>
    </row>
    <row r="2" spans="1:8" ht="16.5">
      <c r="A2" s="72" t="s">
        <v>91</v>
      </c>
      <c r="B2" s="73"/>
      <c r="C2" s="73"/>
      <c r="D2" s="73"/>
      <c r="E2" s="73"/>
      <c r="F2" s="73"/>
      <c r="G2" s="73"/>
      <c r="H2" s="73"/>
    </row>
    <row r="3" spans="1:8" ht="16.5">
      <c r="A3" s="76" t="s">
        <v>95</v>
      </c>
      <c r="B3" s="76"/>
      <c r="C3" s="76"/>
      <c r="D3" s="76"/>
      <c r="E3" s="76"/>
      <c r="F3" s="76"/>
      <c r="G3" s="76"/>
      <c r="H3" s="76"/>
    </row>
    <row r="4" spans="1:8" ht="16.5">
      <c r="A4" s="74"/>
      <c r="B4" s="74"/>
      <c r="C4" s="74"/>
      <c r="D4" s="74"/>
      <c r="E4" s="74"/>
      <c r="F4" s="74"/>
      <c r="G4" s="74"/>
      <c r="H4" s="74"/>
    </row>
    <row r="5" spans="1:8" ht="16.5">
      <c r="A5" s="4"/>
      <c r="B5" s="5"/>
      <c r="C5" s="5"/>
      <c r="D5" s="5"/>
      <c r="E5" s="5"/>
      <c r="F5" s="5"/>
      <c r="G5" s="77" t="s">
        <v>4</v>
      </c>
      <c r="H5" s="77"/>
    </row>
    <row r="6" spans="1:8" ht="16.5">
      <c r="A6" s="75" t="s">
        <v>0</v>
      </c>
      <c r="B6" s="75" t="s">
        <v>1</v>
      </c>
      <c r="C6" s="75" t="s">
        <v>96</v>
      </c>
      <c r="D6" s="75" t="s">
        <v>6</v>
      </c>
      <c r="E6" s="78" t="s">
        <v>94</v>
      </c>
      <c r="F6" s="75" t="s">
        <v>5</v>
      </c>
      <c r="G6" s="75"/>
      <c r="H6" s="75" t="s">
        <v>33</v>
      </c>
    </row>
    <row r="7" spans="1:8" ht="102" customHeight="1">
      <c r="A7" s="75"/>
      <c r="B7" s="75"/>
      <c r="C7" s="75"/>
      <c r="D7" s="75"/>
      <c r="E7" s="79"/>
      <c r="F7" s="7" t="s">
        <v>9</v>
      </c>
      <c r="G7" s="7" t="s">
        <v>10</v>
      </c>
      <c r="H7" s="75"/>
    </row>
    <row r="8" spans="1:8" s="8" customFormat="1" ht="16.5">
      <c r="A8" s="7" t="s">
        <v>2</v>
      </c>
      <c r="B8" s="7" t="s">
        <v>3</v>
      </c>
      <c r="C8" s="7">
        <v>1</v>
      </c>
      <c r="D8" s="7">
        <v>2</v>
      </c>
      <c r="E8" s="7">
        <v>3</v>
      </c>
      <c r="F8" s="7">
        <v>3</v>
      </c>
      <c r="G8" s="7">
        <v>4</v>
      </c>
      <c r="H8" s="7">
        <v>4</v>
      </c>
    </row>
    <row r="9" spans="1:8" ht="16.5">
      <c r="A9" s="16"/>
      <c r="B9" s="6" t="s">
        <v>34</v>
      </c>
      <c r="C9" s="14">
        <f>C10+C17+C37</f>
        <v>14079</v>
      </c>
      <c r="D9" s="14">
        <f>D10+D17+D37</f>
        <v>2433.9</v>
      </c>
      <c r="E9" s="14">
        <f>SUM(F9:G9)</f>
        <v>3029.4</v>
      </c>
      <c r="F9" s="14">
        <f>F10+F17+F37</f>
        <v>447.6</v>
      </c>
      <c r="G9" s="14">
        <f>G10+G17+G37</f>
        <v>2581.8</v>
      </c>
      <c r="H9" s="14"/>
    </row>
    <row r="10" spans="1:9" s="13" customFormat="1" ht="16.5">
      <c r="A10" s="9" t="s">
        <v>2</v>
      </c>
      <c r="B10" s="10" t="s">
        <v>35</v>
      </c>
      <c r="C10" s="11">
        <f>SUM(C11:C16)</f>
        <v>1140</v>
      </c>
      <c r="D10" s="11">
        <f>SUM(D11:D16)</f>
        <v>1140</v>
      </c>
      <c r="E10" s="11">
        <f>SUM(F10:G10)</f>
        <v>1241.6</v>
      </c>
      <c r="F10" s="11">
        <f>SUM(F11:F16)</f>
        <v>61.6</v>
      </c>
      <c r="G10" s="11">
        <f>SUM(G11:G16)</f>
        <v>1180</v>
      </c>
      <c r="H10" s="11"/>
      <c r="I10" s="12"/>
    </row>
    <row r="11" spans="1:8" ht="16.5">
      <c r="A11" s="17">
        <v>1</v>
      </c>
      <c r="B11" s="18" t="s">
        <v>37</v>
      </c>
      <c r="C11" s="19">
        <v>300</v>
      </c>
      <c r="D11" s="19">
        <f aca="true" t="shared" si="0" ref="D11:D16">+C11</f>
        <v>300</v>
      </c>
      <c r="E11" s="19">
        <f aca="true" t="shared" si="1" ref="E11:E58">SUM(F11:G11)</f>
        <v>0</v>
      </c>
      <c r="F11" s="19">
        <f>+'Biểu 02'!E11</f>
        <v>0</v>
      </c>
      <c r="G11" s="19"/>
      <c r="H11" s="19"/>
    </row>
    <row r="12" spans="1:8" ht="33">
      <c r="A12" s="17">
        <v>2</v>
      </c>
      <c r="B12" s="18" t="s">
        <v>55</v>
      </c>
      <c r="C12" s="19">
        <v>100</v>
      </c>
      <c r="D12" s="19">
        <f t="shared" si="0"/>
        <v>100</v>
      </c>
      <c r="E12" s="19">
        <f t="shared" si="1"/>
        <v>0</v>
      </c>
      <c r="F12" s="19"/>
      <c r="G12" s="19"/>
      <c r="H12" s="19"/>
    </row>
    <row r="13" spans="1:8" ht="33">
      <c r="A13" s="17">
        <v>3</v>
      </c>
      <c r="B13" s="18" t="s">
        <v>38</v>
      </c>
      <c r="C13" s="19">
        <v>500</v>
      </c>
      <c r="D13" s="19">
        <f t="shared" si="0"/>
        <v>500</v>
      </c>
      <c r="E13" s="19">
        <f t="shared" si="1"/>
        <v>1180</v>
      </c>
      <c r="F13" s="19">
        <f>+'Biểu 02'!E14</f>
        <v>0</v>
      </c>
      <c r="G13" s="19">
        <f>+'Biểu 02'!F14</f>
        <v>1180</v>
      </c>
      <c r="H13" s="20"/>
    </row>
    <row r="14" spans="1:8" ht="26.25" customHeight="1">
      <c r="A14" s="17">
        <v>4</v>
      </c>
      <c r="B14" s="18" t="s">
        <v>39</v>
      </c>
      <c r="C14" s="21">
        <v>50</v>
      </c>
      <c r="D14" s="19">
        <f t="shared" si="0"/>
        <v>50</v>
      </c>
      <c r="E14" s="21">
        <f t="shared" si="1"/>
        <v>0</v>
      </c>
      <c r="F14" s="21"/>
      <c r="G14" s="21"/>
      <c r="H14" s="21"/>
    </row>
    <row r="15" spans="1:8" ht="16.5">
      <c r="A15" s="17">
        <v>5</v>
      </c>
      <c r="B15" s="18" t="s">
        <v>40</v>
      </c>
      <c r="C15" s="21">
        <v>90</v>
      </c>
      <c r="D15" s="19">
        <f t="shared" si="0"/>
        <v>90</v>
      </c>
      <c r="E15" s="21">
        <f t="shared" si="1"/>
        <v>61.6</v>
      </c>
      <c r="F15" s="21">
        <f>+'Biểu 02'!E18</f>
        <v>61.6</v>
      </c>
      <c r="G15" s="21"/>
      <c r="H15" s="22"/>
    </row>
    <row r="16" spans="1:8" ht="16.5">
      <c r="A16" s="17">
        <v>6</v>
      </c>
      <c r="B16" s="18" t="s">
        <v>41</v>
      </c>
      <c r="C16" s="19">
        <v>100</v>
      </c>
      <c r="D16" s="19">
        <f t="shared" si="0"/>
        <v>100</v>
      </c>
      <c r="E16" s="19">
        <f t="shared" si="1"/>
        <v>0</v>
      </c>
      <c r="F16" s="19"/>
      <c r="G16" s="19"/>
      <c r="H16" s="19"/>
    </row>
    <row r="17" spans="1:8" s="13" customFormat="1" ht="16.5">
      <c r="A17" s="9" t="s">
        <v>3</v>
      </c>
      <c r="B17" s="10" t="s">
        <v>36</v>
      </c>
      <c r="C17" s="11">
        <f>C21+C23+C25+C31+C34+C18</f>
        <v>5202</v>
      </c>
      <c r="D17" s="11">
        <f>D21+D23+D25+D31+D34+D18</f>
        <v>520.2</v>
      </c>
      <c r="E17" s="11">
        <f t="shared" si="1"/>
        <v>560.3</v>
      </c>
      <c r="F17" s="11">
        <f>F21+F23+F25+F31+F34+F18</f>
        <v>60.5</v>
      </c>
      <c r="G17" s="11">
        <f>G21+G23+G25+G31+G34+G18</f>
        <v>499.8</v>
      </c>
      <c r="H17" s="11"/>
    </row>
    <row r="18" spans="1:8" s="13" customFormat="1" ht="16.5">
      <c r="A18" s="23">
        <v>1</v>
      </c>
      <c r="B18" s="10" t="s">
        <v>56</v>
      </c>
      <c r="C18" s="11">
        <f aca="true" t="shared" si="2" ref="C18:G19">+C19</f>
        <v>1847</v>
      </c>
      <c r="D18" s="11">
        <f t="shared" si="2"/>
        <v>184.70000000000002</v>
      </c>
      <c r="E18" s="11">
        <f t="shared" si="1"/>
        <v>0</v>
      </c>
      <c r="F18" s="11">
        <f t="shared" si="2"/>
        <v>0</v>
      </c>
      <c r="G18" s="11">
        <f t="shared" si="2"/>
        <v>0</v>
      </c>
      <c r="H18" s="11"/>
    </row>
    <row r="19" spans="1:8" ht="16.5">
      <c r="A19" s="17" t="s">
        <v>13</v>
      </c>
      <c r="B19" s="18" t="s">
        <v>57</v>
      </c>
      <c r="C19" s="19">
        <f t="shared" si="2"/>
        <v>1847</v>
      </c>
      <c r="D19" s="19">
        <f t="shared" si="2"/>
        <v>184.70000000000002</v>
      </c>
      <c r="E19" s="19">
        <f t="shared" si="1"/>
        <v>0</v>
      </c>
      <c r="F19" s="19">
        <f t="shared" si="2"/>
        <v>0</v>
      </c>
      <c r="G19" s="19">
        <f t="shared" si="2"/>
        <v>0</v>
      </c>
      <c r="H19" s="19"/>
    </row>
    <row r="20" spans="1:8" ht="16.5">
      <c r="A20" s="24" t="s">
        <v>86</v>
      </c>
      <c r="B20" s="18" t="s">
        <v>58</v>
      </c>
      <c r="C20" s="19">
        <v>1847</v>
      </c>
      <c r="D20" s="19">
        <f>0.1*C20</f>
        <v>184.70000000000002</v>
      </c>
      <c r="E20" s="19">
        <f t="shared" si="1"/>
        <v>0</v>
      </c>
      <c r="F20" s="19"/>
      <c r="G20" s="19"/>
      <c r="H20" s="19"/>
    </row>
    <row r="21" spans="1:8" s="13" customFormat="1" ht="16.5">
      <c r="A21" s="23">
        <v>2</v>
      </c>
      <c r="B21" s="10" t="s">
        <v>42</v>
      </c>
      <c r="C21" s="11">
        <f>+C22</f>
        <v>1479</v>
      </c>
      <c r="D21" s="11">
        <f>+D22</f>
        <v>147.9</v>
      </c>
      <c r="E21" s="11">
        <f t="shared" si="1"/>
        <v>0</v>
      </c>
      <c r="F21" s="11">
        <f>+F22</f>
        <v>0</v>
      </c>
      <c r="G21" s="11"/>
      <c r="H21" s="11"/>
    </row>
    <row r="22" spans="1:8" s="13" customFormat="1" ht="33">
      <c r="A22" s="23" t="s">
        <v>13</v>
      </c>
      <c r="B22" s="18" t="s">
        <v>59</v>
      </c>
      <c r="C22" s="19">
        <v>1479</v>
      </c>
      <c r="D22" s="19">
        <f>0.1*C22</f>
        <v>147.9</v>
      </c>
      <c r="E22" s="11">
        <f t="shared" si="1"/>
        <v>0</v>
      </c>
      <c r="F22" s="11"/>
      <c r="G22" s="11"/>
      <c r="H22" s="11"/>
    </row>
    <row r="23" spans="1:8" s="13" customFormat="1" ht="17.25">
      <c r="A23" s="23">
        <v>3</v>
      </c>
      <c r="B23" s="10" t="s">
        <v>43</v>
      </c>
      <c r="C23" s="25">
        <f>C24</f>
        <v>627</v>
      </c>
      <c r="D23" s="25">
        <f>D24</f>
        <v>62.7</v>
      </c>
      <c r="E23" s="25">
        <f t="shared" si="1"/>
        <v>400</v>
      </c>
      <c r="F23" s="25">
        <f>F24</f>
        <v>0</v>
      </c>
      <c r="G23" s="25">
        <f>G24</f>
        <v>400</v>
      </c>
      <c r="H23" s="25"/>
    </row>
    <row r="24" spans="1:8" ht="16.5">
      <c r="A24" s="17" t="s">
        <v>13</v>
      </c>
      <c r="B24" s="18" t="s">
        <v>44</v>
      </c>
      <c r="C24" s="21">
        <v>627</v>
      </c>
      <c r="D24" s="19">
        <f>0.1*C24</f>
        <v>62.7</v>
      </c>
      <c r="E24" s="19">
        <f t="shared" si="1"/>
        <v>400</v>
      </c>
      <c r="F24" s="19">
        <f>+'Biểu 02'!E29</f>
        <v>0</v>
      </c>
      <c r="G24" s="21">
        <f>+'Biểu 02'!F29</f>
        <v>400</v>
      </c>
      <c r="H24" s="22"/>
    </row>
    <row r="25" spans="1:8" s="13" customFormat="1" ht="17.25">
      <c r="A25" s="23">
        <v>4</v>
      </c>
      <c r="B25" s="10" t="s">
        <v>45</v>
      </c>
      <c r="C25" s="25">
        <f>+C26+C29+C30</f>
        <v>900</v>
      </c>
      <c r="D25" s="25">
        <f>+D26+D29+D30</f>
        <v>90</v>
      </c>
      <c r="E25" s="25">
        <f t="shared" si="1"/>
        <v>0</v>
      </c>
      <c r="F25" s="25">
        <f>+F26+F29</f>
        <v>0</v>
      </c>
      <c r="G25" s="25"/>
      <c r="H25" s="25"/>
    </row>
    <row r="26" spans="1:8" ht="16.5">
      <c r="A26" s="17" t="s">
        <v>13</v>
      </c>
      <c r="B26" s="18" t="s">
        <v>46</v>
      </c>
      <c r="C26" s="21">
        <f>C27+C28</f>
        <v>611</v>
      </c>
      <c r="D26" s="21">
        <f>D27+D28</f>
        <v>61.1</v>
      </c>
      <c r="E26" s="21">
        <f t="shared" si="1"/>
        <v>0</v>
      </c>
      <c r="F26" s="21"/>
      <c r="G26" s="21"/>
      <c r="H26" s="21"/>
    </row>
    <row r="27" spans="1:8" ht="16.5">
      <c r="A27" s="17" t="s">
        <v>86</v>
      </c>
      <c r="B27" s="18" t="s">
        <v>53</v>
      </c>
      <c r="C27" s="21"/>
      <c r="D27" s="21"/>
      <c r="E27" s="21">
        <f t="shared" si="1"/>
        <v>0</v>
      </c>
      <c r="F27" s="21"/>
      <c r="G27" s="21"/>
      <c r="H27" s="21"/>
    </row>
    <row r="28" spans="1:8" ht="16.5">
      <c r="A28" s="17" t="s">
        <v>86</v>
      </c>
      <c r="B28" s="18" t="s">
        <v>54</v>
      </c>
      <c r="C28" s="21">
        <v>611</v>
      </c>
      <c r="D28" s="21">
        <f>0.1*C28</f>
        <v>61.1</v>
      </c>
      <c r="E28" s="21">
        <f t="shared" si="1"/>
        <v>0</v>
      </c>
      <c r="F28" s="21"/>
      <c r="G28" s="21"/>
      <c r="H28" s="21"/>
    </row>
    <row r="29" spans="1:8" ht="16.5">
      <c r="A29" s="17" t="s">
        <v>13</v>
      </c>
      <c r="B29" s="18" t="s">
        <v>60</v>
      </c>
      <c r="C29" s="21">
        <v>187</v>
      </c>
      <c r="D29" s="21">
        <f>0.1*C29</f>
        <v>18.7</v>
      </c>
      <c r="E29" s="21">
        <f t="shared" si="1"/>
        <v>0</v>
      </c>
      <c r="F29" s="21"/>
      <c r="G29" s="21"/>
      <c r="H29" s="21"/>
    </row>
    <row r="30" spans="1:8" ht="16.5">
      <c r="A30" s="17" t="s">
        <v>13</v>
      </c>
      <c r="B30" s="18" t="s">
        <v>61</v>
      </c>
      <c r="C30" s="21">
        <v>102</v>
      </c>
      <c r="D30" s="21">
        <f>0.1*C30</f>
        <v>10.200000000000001</v>
      </c>
      <c r="E30" s="21">
        <f t="shared" si="1"/>
        <v>0</v>
      </c>
      <c r="F30" s="21"/>
      <c r="G30" s="21"/>
      <c r="H30" s="21"/>
    </row>
    <row r="31" spans="1:8" s="13" customFormat="1" ht="17.25">
      <c r="A31" s="23">
        <v>5</v>
      </c>
      <c r="B31" s="10" t="s">
        <v>47</v>
      </c>
      <c r="C31" s="25">
        <f>SUM(C32:C33)</f>
        <v>52</v>
      </c>
      <c r="D31" s="25">
        <f>SUM(D32:D33)</f>
        <v>5.200000000000001</v>
      </c>
      <c r="E31" s="25">
        <f t="shared" si="1"/>
        <v>99.8</v>
      </c>
      <c r="F31" s="25">
        <f>SUM(F32:F33)</f>
        <v>0</v>
      </c>
      <c r="G31" s="25">
        <f>SUM(G32:G33)</f>
        <v>99.8</v>
      </c>
      <c r="H31" s="25"/>
    </row>
    <row r="32" spans="1:8" ht="16.5">
      <c r="A32" s="17" t="s">
        <v>13</v>
      </c>
      <c r="B32" s="18" t="s">
        <v>48</v>
      </c>
      <c r="C32" s="21">
        <v>24</v>
      </c>
      <c r="D32" s="21">
        <f>0.1*C32</f>
        <v>2.4000000000000004</v>
      </c>
      <c r="E32" s="21">
        <f t="shared" si="1"/>
        <v>0</v>
      </c>
      <c r="F32" s="21"/>
      <c r="G32" s="21"/>
      <c r="H32" s="21"/>
    </row>
    <row r="33" spans="1:8" ht="16.5">
      <c r="A33" s="17" t="s">
        <v>13</v>
      </c>
      <c r="B33" s="18" t="s">
        <v>49</v>
      </c>
      <c r="C33" s="21">
        <v>28</v>
      </c>
      <c r="D33" s="21">
        <f>0.1*C33</f>
        <v>2.8000000000000003</v>
      </c>
      <c r="E33" s="21">
        <f t="shared" si="1"/>
        <v>99.8</v>
      </c>
      <c r="F33" s="21">
        <f>+'Biểu 02'!E38</f>
        <v>0</v>
      </c>
      <c r="G33" s="21">
        <f>+'Biểu 02'!F38</f>
        <v>99.8</v>
      </c>
      <c r="H33" s="21"/>
    </row>
    <row r="34" spans="1:8" s="13" customFormat="1" ht="17.25">
      <c r="A34" s="23">
        <v>6</v>
      </c>
      <c r="B34" s="10" t="s">
        <v>50</v>
      </c>
      <c r="C34" s="25">
        <f>SUM(C35:C36)</f>
        <v>297</v>
      </c>
      <c r="D34" s="25">
        <f>SUM(D35:D36)</f>
        <v>29.700000000000003</v>
      </c>
      <c r="E34" s="25">
        <f t="shared" si="1"/>
        <v>60.5</v>
      </c>
      <c r="F34" s="25">
        <f>SUM(F35:F36)</f>
        <v>60.5</v>
      </c>
      <c r="G34" s="25">
        <f>G35</f>
        <v>0</v>
      </c>
      <c r="H34" s="25"/>
    </row>
    <row r="35" spans="1:8" ht="16.5">
      <c r="A35" s="17" t="s">
        <v>13</v>
      </c>
      <c r="B35" s="18" t="s">
        <v>51</v>
      </c>
      <c r="C35" s="21">
        <v>194</v>
      </c>
      <c r="D35" s="19">
        <f>+C35*0.1</f>
        <v>19.400000000000002</v>
      </c>
      <c r="E35" s="21">
        <f t="shared" si="1"/>
        <v>47</v>
      </c>
      <c r="F35" s="21">
        <f>+'Biểu 02'!E41</f>
        <v>47</v>
      </c>
      <c r="G35" s="21"/>
      <c r="H35" s="21"/>
    </row>
    <row r="36" spans="1:8" ht="16.5">
      <c r="A36" s="17" t="s">
        <v>13</v>
      </c>
      <c r="B36" s="18" t="s">
        <v>52</v>
      </c>
      <c r="C36" s="21">
        <v>103</v>
      </c>
      <c r="D36" s="19">
        <f>+C36*0.1</f>
        <v>10.3</v>
      </c>
      <c r="E36" s="21">
        <f t="shared" si="1"/>
        <v>13.5</v>
      </c>
      <c r="F36" s="21">
        <f>+'Biểu 02'!E44</f>
        <v>13.5</v>
      </c>
      <c r="G36" s="21"/>
      <c r="H36" s="21"/>
    </row>
    <row r="37" spans="1:8" s="13" customFormat="1" ht="33">
      <c r="A37" s="9" t="s">
        <v>7</v>
      </c>
      <c r="B37" s="10" t="s">
        <v>31</v>
      </c>
      <c r="C37" s="11">
        <f>C38+C39+C43+C46+C51+C52+C53+C55</f>
        <v>7737</v>
      </c>
      <c r="D37" s="11">
        <f>D38+D39+D43+D46+D51+D52+D53+D55</f>
        <v>773.7</v>
      </c>
      <c r="E37" s="11">
        <f t="shared" si="1"/>
        <v>1227.5</v>
      </c>
      <c r="F37" s="11">
        <f>F38+F39+F43+F46+F51+F52+F53+F55</f>
        <v>325.5</v>
      </c>
      <c r="G37" s="11">
        <f>G38+G39+G43+G46+G51+G52+G53+G55</f>
        <v>902</v>
      </c>
      <c r="H37" s="14"/>
    </row>
    <row r="38" spans="1:8" s="13" customFormat="1" ht="16.5">
      <c r="A38" s="9">
        <v>1</v>
      </c>
      <c r="B38" s="26" t="s">
        <v>12</v>
      </c>
      <c r="C38" s="11">
        <v>765</v>
      </c>
      <c r="D38" s="11">
        <f>0.1*C38</f>
        <v>76.5</v>
      </c>
      <c r="E38" s="11">
        <f t="shared" si="1"/>
        <v>0</v>
      </c>
      <c r="F38" s="11"/>
      <c r="G38" s="11"/>
      <c r="H38" s="27"/>
    </row>
    <row r="39" spans="1:8" s="13" customFormat="1" ht="33">
      <c r="A39" s="9">
        <v>2</v>
      </c>
      <c r="B39" s="26" t="s">
        <v>14</v>
      </c>
      <c r="C39" s="11">
        <f>SUM(C40:C41)</f>
        <v>5674</v>
      </c>
      <c r="D39" s="11">
        <f>SUM(D40:D41)</f>
        <v>567.4</v>
      </c>
      <c r="E39" s="11">
        <f>SUM(F39:G39)</f>
        <v>342</v>
      </c>
      <c r="F39" s="11">
        <f>SUM(F40:F41)</f>
        <v>117</v>
      </c>
      <c r="G39" s="11">
        <f>SUM(G40:G41)</f>
        <v>225</v>
      </c>
      <c r="H39" s="14"/>
    </row>
    <row r="40" spans="1:8" s="8" customFormat="1" ht="33">
      <c r="A40" s="28" t="s">
        <v>13</v>
      </c>
      <c r="B40" s="29" t="s">
        <v>15</v>
      </c>
      <c r="C40" s="21">
        <v>4723</v>
      </c>
      <c r="D40" s="21">
        <f>0.1*C40</f>
        <v>472.3</v>
      </c>
      <c r="E40" s="21">
        <f t="shared" si="1"/>
        <v>225</v>
      </c>
      <c r="F40" s="21"/>
      <c r="G40" s="21">
        <v>225</v>
      </c>
      <c r="H40" s="27"/>
    </row>
    <row r="41" spans="1:8" s="8" customFormat="1" ht="49.5">
      <c r="A41" s="28" t="s">
        <v>13</v>
      </c>
      <c r="B41" s="29" t="s">
        <v>16</v>
      </c>
      <c r="C41" s="21">
        <v>951</v>
      </c>
      <c r="D41" s="21">
        <f>0.1*C41</f>
        <v>95.10000000000001</v>
      </c>
      <c r="E41" s="21">
        <f>SUM(F41:G41)</f>
        <v>117</v>
      </c>
      <c r="F41" s="21">
        <f>+'Biểu 02'!E51</f>
        <v>117</v>
      </c>
      <c r="G41" s="21">
        <f>G42</f>
        <v>0</v>
      </c>
      <c r="H41" s="27"/>
    </row>
    <row r="42" spans="1:8" ht="16.5" hidden="1">
      <c r="A42" s="16"/>
      <c r="B42" s="30"/>
      <c r="C42" s="19"/>
      <c r="D42" s="19"/>
      <c r="E42" s="19"/>
      <c r="F42" s="19"/>
      <c r="G42" s="19"/>
      <c r="H42" s="27"/>
    </row>
    <row r="43" spans="1:8" s="13" customFormat="1" ht="49.5">
      <c r="A43" s="9">
        <v>3</v>
      </c>
      <c r="B43" s="26" t="s">
        <v>17</v>
      </c>
      <c r="C43" s="11">
        <f>C44</f>
        <v>367</v>
      </c>
      <c r="D43" s="11">
        <f>D44</f>
        <v>36.7</v>
      </c>
      <c r="E43" s="11">
        <f t="shared" si="1"/>
        <v>0</v>
      </c>
      <c r="F43" s="11">
        <f>F44</f>
        <v>0</v>
      </c>
      <c r="G43" s="11">
        <f>G44</f>
        <v>0</v>
      </c>
      <c r="H43" s="27"/>
    </row>
    <row r="44" spans="1:8" ht="33">
      <c r="A44" s="28" t="s">
        <v>13</v>
      </c>
      <c r="B44" s="29" t="s">
        <v>18</v>
      </c>
      <c r="C44" s="19">
        <v>367</v>
      </c>
      <c r="D44" s="19">
        <f>0.1*C44</f>
        <v>36.7</v>
      </c>
      <c r="E44" s="19">
        <f t="shared" si="1"/>
        <v>0</v>
      </c>
      <c r="F44" s="19"/>
      <c r="G44" s="19">
        <f>G45</f>
        <v>0</v>
      </c>
      <c r="H44" s="27"/>
    </row>
    <row r="45" spans="1:8" ht="16.5" hidden="1">
      <c r="A45" s="16"/>
      <c r="B45" s="29"/>
      <c r="C45" s="19"/>
      <c r="D45" s="19"/>
      <c r="E45" s="19">
        <f t="shared" si="1"/>
        <v>0</v>
      </c>
      <c r="F45" s="19"/>
      <c r="G45" s="19"/>
      <c r="H45" s="27"/>
    </row>
    <row r="46" spans="1:8" s="13" customFormat="1" ht="16.5">
      <c r="A46" s="9">
        <v>4</v>
      </c>
      <c r="B46" s="26" t="s">
        <v>19</v>
      </c>
      <c r="C46" s="11">
        <f>SUM(C47:C50)</f>
        <v>573</v>
      </c>
      <c r="D46" s="11">
        <f>SUM(D47:D50)</f>
        <v>57.300000000000004</v>
      </c>
      <c r="E46" s="11">
        <f t="shared" si="1"/>
        <v>702</v>
      </c>
      <c r="F46" s="11">
        <f>SUM(F47:F50)</f>
        <v>25</v>
      </c>
      <c r="G46" s="11">
        <f>SUM(G47:G50)</f>
        <v>677</v>
      </c>
      <c r="H46" s="14"/>
    </row>
    <row r="47" spans="1:8" s="8" customFormat="1" ht="49.5">
      <c r="A47" s="28" t="s">
        <v>13</v>
      </c>
      <c r="B47" s="29" t="s">
        <v>76</v>
      </c>
      <c r="C47" s="31">
        <v>13</v>
      </c>
      <c r="D47" s="21">
        <f aca="true" t="shared" si="3" ref="D47:D52">0.1*C47</f>
        <v>1.3</v>
      </c>
      <c r="E47" s="21">
        <f t="shared" si="1"/>
        <v>677</v>
      </c>
      <c r="F47" s="21">
        <f>+'Biểu 02'!E56</f>
        <v>0</v>
      </c>
      <c r="G47" s="21">
        <v>677</v>
      </c>
      <c r="H47" s="32"/>
    </row>
    <row r="48" spans="1:8" s="8" customFormat="1" ht="33">
      <c r="A48" s="28" t="s">
        <v>13</v>
      </c>
      <c r="B48" s="29" t="s">
        <v>20</v>
      </c>
      <c r="C48" s="31">
        <v>55</v>
      </c>
      <c r="D48" s="21">
        <f t="shared" si="3"/>
        <v>5.5</v>
      </c>
      <c r="E48" s="21">
        <f t="shared" si="1"/>
        <v>0</v>
      </c>
      <c r="F48" s="21"/>
      <c r="G48" s="21"/>
      <c r="H48" s="32"/>
    </row>
    <row r="49" spans="1:8" s="8" customFormat="1" ht="41.25" customHeight="1">
      <c r="A49" s="28" t="s">
        <v>13</v>
      </c>
      <c r="B49" s="29" t="s">
        <v>21</v>
      </c>
      <c r="C49" s="31">
        <v>454</v>
      </c>
      <c r="D49" s="21">
        <f t="shared" si="3"/>
        <v>45.400000000000006</v>
      </c>
      <c r="E49" s="21">
        <f t="shared" si="1"/>
        <v>0</v>
      </c>
      <c r="F49" s="21"/>
      <c r="G49" s="21"/>
      <c r="H49" s="32"/>
    </row>
    <row r="50" spans="1:8" s="8" customFormat="1" ht="33">
      <c r="A50" s="28" t="s">
        <v>13</v>
      </c>
      <c r="B50" s="29" t="s">
        <v>22</v>
      </c>
      <c r="C50" s="31">
        <v>51</v>
      </c>
      <c r="D50" s="21">
        <f t="shared" si="3"/>
        <v>5.1000000000000005</v>
      </c>
      <c r="E50" s="21">
        <f t="shared" si="1"/>
        <v>25</v>
      </c>
      <c r="F50" s="21">
        <f>+'Biểu 02'!E60</f>
        <v>25</v>
      </c>
      <c r="G50" s="21"/>
      <c r="H50" s="32"/>
    </row>
    <row r="51" spans="1:8" s="13" customFormat="1" ht="33">
      <c r="A51" s="9">
        <v>5</v>
      </c>
      <c r="B51" s="26" t="s">
        <v>30</v>
      </c>
      <c r="C51" s="33">
        <v>56</v>
      </c>
      <c r="D51" s="25">
        <f t="shared" si="3"/>
        <v>5.6000000000000005</v>
      </c>
      <c r="E51" s="11">
        <f t="shared" si="1"/>
        <v>50</v>
      </c>
      <c r="F51" s="11">
        <f>+'Biểu 02'!E62</f>
        <v>50</v>
      </c>
      <c r="G51" s="11"/>
      <c r="H51" s="32"/>
    </row>
    <row r="52" spans="1:8" s="13" customFormat="1" ht="33">
      <c r="A52" s="9">
        <v>6</v>
      </c>
      <c r="B52" s="26" t="s">
        <v>23</v>
      </c>
      <c r="C52" s="33">
        <v>139</v>
      </c>
      <c r="D52" s="25">
        <f t="shared" si="3"/>
        <v>13.9</v>
      </c>
      <c r="E52" s="11">
        <f t="shared" si="1"/>
        <v>23.5</v>
      </c>
      <c r="F52" s="11">
        <f>+'Biểu 02'!E64</f>
        <v>23.5</v>
      </c>
      <c r="G52" s="11"/>
      <c r="H52" s="32"/>
    </row>
    <row r="53" spans="1:8" s="13" customFormat="1" ht="33">
      <c r="A53" s="9">
        <v>7</v>
      </c>
      <c r="B53" s="26" t="s">
        <v>24</v>
      </c>
      <c r="C53" s="33">
        <f>C54</f>
        <v>62</v>
      </c>
      <c r="D53" s="33">
        <f>D54</f>
        <v>6.2</v>
      </c>
      <c r="E53" s="33">
        <f t="shared" si="1"/>
        <v>0</v>
      </c>
      <c r="F53" s="33">
        <f>F54</f>
        <v>0</v>
      </c>
      <c r="G53" s="33">
        <f>G54</f>
        <v>0</v>
      </c>
      <c r="H53" s="14"/>
    </row>
    <row r="54" spans="1:8" s="8" customFormat="1" ht="33">
      <c r="A54" s="28" t="s">
        <v>13</v>
      </c>
      <c r="B54" s="34" t="s">
        <v>25</v>
      </c>
      <c r="C54" s="31">
        <v>62</v>
      </c>
      <c r="D54" s="21">
        <f>0.1*C54</f>
        <v>6.2</v>
      </c>
      <c r="E54" s="21">
        <f t="shared" si="1"/>
        <v>0</v>
      </c>
      <c r="F54" s="21"/>
      <c r="G54" s="21"/>
      <c r="H54" s="32"/>
    </row>
    <row r="55" spans="1:8" s="13" customFormat="1" ht="49.5">
      <c r="A55" s="9">
        <v>8</v>
      </c>
      <c r="B55" s="26" t="s">
        <v>26</v>
      </c>
      <c r="C55" s="33">
        <f>C56+C57+C58</f>
        <v>101</v>
      </c>
      <c r="D55" s="33">
        <f>D56+D57+D58</f>
        <v>10.100000000000001</v>
      </c>
      <c r="E55" s="33">
        <f t="shared" si="1"/>
        <v>110</v>
      </c>
      <c r="F55" s="33">
        <f>F56+F57+F58</f>
        <v>110</v>
      </c>
      <c r="G55" s="33">
        <f>G56+G57+G58</f>
        <v>0</v>
      </c>
      <c r="H55" s="14"/>
    </row>
    <row r="56" spans="1:8" s="8" customFormat="1" ht="66">
      <c r="A56" s="28" t="s">
        <v>13</v>
      </c>
      <c r="B56" s="29" t="s">
        <v>27</v>
      </c>
      <c r="C56" s="31">
        <v>71</v>
      </c>
      <c r="D56" s="21">
        <f>0.1*C56</f>
        <v>7.1000000000000005</v>
      </c>
      <c r="E56" s="21">
        <f t="shared" si="1"/>
        <v>70</v>
      </c>
      <c r="F56" s="21">
        <f>+'Biểu 02'!E69</f>
        <v>70</v>
      </c>
      <c r="G56" s="21"/>
      <c r="H56" s="35"/>
    </row>
    <row r="57" spans="1:8" s="8" customFormat="1" ht="33">
      <c r="A57" s="28" t="s">
        <v>13</v>
      </c>
      <c r="B57" s="29" t="s">
        <v>28</v>
      </c>
      <c r="C57" s="21">
        <v>11</v>
      </c>
      <c r="D57" s="21">
        <f>0.1*C57</f>
        <v>1.1</v>
      </c>
      <c r="E57" s="21">
        <f t="shared" si="1"/>
        <v>40</v>
      </c>
      <c r="F57" s="21">
        <f>+'Biểu 02'!E71</f>
        <v>40</v>
      </c>
      <c r="G57" s="21"/>
      <c r="H57" s="32"/>
    </row>
    <row r="58" spans="1:8" s="8" customFormat="1" ht="33">
      <c r="A58" s="28" t="s">
        <v>13</v>
      </c>
      <c r="B58" s="29" t="s">
        <v>29</v>
      </c>
      <c r="C58" s="21">
        <v>19</v>
      </c>
      <c r="D58" s="21">
        <f>0.1*C58</f>
        <v>1.9000000000000001</v>
      </c>
      <c r="E58" s="21">
        <f t="shared" si="1"/>
        <v>0</v>
      </c>
      <c r="F58" s="21"/>
      <c r="G58" s="21"/>
      <c r="H58" s="32"/>
    </row>
  </sheetData>
  <sheetProtection/>
  <mergeCells count="11">
    <mergeCell ref="E6:E7"/>
    <mergeCell ref="A2:H2"/>
    <mergeCell ref="A4:H4"/>
    <mergeCell ref="A6:A7"/>
    <mergeCell ref="B6:B7"/>
    <mergeCell ref="D6:D7"/>
    <mergeCell ref="C6:C7"/>
    <mergeCell ref="F6:G6"/>
    <mergeCell ref="H6:H7"/>
    <mergeCell ref="A3:H3"/>
    <mergeCell ref="G5:H5"/>
  </mergeCells>
  <printOptions horizontalCentered="1"/>
  <pageMargins left="0" right="0" top="0.196850393700787" bottom="0.295275590551181" header="0.24" footer="0.31496062992126"/>
  <pageSetup horizontalDpi="600" verticalDpi="600" orientation="landscape" paperSize="9" scale="79" r:id="rId1"/>
  <headerFooter>
    <oddFooter>&amp;CPage &amp;P of &amp;N</oddFooter>
  </headerFooter>
  <colBreaks count="1" manualBreakCount="1">
    <brk id="8" max="65535" man="1"/>
  </colBreaks>
  <ignoredErrors>
    <ignoredError sqref="E9:E10 E17:E22 D20:D21 E23:E24 D23 D53:D55 E43 D31:E42 D44:E52 D43 D56:E58 E53:E55" formula="1"/>
  </ignoredErrors>
</worksheet>
</file>

<file path=xl/worksheets/sheet2.xml><?xml version="1.0" encoding="utf-8"?>
<worksheet xmlns="http://schemas.openxmlformats.org/spreadsheetml/2006/main" xmlns:r="http://schemas.openxmlformats.org/officeDocument/2006/relationships">
  <dimension ref="A1:I74"/>
  <sheetViews>
    <sheetView showGridLines="0" tabSelected="1" zoomScale="80" zoomScaleNormal="80" zoomScaleSheetLayoutView="70" zoomScalePageLayoutView="0" workbookViewId="0" topLeftCell="A1">
      <pane ySplit="8" topLeftCell="A9" activePane="bottomLeft" state="frozen"/>
      <selection pane="topLeft" activeCell="A1" sqref="A1"/>
      <selection pane="bottomLeft" activeCell="H15" sqref="H15"/>
    </sheetView>
  </sheetViews>
  <sheetFormatPr defaultColWidth="9.00390625" defaultRowHeight="15"/>
  <cols>
    <col min="1" max="1" width="6.00390625" style="15" customWidth="1"/>
    <col min="2" max="2" width="94.8515625" style="3" customWidth="1"/>
    <col min="3" max="3" width="15.28125" style="40" hidden="1" customWidth="1"/>
    <col min="4" max="4" width="17.421875" style="40" customWidth="1"/>
    <col min="5" max="5" width="17.421875" style="40" hidden="1" customWidth="1"/>
    <col min="6" max="6" width="25.8515625" style="40" hidden="1" customWidth="1"/>
    <col min="7" max="7" width="65.00390625" style="56" customWidth="1"/>
    <col min="8" max="8" width="77.8515625" style="38" customWidth="1"/>
    <col min="9" max="9" width="10.421875" style="3" bestFit="1" customWidth="1"/>
    <col min="10" max="16384" width="9.00390625" style="3" customWidth="1"/>
  </cols>
  <sheetData>
    <row r="1" spans="1:8" ht="17.25">
      <c r="A1" s="1"/>
      <c r="B1" s="1"/>
      <c r="C1" s="36"/>
      <c r="D1" s="36"/>
      <c r="E1" s="36"/>
      <c r="F1" s="80" t="s">
        <v>8</v>
      </c>
      <c r="G1" s="80"/>
      <c r="H1" s="37"/>
    </row>
    <row r="2" spans="1:7" ht="16.5">
      <c r="A2" s="81" t="s">
        <v>92</v>
      </c>
      <c r="B2" s="82"/>
      <c r="C2" s="82"/>
      <c r="D2" s="82"/>
      <c r="E2" s="82"/>
      <c r="F2" s="82"/>
      <c r="G2" s="82"/>
    </row>
    <row r="3" spans="1:7" ht="16.5">
      <c r="A3" s="76" t="str">
        <f>+'Biểu 01'!A3:H3</f>
        <v>(Kèm theo Tờ trình         /TTr-UBND ngày       tháng 11 năm 2022 của Ủy ban nhân dân huyện Ia H'Drai)</v>
      </c>
      <c r="B3" s="76"/>
      <c r="C3" s="76"/>
      <c r="D3" s="76"/>
      <c r="E3" s="76"/>
      <c r="F3" s="76"/>
      <c r="G3" s="76"/>
    </row>
    <row r="4" spans="1:8" s="8" customFormat="1" ht="16.5">
      <c r="A4" s="76"/>
      <c r="B4" s="76"/>
      <c r="C4" s="76"/>
      <c r="D4" s="76"/>
      <c r="E4" s="76"/>
      <c r="F4" s="76"/>
      <c r="G4" s="76"/>
      <c r="H4" s="39"/>
    </row>
    <row r="5" spans="1:7" ht="16.5">
      <c r="A5" s="4"/>
      <c r="B5" s="5"/>
      <c r="F5" s="84" t="s">
        <v>4</v>
      </c>
      <c r="G5" s="84"/>
    </row>
    <row r="6" spans="1:7" ht="16.5">
      <c r="A6" s="75" t="s">
        <v>0</v>
      </c>
      <c r="B6" s="75" t="s">
        <v>1</v>
      </c>
      <c r="C6" s="83" t="s">
        <v>11</v>
      </c>
      <c r="D6" s="85" t="s">
        <v>11</v>
      </c>
      <c r="E6" s="83" t="s">
        <v>5</v>
      </c>
      <c r="F6" s="83"/>
      <c r="G6" s="83" t="s">
        <v>33</v>
      </c>
    </row>
    <row r="7" spans="1:7" ht="99">
      <c r="A7" s="75"/>
      <c r="B7" s="75"/>
      <c r="C7" s="83"/>
      <c r="D7" s="86"/>
      <c r="E7" s="42" t="s">
        <v>32</v>
      </c>
      <c r="F7" s="42" t="s">
        <v>10</v>
      </c>
      <c r="G7" s="83"/>
    </row>
    <row r="8" spans="1:8" s="15" customFormat="1" ht="16.5">
      <c r="A8" s="43" t="s">
        <v>2</v>
      </c>
      <c r="B8" s="43" t="s">
        <v>3</v>
      </c>
      <c r="C8" s="44">
        <v>1</v>
      </c>
      <c r="D8" s="44">
        <v>2</v>
      </c>
      <c r="E8" s="44">
        <v>2</v>
      </c>
      <c r="F8" s="44">
        <v>3</v>
      </c>
      <c r="G8" s="44">
        <v>3</v>
      </c>
      <c r="H8" s="45"/>
    </row>
    <row r="9" spans="1:8" s="47" customFormat="1" ht="19.5" customHeight="1">
      <c r="A9" s="16"/>
      <c r="B9" s="6" t="s">
        <v>34</v>
      </c>
      <c r="C9" s="48">
        <f>C10+C21+C46</f>
        <v>2433.9</v>
      </c>
      <c r="D9" s="48">
        <f>SUM(E9:F9)</f>
        <v>3029.4</v>
      </c>
      <c r="E9" s="48">
        <f>E10+E21+E46</f>
        <v>447.6</v>
      </c>
      <c r="F9" s="48">
        <f>F10+F21+F46</f>
        <v>2581.8</v>
      </c>
      <c r="G9" s="49"/>
      <c r="H9" s="46"/>
    </row>
    <row r="10" spans="1:8" s="13" customFormat="1" ht="16.5">
      <c r="A10" s="9" t="s">
        <v>2</v>
      </c>
      <c r="B10" s="10" t="s">
        <v>35</v>
      </c>
      <c r="C10" s="48">
        <f>+C11+C13+C14+C17+C18+C20</f>
        <v>1140</v>
      </c>
      <c r="D10" s="48">
        <f aca="true" t="shared" si="0" ref="D10:D71">SUM(E10:F10)</f>
        <v>1241.6</v>
      </c>
      <c r="E10" s="48">
        <f>+E11+E13+E14+E17+E18+E20</f>
        <v>61.6</v>
      </c>
      <c r="F10" s="48">
        <f>+F11+F13+F14+F17+F18+F20</f>
        <v>1180</v>
      </c>
      <c r="G10" s="49"/>
      <c r="H10" s="50"/>
    </row>
    <row r="11" spans="1:7" ht="16.5">
      <c r="A11" s="17">
        <v>1</v>
      </c>
      <c r="B11" s="18" t="s">
        <v>37</v>
      </c>
      <c r="C11" s="57">
        <f>C12</f>
        <v>300</v>
      </c>
      <c r="D11" s="57">
        <f t="shared" si="0"/>
        <v>0</v>
      </c>
      <c r="E11" s="57"/>
      <c r="F11" s="57">
        <f>F12</f>
        <v>0</v>
      </c>
      <c r="G11" s="58"/>
    </row>
    <row r="12" spans="1:8" s="8" customFormat="1" ht="33">
      <c r="A12" s="59" t="s">
        <v>13</v>
      </c>
      <c r="B12" s="60" t="s">
        <v>85</v>
      </c>
      <c r="C12" s="61">
        <v>300</v>
      </c>
      <c r="D12" s="61">
        <f t="shared" si="0"/>
        <v>0</v>
      </c>
      <c r="E12" s="61"/>
      <c r="F12" s="61"/>
      <c r="G12" s="62"/>
      <c r="H12" s="39"/>
    </row>
    <row r="13" spans="1:7" ht="33">
      <c r="A13" s="17">
        <v>2</v>
      </c>
      <c r="B13" s="18" t="s">
        <v>55</v>
      </c>
      <c r="C13" s="57">
        <v>100</v>
      </c>
      <c r="D13" s="57">
        <f t="shared" si="0"/>
        <v>0</v>
      </c>
      <c r="E13" s="57"/>
      <c r="F13" s="61"/>
      <c r="G13" s="58"/>
    </row>
    <row r="14" spans="1:8" s="8" customFormat="1" ht="33">
      <c r="A14" s="17">
        <v>3</v>
      </c>
      <c r="B14" s="63" t="s">
        <v>38</v>
      </c>
      <c r="C14" s="57">
        <v>500</v>
      </c>
      <c r="D14" s="57">
        <f t="shared" si="0"/>
        <v>1180</v>
      </c>
      <c r="E14" s="57">
        <f>SUM(E15:E16)</f>
        <v>0</v>
      </c>
      <c r="F14" s="57">
        <f>SUM(F15:F16)</f>
        <v>1180</v>
      </c>
      <c r="G14" s="71" t="s">
        <v>97</v>
      </c>
      <c r="H14" s="39"/>
    </row>
    <row r="15" spans="1:8" s="8" customFormat="1" ht="16.5">
      <c r="A15" s="59" t="s">
        <v>13</v>
      </c>
      <c r="B15" s="64" t="s">
        <v>62</v>
      </c>
      <c r="C15" s="61"/>
      <c r="D15" s="61">
        <f t="shared" si="0"/>
        <v>1000</v>
      </c>
      <c r="E15" s="61"/>
      <c r="F15" s="61">
        <v>1000</v>
      </c>
      <c r="G15" s="65"/>
      <c r="H15" s="39"/>
    </row>
    <row r="16" spans="1:8" s="8" customFormat="1" ht="16.5">
      <c r="A16" s="59" t="s">
        <v>13</v>
      </c>
      <c r="B16" s="64" t="s">
        <v>63</v>
      </c>
      <c r="C16" s="61"/>
      <c r="D16" s="61">
        <f t="shared" si="0"/>
        <v>180</v>
      </c>
      <c r="E16" s="61"/>
      <c r="F16" s="61">
        <v>180</v>
      </c>
      <c r="G16" s="65"/>
      <c r="H16" s="39"/>
    </row>
    <row r="17" spans="1:8" s="8" customFormat="1" ht="16.5">
      <c r="A17" s="17">
        <v>4</v>
      </c>
      <c r="B17" s="63" t="s">
        <v>39</v>
      </c>
      <c r="C17" s="57">
        <v>50</v>
      </c>
      <c r="D17" s="57">
        <f t="shared" si="0"/>
        <v>0</v>
      </c>
      <c r="E17" s="57"/>
      <c r="F17" s="61"/>
      <c r="G17" s="66"/>
      <c r="H17" s="39"/>
    </row>
    <row r="18" spans="1:8" s="8" customFormat="1" ht="16.5">
      <c r="A18" s="17">
        <v>5</v>
      </c>
      <c r="B18" s="63" t="s">
        <v>64</v>
      </c>
      <c r="C18" s="57">
        <v>90</v>
      </c>
      <c r="D18" s="57">
        <f>SUM(E18:F18)</f>
        <v>61.6</v>
      </c>
      <c r="E18" s="57">
        <f>+E19</f>
        <v>61.6</v>
      </c>
      <c r="F18" s="61"/>
      <c r="G18" s="66"/>
      <c r="H18" s="39"/>
    </row>
    <row r="19" spans="1:8" s="8" customFormat="1" ht="33">
      <c r="A19" s="59" t="s">
        <v>13</v>
      </c>
      <c r="B19" s="64" t="s">
        <v>65</v>
      </c>
      <c r="C19" s="61"/>
      <c r="D19" s="61">
        <f t="shared" si="0"/>
        <v>61.6</v>
      </c>
      <c r="E19" s="61">
        <f>34.6+27</f>
        <v>61.6</v>
      </c>
      <c r="F19" s="61"/>
      <c r="G19" s="71" t="s">
        <v>98</v>
      </c>
      <c r="H19" s="39"/>
    </row>
    <row r="20" spans="1:8" s="8" customFormat="1" ht="16.5">
      <c r="A20" s="17">
        <v>6</v>
      </c>
      <c r="B20" s="63" t="s">
        <v>66</v>
      </c>
      <c r="C20" s="57">
        <v>100</v>
      </c>
      <c r="D20" s="57">
        <f t="shared" si="0"/>
        <v>0</v>
      </c>
      <c r="E20" s="57"/>
      <c r="F20" s="61"/>
      <c r="G20" s="66"/>
      <c r="H20" s="39"/>
    </row>
    <row r="21" spans="1:8" s="52" customFormat="1" ht="16.5">
      <c r="A21" s="9" t="s">
        <v>3</v>
      </c>
      <c r="B21" s="10" t="s">
        <v>36</v>
      </c>
      <c r="C21" s="11">
        <f>+C22+C27+C30+C36+C40</f>
        <v>520.2</v>
      </c>
      <c r="D21" s="11">
        <f t="shared" si="0"/>
        <v>560.3</v>
      </c>
      <c r="E21" s="11">
        <f>+E22+E27+E30+E36+E40</f>
        <v>60.5</v>
      </c>
      <c r="F21" s="11">
        <f>+F22+F27+F30+F36+F40</f>
        <v>499.8</v>
      </c>
      <c r="G21" s="49"/>
      <c r="H21" s="51"/>
    </row>
    <row r="22" spans="1:7" ht="16.5">
      <c r="A22" s="23">
        <v>1</v>
      </c>
      <c r="B22" s="10" t="s">
        <v>56</v>
      </c>
      <c r="C22" s="11">
        <f>+C23+C25</f>
        <v>332.6</v>
      </c>
      <c r="D22" s="11">
        <f t="shared" si="0"/>
        <v>0</v>
      </c>
      <c r="E22" s="11">
        <f>E23</f>
        <v>0</v>
      </c>
      <c r="F22" s="11">
        <f>F23</f>
        <v>0</v>
      </c>
      <c r="G22" s="49"/>
    </row>
    <row r="23" spans="1:7" ht="16.5">
      <c r="A23" s="23" t="s">
        <v>13</v>
      </c>
      <c r="B23" s="10" t="s">
        <v>57</v>
      </c>
      <c r="C23" s="19">
        <f>+C24</f>
        <v>184.7</v>
      </c>
      <c r="D23" s="19">
        <f t="shared" si="0"/>
        <v>0</v>
      </c>
      <c r="E23" s="19"/>
      <c r="F23" s="19"/>
      <c r="G23" s="58"/>
    </row>
    <row r="24" spans="1:7" ht="16.5">
      <c r="A24" s="24" t="s">
        <v>86</v>
      </c>
      <c r="B24" s="18" t="s">
        <v>58</v>
      </c>
      <c r="C24" s="19">
        <v>184.7</v>
      </c>
      <c r="D24" s="19">
        <f t="shared" si="0"/>
        <v>0</v>
      </c>
      <c r="E24" s="19"/>
      <c r="F24" s="19"/>
      <c r="G24" s="58"/>
    </row>
    <row r="25" spans="1:9" s="13" customFormat="1" ht="16.5">
      <c r="A25" s="23">
        <v>2</v>
      </c>
      <c r="B25" s="10" t="s">
        <v>42</v>
      </c>
      <c r="C25" s="11">
        <f>+C26</f>
        <v>147.9</v>
      </c>
      <c r="D25" s="11">
        <f t="shared" si="0"/>
        <v>0</v>
      </c>
      <c r="E25" s="11"/>
      <c r="F25" s="11">
        <f>F26</f>
        <v>0</v>
      </c>
      <c r="G25" s="49"/>
      <c r="H25" s="50"/>
      <c r="I25" s="53"/>
    </row>
    <row r="26" spans="1:8" s="8" customFormat="1" ht="16.5">
      <c r="A26" s="67" t="s">
        <v>13</v>
      </c>
      <c r="B26" s="18" t="s">
        <v>59</v>
      </c>
      <c r="C26" s="19">
        <v>147.9</v>
      </c>
      <c r="D26" s="21">
        <f t="shared" si="0"/>
        <v>0</v>
      </c>
      <c r="E26" s="21"/>
      <c r="F26" s="21"/>
      <c r="G26" s="58"/>
      <c r="H26" s="39"/>
    </row>
    <row r="27" spans="1:8" s="8" customFormat="1" ht="16.5">
      <c r="A27" s="23">
        <v>3</v>
      </c>
      <c r="B27" s="10" t="s">
        <v>43</v>
      </c>
      <c r="C27" s="11">
        <f>+C28</f>
        <v>62.7</v>
      </c>
      <c r="D27" s="11">
        <f t="shared" si="0"/>
        <v>400</v>
      </c>
      <c r="E27" s="11">
        <f>+E28</f>
        <v>0</v>
      </c>
      <c r="F27" s="11">
        <f>+F28</f>
        <v>400</v>
      </c>
      <c r="G27" s="58"/>
      <c r="H27" s="39"/>
    </row>
    <row r="28" spans="1:8" s="55" customFormat="1" ht="17.25">
      <c r="A28" s="24" t="s">
        <v>13</v>
      </c>
      <c r="B28" s="18" t="s">
        <v>44</v>
      </c>
      <c r="C28" s="25">
        <v>62.7</v>
      </c>
      <c r="D28" s="25">
        <f t="shared" si="0"/>
        <v>400</v>
      </c>
      <c r="E28" s="25">
        <f>+E29</f>
        <v>0</v>
      </c>
      <c r="F28" s="25">
        <f>F29</f>
        <v>400</v>
      </c>
      <c r="G28" s="49"/>
      <c r="H28" s="54"/>
    </row>
    <row r="29" spans="1:8" s="8" customFormat="1" ht="33">
      <c r="A29" s="59" t="s">
        <v>86</v>
      </c>
      <c r="B29" s="60" t="s">
        <v>67</v>
      </c>
      <c r="C29" s="21"/>
      <c r="D29" s="21">
        <f t="shared" si="0"/>
        <v>400</v>
      </c>
      <c r="E29" s="21"/>
      <c r="F29" s="21">
        <v>400</v>
      </c>
      <c r="G29" s="62" t="s">
        <v>87</v>
      </c>
      <c r="H29" s="39"/>
    </row>
    <row r="30" spans="1:8" s="55" customFormat="1" ht="17.25">
      <c r="A30" s="23">
        <v>4</v>
      </c>
      <c r="B30" s="10" t="s">
        <v>45</v>
      </c>
      <c r="C30" s="11">
        <f>+C31+C34+C35</f>
        <v>90</v>
      </c>
      <c r="D30" s="11">
        <f t="shared" si="0"/>
        <v>0</v>
      </c>
      <c r="E30" s="11">
        <f>+E31+E34+E35</f>
        <v>0</v>
      </c>
      <c r="F30" s="25"/>
      <c r="G30" s="49"/>
      <c r="H30" s="54"/>
    </row>
    <row r="31" spans="1:8" s="55" customFormat="1" ht="17.25">
      <c r="A31" s="23" t="s">
        <v>13</v>
      </c>
      <c r="B31" s="10" t="s">
        <v>46</v>
      </c>
      <c r="C31" s="11">
        <v>61.1</v>
      </c>
      <c r="D31" s="25">
        <f t="shared" si="0"/>
        <v>0</v>
      </c>
      <c r="E31" s="25"/>
      <c r="F31" s="25"/>
      <c r="G31" s="49"/>
      <c r="H31" s="54"/>
    </row>
    <row r="32" spans="1:8" s="8" customFormat="1" ht="16.5">
      <c r="A32" s="17" t="s">
        <v>86</v>
      </c>
      <c r="B32" s="18" t="s">
        <v>53</v>
      </c>
      <c r="C32" s="19"/>
      <c r="D32" s="21">
        <f t="shared" si="0"/>
        <v>0</v>
      </c>
      <c r="E32" s="21"/>
      <c r="F32" s="21"/>
      <c r="G32" s="58"/>
      <c r="H32" s="39"/>
    </row>
    <row r="33" spans="1:8" s="8" customFormat="1" ht="16.5">
      <c r="A33" s="17" t="s">
        <v>86</v>
      </c>
      <c r="B33" s="18" t="s">
        <v>54</v>
      </c>
      <c r="C33" s="19">
        <v>61.1</v>
      </c>
      <c r="D33" s="21">
        <f t="shared" si="0"/>
        <v>0</v>
      </c>
      <c r="E33" s="21"/>
      <c r="F33" s="21"/>
      <c r="G33" s="58"/>
      <c r="H33" s="39"/>
    </row>
    <row r="34" spans="1:8" s="55" customFormat="1" ht="17.25">
      <c r="A34" s="23" t="s">
        <v>13</v>
      </c>
      <c r="B34" s="10" t="s">
        <v>60</v>
      </c>
      <c r="C34" s="11">
        <v>18.7</v>
      </c>
      <c r="D34" s="25">
        <f t="shared" si="0"/>
        <v>0</v>
      </c>
      <c r="E34" s="25"/>
      <c r="F34" s="25"/>
      <c r="G34" s="49"/>
      <c r="H34" s="54"/>
    </row>
    <row r="35" spans="1:8" s="55" customFormat="1" ht="17.25">
      <c r="A35" s="23" t="s">
        <v>13</v>
      </c>
      <c r="B35" s="10" t="s">
        <v>61</v>
      </c>
      <c r="C35" s="11">
        <v>10.200000000000001</v>
      </c>
      <c r="D35" s="25">
        <f t="shared" si="0"/>
        <v>0</v>
      </c>
      <c r="E35" s="25"/>
      <c r="F35" s="25"/>
      <c r="G35" s="49"/>
      <c r="H35" s="54"/>
    </row>
    <row r="36" spans="1:8" s="8" customFormat="1" ht="16.5">
      <c r="A36" s="23">
        <v>5</v>
      </c>
      <c r="B36" s="10" t="s">
        <v>47</v>
      </c>
      <c r="C36" s="11">
        <f>+C37+C38</f>
        <v>5.200000000000001</v>
      </c>
      <c r="D36" s="11">
        <f t="shared" si="0"/>
        <v>99.8</v>
      </c>
      <c r="E36" s="11">
        <f>+E37+E38</f>
        <v>0</v>
      </c>
      <c r="F36" s="11">
        <f>+F37+F38</f>
        <v>99.8</v>
      </c>
      <c r="G36" s="58"/>
      <c r="H36" s="39"/>
    </row>
    <row r="37" spans="1:8" s="55" customFormat="1" ht="17.25">
      <c r="A37" s="23" t="s">
        <v>13</v>
      </c>
      <c r="B37" s="10" t="s">
        <v>48</v>
      </c>
      <c r="C37" s="11">
        <v>2.4000000000000004</v>
      </c>
      <c r="D37" s="25">
        <f t="shared" si="0"/>
        <v>0</v>
      </c>
      <c r="E37" s="25"/>
      <c r="F37" s="25"/>
      <c r="G37" s="49"/>
      <c r="H37" s="54"/>
    </row>
    <row r="38" spans="1:8" s="55" customFormat="1" ht="33">
      <c r="A38" s="23" t="s">
        <v>13</v>
      </c>
      <c r="B38" s="10" t="s">
        <v>68</v>
      </c>
      <c r="C38" s="11">
        <v>2.8000000000000003</v>
      </c>
      <c r="D38" s="25">
        <f t="shared" si="0"/>
        <v>99.8</v>
      </c>
      <c r="E38" s="25">
        <f>+E39</f>
        <v>0</v>
      </c>
      <c r="F38" s="25">
        <f>+F39</f>
        <v>99.8</v>
      </c>
      <c r="G38" s="49"/>
      <c r="H38" s="54"/>
    </row>
    <row r="39" spans="1:8" s="8" customFormat="1" ht="33">
      <c r="A39" s="59" t="s">
        <v>86</v>
      </c>
      <c r="B39" s="60" t="s">
        <v>69</v>
      </c>
      <c r="C39" s="21"/>
      <c r="D39" s="21">
        <f t="shared" si="0"/>
        <v>99.8</v>
      </c>
      <c r="E39" s="21"/>
      <c r="F39" s="21">
        <v>99.8</v>
      </c>
      <c r="G39" s="62" t="s">
        <v>88</v>
      </c>
      <c r="H39" s="39"/>
    </row>
    <row r="40" spans="1:8" s="8" customFormat="1" ht="16.5">
      <c r="A40" s="23">
        <v>6</v>
      </c>
      <c r="B40" s="10" t="s">
        <v>50</v>
      </c>
      <c r="C40" s="11">
        <f>+C41+C44</f>
        <v>29.700000000000003</v>
      </c>
      <c r="D40" s="11">
        <f t="shared" si="0"/>
        <v>60.5</v>
      </c>
      <c r="E40" s="11">
        <f>+E41+E44</f>
        <v>60.5</v>
      </c>
      <c r="F40" s="21"/>
      <c r="G40" s="58"/>
      <c r="H40" s="39"/>
    </row>
    <row r="41" spans="1:8" s="55" customFormat="1" ht="17.25">
      <c r="A41" s="23" t="s">
        <v>13</v>
      </c>
      <c r="B41" s="10" t="s">
        <v>51</v>
      </c>
      <c r="C41" s="11">
        <v>19.400000000000002</v>
      </c>
      <c r="D41" s="25">
        <f t="shared" si="0"/>
        <v>47</v>
      </c>
      <c r="E41" s="25">
        <f>+E42+E43</f>
        <v>47</v>
      </c>
      <c r="F41" s="25"/>
      <c r="G41" s="49"/>
      <c r="H41" s="54"/>
    </row>
    <row r="42" spans="1:8" s="8" customFormat="1" ht="33">
      <c r="A42" s="59" t="s">
        <v>86</v>
      </c>
      <c r="B42" s="60" t="s">
        <v>71</v>
      </c>
      <c r="C42" s="21"/>
      <c r="D42" s="21">
        <f t="shared" si="0"/>
        <v>27</v>
      </c>
      <c r="E42" s="21">
        <v>27</v>
      </c>
      <c r="F42" s="21"/>
      <c r="G42" s="62" t="s">
        <v>99</v>
      </c>
      <c r="H42" s="39"/>
    </row>
    <row r="43" spans="1:8" s="8" customFormat="1" ht="16.5">
      <c r="A43" s="59" t="s">
        <v>86</v>
      </c>
      <c r="B43" s="60" t="s">
        <v>73</v>
      </c>
      <c r="C43" s="21"/>
      <c r="D43" s="21">
        <f t="shared" si="0"/>
        <v>20</v>
      </c>
      <c r="E43" s="21">
        <v>20</v>
      </c>
      <c r="F43" s="21"/>
      <c r="G43" s="62" t="s">
        <v>89</v>
      </c>
      <c r="H43" s="39"/>
    </row>
    <row r="44" spans="1:8" s="55" customFormat="1" ht="17.25">
      <c r="A44" s="23" t="s">
        <v>13</v>
      </c>
      <c r="B44" s="10" t="s">
        <v>52</v>
      </c>
      <c r="C44" s="11">
        <v>10.3</v>
      </c>
      <c r="D44" s="25">
        <f t="shared" si="0"/>
        <v>13.5</v>
      </c>
      <c r="E44" s="25">
        <f>+E45</f>
        <v>13.5</v>
      </c>
      <c r="F44" s="25"/>
      <c r="G44" s="49"/>
      <c r="H44" s="54"/>
    </row>
    <row r="45" spans="1:8" s="8" customFormat="1" ht="33">
      <c r="A45" s="59" t="s">
        <v>86</v>
      </c>
      <c r="B45" s="60" t="s">
        <v>70</v>
      </c>
      <c r="C45" s="19"/>
      <c r="D45" s="21">
        <f t="shared" si="0"/>
        <v>13.5</v>
      </c>
      <c r="E45" s="21">
        <v>13.5</v>
      </c>
      <c r="F45" s="21"/>
      <c r="G45" s="62" t="s">
        <v>99</v>
      </c>
      <c r="H45" s="39"/>
    </row>
    <row r="46" spans="1:8" s="52" customFormat="1" ht="36" customHeight="1">
      <c r="A46" s="9" t="s">
        <v>7</v>
      </c>
      <c r="B46" s="10" t="s">
        <v>31</v>
      </c>
      <c r="C46" s="11">
        <f>+C47+C48+C53+C55+C62+C64+C66+C68</f>
        <v>773.7</v>
      </c>
      <c r="D46" s="11">
        <f t="shared" si="0"/>
        <v>1227.5</v>
      </c>
      <c r="E46" s="11">
        <f>+E47+E48+E53+E55+E62+E64+E66+E68</f>
        <v>325.5</v>
      </c>
      <c r="F46" s="11">
        <f>+F47+F48+F53+F55+F62+F64+F66+F68</f>
        <v>902</v>
      </c>
      <c r="G46" s="49"/>
      <c r="H46" s="51"/>
    </row>
    <row r="47" spans="1:8" s="13" customFormat="1" ht="16.5">
      <c r="A47" s="9">
        <v>1</v>
      </c>
      <c r="B47" s="26" t="s">
        <v>12</v>
      </c>
      <c r="C47" s="11">
        <v>76.5</v>
      </c>
      <c r="D47" s="11">
        <f t="shared" si="0"/>
        <v>0</v>
      </c>
      <c r="E47" s="11"/>
      <c r="F47" s="11">
        <f>F62</f>
        <v>0</v>
      </c>
      <c r="G47" s="41"/>
      <c r="H47" s="50"/>
    </row>
    <row r="48" spans="1:8" s="13" customFormat="1" ht="33">
      <c r="A48" s="9">
        <v>2</v>
      </c>
      <c r="B48" s="26" t="s">
        <v>14</v>
      </c>
      <c r="C48" s="11">
        <f>+C49+C51</f>
        <v>567.4</v>
      </c>
      <c r="D48" s="11">
        <f t="shared" si="0"/>
        <v>342</v>
      </c>
      <c r="E48" s="11">
        <f>+E49+E51</f>
        <v>117</v>
      </c>
      <c r="F48" s="11">
        <f>+F49+F51</f>
        <v>225</v>
      </c>
      <c r="G48" s="41"/>
      <c r="H48" s="50"/>
    </row>
    <row r="49" spans="1:8" s="13" customFormat="1" ht="33">
      <c r="A49" s="9" t="s">
        <v>13</v>
      </c>
      <c r="B49" s="26" t="s">
        <v>15</v>
      </c>
      <c r="C49" s="11">
        <v>472.3</v>
      </c>
      <c r="D49" s="11">
        <f t="shared" si="0"/>
        <v>225</v>
      </c>
      <c r="E49" s="11">
        <f>+E50</f>
        <v>0</v>
      </c>
      <c r="F49" s="11">
        <f>+F50</f>
        <v>225</v>
      </c>
      <c r="G49" s="41"/>
      <c r="H49" s="50"/>
    </row>
    <row r="50" spans="1:7" ht="33">
      <c r="A50" s="28" t="s">
        <v>86</v>
      </c>
      <c r="B50" s="29" t="s">
        <v>74</v>
      </c>
      <c r="C50" s="19"/>
      <c r="D50" s="19">
        <f t="shared" si="0"/>
        <v>225</v>
      </c>
      <c r="E50" s="19"/>
      <c r="F50" s="19">
        <v>225</v>
      </c>
      <c r="G50" s="62" t="s">
        <v>100</v>
      </c>
    </row>
    <row r="51" spans="1:8" s="13" customFormat="1" ht="49.5">
      <c r="A51" s="9" t="s">
        <v>13</v>
      </c>
      <c r="B51" s="26" t="s">
        <v>16</v>
      </c>
      <c r="C51" s="11">
        <v>95.10000000000001</v>
      </c>
      <c r="D51" s="11">
        <f t="shared" si="0"/>
        <v>117</v>
      </c>
      <c r="E51" s="11">
        <f>+E52</f>
        <v>117</v>
      </c>
      <c r="F51" s="11"/>
      <c r="G51" s="41"/>
      <c r="H51" s="50"/>
    </row>
    <row r="52" spans="1:8" s="8" customFormat="1" ht="49.5">
      <c r="A52" s="28" t="s">
        <v>86</v>
      </c>
      <c r="B52" s="29" t="s">
        <v>75</v>
      </c>
      <c r="C52" s="21"/>
      <c r="D52" s="21">
        <f t="shared" si="0"/>
        <v>117</v>
      </c>
      <c r="E52" s="21">
        <f>27+90</f>
        <v>117</v>
      </c>
      <c r="F52" s="21"/>
      <c r="G52" s="62" t="s">
        <v>90</v>
      </c>
      <c r="H52" s="39"/>
    </row>
    <row r="53" spans="1:8" s="13" customFormat="1" ht="33">
      <c r="A53" s="9">
        <v>3</v>
      </c>
      <c r="B53" s="26" t="s">
        <v>17</v>
      </c>
      <c r="C53" s="11">
        <f>+C54</f>
        <v>36.7</v>
      </c>
      <c r="D53" s="11">
        <f t="shared" si="0"/>
        <v>0</v>
      </c>
      <c r="E53" s="11">
        <f>+E54</f>
        <v>0</v>
      </c>
      <c r="F53" s="11">
        <f>+F54</f>
        <v>0</v>
      </c>
      <c r="G53" s="41"/>
      <c r="H53" s="50"/>
    </row>
    <row r="54" spans="1:8" s="13" customFormat="1" ht="34.5">
      <c r="A54" s="68" t="s">
        <v>13</v>
      </c>
      <c r="B54" s="69" t="s">
        <v>18</v>
      </c>
      <c r="C54" s="11">
        <v>36.7</v>
      </c>
      <c r="D54" s="11">
        <f t="shared" si="0"/>
        <v>0</v>
      </c>
      <c r="E54" s="11"/>
      <c r="F54" s="11"/>
      <c r="G54" s="41"/>
      <c r="H54" s="50"/>
    </row>
    <row r="55" spans="1:7" ht="16.5">
      <c r="A55" s="9">
        <v>4</v>
      </c>
      <c r="B55" s="26" t="s">
        <v>19</v>
      </c>
      <c r="C55" s="11">
        <f>+C56+C58+C59+C60+0</f>
        <v>57.300000000000004</v>
      </c>
      <c r="D55" s="11">
        <f t="shared" si="0"/>
        <v>702</v>
      </c>
      <c r="E55" s="11">
        <f>+E56+E58+E59+E60+0</f>
        <v>25</v>
      </c>
      <c r="F55" s="11">
        <f>+F56+F58+F59+F60+0</f>
        <v>677</v>
      </c>
      <c r="G55" s="62"/>
    </row>
    <row r="56" spans="1:8" s="13" customFormat="1" ht="49.5">
      <c r="A56" s="9" t="s">
        <v>13</v>
      </c>
      <c r="B56" s="26" t="s">
        <v>76</v>
      </c>
      <c r="C56" s="11">
        <v>1.3</v>
      </c>
      <c r="D56" s="11">
        <f t="shared" si="0"/>
        <v>677</v>
      </c>
      <c r="E56" s="11">
        <f>+E57</f>
        <v>0</v>
      </c>
      <c r="F56" s="11">
        <f>+F57</f>
        <v>677</v>
      </c>
      <c r="G56" s="41"/>
      <c r="H56" s="50"/>
    </row>
    <row r="57" spans="1:7" ht="33">
      <c r="A57" s="28" t="s">
        <v>86</v>
      </c>
      <c r="B57" s="29" t="s">
        <v>77</v>
      </c>
      <c r="C57" s="19"/>
      <c r="D57" s="19">
        <f t="shared" si="0"/>
        <v>677</v>
      </c>
      <c r="E57" s="19"/>
      <c r="F57" s="19">
        <v>677</v>
      </c>
      <c r="G57" s="62" t="s">
        <v>101</v>
      </c>
    </row>
    <row r="58" spans="1:8" s="13" customFormat="1" ht="33">
      <c r="A58" s="9" t="s">
        <v>13</v>
      </c>
      <c r="B58" s="26" t="s">
        <v>20</v>
      </c>
      <c r="C58" s="11">
        <v>5.5</v>
      </c>
      <c r="D58" s="11">
        <f t="shared" si="0"/>
        <v>0</v>
      </c>
      <c r="E58" s="11"/>
      <c r="F58" s="11"/>
      <c r="G58" s="41"/>
      <c r="H58" s="50"/>
    </row>
    <row r="59" spans="1:8" s="13" customFormat="1" ht="33">
      <c r="A59" s="9" t="s">
        <v>13</v>
      </c>
      <c r="B59" s="26" t="s">
        <v>21</v>
      </c>
      <c r="C59" s="11">
        <v>45.400000000000006</v>
      </c>
      <c r="D59" s="11">
        <f t="shared" si="0"/>
        <v>0</v>
      </c>
      <c r="E59" s="11"/>
      <c r="F59" s="11"/>
      <c r="G59" s="41"/>
      <c r="H59" s="50"/>
    </row>
    <row r="60" spans="1:8" s="13" customFormat="1" ht="33">
      <c r="A60" s="9" t="s">
        <v>13</v>
      </c>
      <c r="B60" s="26" t="s">
        <v>22</v>
      </c>
      <c r="C60" s="11">
        <v>5.1000000000000005</v>
      </c>
      <c r="D60" s="11">
        <f t="shared" si="0"/>
        <v>25</v>
      </c>
      <c r="E60" s="11">
        <f>+E61</f>
        <v>25</v>
      </c>
      <c r="F60" s="11"/>
      <c r="G60" s="41"/>
      <c r="H60" s="50"/>
    </row>
    <row r="61" spans="1:8" s="8" customFormat="1" ht="33">
      <c r="A61" s="28" t="s">
        <v>86</v>
      </c>
      <c r="B61" s="29" t="s">
        <v>78</v>
      </c>
      <c r="C61" s="21"/>
      <c r="D61" s="21">
        <f t="shared" si="0"/>
        <v>25</v>
      </c>
      <c r="E61" s="21">
        <v>25</v>
      </c>
      <c r="F61" s="21"/>
      <c r="G61" s="62" t="s">
        <v>99</v>
      </c>
      <c r="H61" s="39"/>
    </row>
    <row r="62" spans="1:7" ht="33">
      <c r="A62" s="9">
        <v>5</v>
      </c>
      <c r="B62" s="26" t="s">
        <v>30</v>
      </c>
      <c r="C62" s="11">
        <v>5.6000000000000005</v>
      </c>
      <c r="D62" s="11">
        <f t="shared" si="0"/>
        <v>50</v>
      </c>
      <c r="E62" s="11">
        <f>+E63</f>
        <v>50</v>
      </c>
      <c r="F62" s="19">
        <f>F64</f>
        <v>0</v>
      </c>
      <c r="G62" s="62"/>
    </row>
    <row r="63" spans="1:8" s="8" customFormat="1" ht="16.5">
      <c r="A63" s="28" t="s">
        <v>13</v>
      </c>
      <c r="B63" s="29" t="s">
        <v>80</v>
      </c>
      <c r="C63" s="21"/>
      <c r="D63" s="21">
        <f t="shared" si="0"/>
        <v>50</v>
      </c>
      <c r="E63" s="21">
        <v>50</v>
      </c>
      <c r="F63" s="21"/>
      <c r="G63" s="62" t="s">
        <v>102</v>
      </c>
      <c r="H63" s="39"/>
    </row>
    <row r="64" spans="1:7" ht="33">
      <c r="A64" s="9">
        <v>6</v>
      </c>
      <c r="B64" s="26" t="s">
        <v>23</v>
      </c>
      <c r="C64" s="11">
        <v>13.9</v>
      </c>
      <c r="D64" s="19">
        <f t="shared" si="0"/>
        <v>23.5</v>
      </c>
      <c r="E64" s="19">
        <f>+E65</f>
        <v>23.5</v>
      </c>
      <c r="F64" s="19"/>
      <c r="G64" s="62"/>
    </row>
    <row r="65" spans="1:8" s="8" customFormat="1" ht="33">
      <c r="A65" s="28" t="s">
        <v>13</v>
      </c>
      <c r="B65" s="29" t="s">
        <v>79</v>
      </c>
      <c r="C65" s="21"/>
      <c r="D65" s="21">
        <f t="shared" si="0"/>
        <v>23.5</v>
      </c>
      <c r="E65" s="21">
        <f>10+13.5</f>
        <v>23.5</v>
      </c>
      <c r="F65" s="21"/>
      <c r="G65" s="62" t="s">
        <v>103</v>
      </c>
      <c r="H65" s="39"/>
    </row>
    <row r="66" spans="1:7" ht="33">
      <c r="A66" s="9">
        <v>7</v>
      </c>
      <c r="B66" s="26" t="s">
        <v>24</v>
      </c>
      <c r="C66" s="11">
        <f>+C67</f>
        <v>6.2</v>
      </c>
      <c r="D66" s="11">
        <f t="shared" si="0"/>
        <v>0</v>
      </c>
      <c r="E66" s="11">
        <f>+E67</f>
        <v>0</v>
      </c>
      <c r="F66" s="21">
        <f>F67</f>
        <v>0</v>
      </c>
      <c r="G66" s="62"/>
    </row>
    <row r="67" spans="1:8" s="13" customFormat="1" ht="33">
      <c r="A67" s="9" t="s">
        <v>13</v>
      </c>
      <c r="B67" s="70" t="s">
        <v>25</v>
      </c>
      <c r="C67" s="11">
        <v>6.2</v>
      </c>
      <c r="D67" s="11">
        <f t="shared" si="0"/>
        <v>0</v>
      </c>
      <c r="E67" s="11"/>
      <c r="F67" s="11"/>
      <c r="G67" s="41"/>
      <c r="H67" s="50"/>
    </row>
    <row r="68" spans="1:8" s="13" customFormat="1" ht="33">
      <c r="A68" s="9">
        <v>8</v>
      </c>
      <c r="B68" s="26" t="s">
        <v>26</v>
      </c>
      <c r="C68" s="11">
        <f>+C69+C71+C74</f>
        <v>10.100000000000001</v>
      </c>
      <c r="D68" s="11">
        <f t="shared" si="0"/>
        <v>110</v>
      </c>
      <c r="E68" s="11">
        <f>+E69+E71+E74</f>
        <v>110</v>
      </c>
      <c r="F68" s="11"/>
      <c r="G68" s="41"/>
      <c r="H68" s="50"/>
    </row>
    <row r="69" spans="1:8" s="13" customFormat="1" ht="66">
      <c r="A69" s="9" t="s">
        <v>13</v>
      </c>
      <c r="B69" s="26" t="s">
        <v>27</v>
      </c>
      <c r="C69" s="11">
        <v>7.1000000000000005</v>
      </c>
      <c r="D69" s="11">
        <f t="shared" si="0"/>
        <v>70</v>
      </c>
      <c r="E69" s="11">
        <f>+E70</f>
        <v>70</v>
      </c>
      <c r="F69" s="11">
        <f>F71</f>
        <v>0</v>
      </c>
      <c r="G69" s="41"/>
      <c r="H69" s="50"/>
    </row>
    <row r="70" spans="1:8" s="8" customFormat="1" ht="33">
      <c r="A70" s="28" t="s">
        <v>86</v>
      </c>
      <c r="B70" s="29" t="s">
        <v>81</v>
      </c>
      <c r="C70" s="21"/>
      <c r="D70" s="21">
        <f t="shared" si="0"/>
        <v>70</v>
      </c>
      <c r="E70" s="21">
        <v>70</v>
      </c>
      <c r="F70" s="21"/>
      <c r="G70" s="62" t="s">
        <v>104</v>
      </c>
      <c r="H70" s="39"/>
    </row>
    <row r="71" spans="1:8" s="13" customFormat="1" ht="33">
      <c r="A71" s="9" t="s">
        <v>13</v>
      </c>
      <c r="B71" s="26" t="s">
        <v>28</v>
      </c>
      <c r="C71" s="11">
        <v>1.1</v>
      </c>
      <c r="D71" s="11">
        <f t="shared" si="0"/>
        <v>40</v>
      </c>
      <c r="E71" s="11">
        <f>+E72+E73</f>
        <v>40</v>
      </c>
      <c r="F71" s="11"/>
      <c r="G71" s="41"/>
      <c r="H71" s="50"/>
    </row>
    <row r="72" spans="1:8" s="8" customFormat="1" ht="16.5">
      <c r="A72" s="28" t="s">
        <v>86</v>
      </c>
      <c r="B72" s="29" t="s">
        <v>82</v>
      </c>
      <c r="C72" s="21"/>
      <c r="D72" s="21">
        <f>SUM(E72:F72)</f>
        <v>15</v>
      </c>
      <c r="E72" s="21">
        <v>15</v>
      </c>
      <c r="F72" s="21"/>
      <c r="G72" s="62" t="s">
        <v>72</v>
      </c>
      <c r="H72" s="39"/>
    </row>
    <row r="73" spans="1:8" s="8" customFormat="1" ht="16.5">
      <c r="A73" s="28" t="s">
        <v>86</v>
      </c>
      <c r="B73" s="29" t="s">
        <v>83</v>
      </c>
      <c r="C73" s="21"/>
      <c r="D73" s="21">
        <f>SUM(E73:F73)</f>
        <v>25</v>
      </c>
      <c r="E73" s="21">
        <v>25</v>
      </c>
      <c r="F73" s="21"/>
      <c r="G73" s="62" t="s">
        <v>84</v>
      </c>
      <c r="H73" s="39"/>
    </row>
    <row r="74" spans="1:8" s="13" customFormat="1" ht="33">
      <c r="A74" s="9" t="s">
        <v>13</v>
      </c>
      <c r="B74" s="26" t="s">
        <v>29</v>
      </c>
      <c r="C74" s="11">
        <v>1.9000000000000001</v>
      </c>
      <c r="D74" s="11">
        <f>SUM(E74:F74)</f>
        <v>0</v>
      </c>
      <c r="E74" s="11"/>
      <c r="F74" s="11"/>
      <c r="G74" s="41"/>
      <c r="H74" s="50"/>
    </row>
  </sheetData>
  <sheetProtection/>
  <mergeCells count="11">
    <mergeCell ref="D6:D7"/>
    <mergeCell ref="F1:G1"/>
    <mergeCell ref="A2:G2"/>
    <mergeCell ref="A3:G3"/>
    <mergeCell ref="A6:A7"/>
    <mergeCell ref="B6:B7"/>
    <mergeCell ref="C6:C7"/>
    <mergeCell ref="E6:F6"/>
    <mergeCell ref="G6:G7"/>
    <mergeCell ref="F5:G5"/>
    <mergeCell ref="A4:G4"/>
  </mergeCells>
  <printOptions horizontalCentered="1"/>
  <pageMargins left="0.25" right="0.25" top="0.196850393700787" bottom="0.31496062992126" header="0" footer="0"/>
  <pageSetup horizontalDpi="600" verticalDpi="600" orientation="landscape" paperSize="9" scale="77" r:id="rId1"/>
  <headerFooter>
    <oddFooter>&amp;CPage &amp;P of &amp;N</oddFooter>
  </headerFooter>
  <colBreaks count="1" manualBreakCount="1">
    <brk id="7" max="65535" man="1"/>
  </colBreaks>
  <ignoredErrors>
    <ignoredError sqref="D9:D11 D21 D27:D30 D36:D40 D46 D48:F74" formula="1"/>
  </ignoredError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FShop</cp:lastModifiedBy>
  <cp:lastPrinted>2022-11-02T06:22:49Z</cp:lastPrinted>
  <dcterms:created xsi:type="dcterms:W3CDTF">2022-06-21T01:49:08Z</dcterms:created>
  <dcterms:modified xsi:type="dcterms:W3CDTF">2022-11-02T06:50:47Z</dcterms:modified>
  <cp:category/>
  <cp:version/>
  <cp:contentType/>
  <cp:contentStatus/>
</cp:coreProperties>
</file>