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55"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chitietbgiang2" localSheetId="5" hidden="1">{"'Sheet1'!$L$16"}</definedName>
    <definedName name="chitietbgiang2" localSheetId="6" hidden="1">{"'Sheet1'!$L$16"}</definedName>
    <definedName name="chitietbgiang2" hidden="1">{"'Sheet1'!$L$16"}</definedName>
    <definedName name="chung">66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10">'Biểu 03'!$A$1:$I$8</definedName>
    <definedName name="_xlnm.Print_Area" localSheetId="7">'Biểu 1'!$A$2:$U$23</definedName>
    <definedName name="_xlnm.Print_Area" localSheetId="8">'Biểu 2'!$A$1:$AU$122</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tha" localSheetId="5" hidden="1">{"'Sheet1'!$L$16"}</definedName>
    <definedName name="tha" localSheetId="6" hidden="1">{"'Sheet1'!$L$16"}</definedName>
    <definedName name="tha" hidden="1">{"'Sheet1'!$L$16"}</definedName>
    <definedName name="thepma">10500</definedName>
    <definedName name="thue">6</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ong." localSheetId="5" hidden="1">{#N/A,#N/A,FALSE,"Sheet1"}</definedName>
    <definedName name="wrn.cong." localSheetId="6" hidden="1">{#N/A,#N/A,FALSE,"Sheet1"}</definedName>
    <definedName name="wrn.cong." hidden="1">{#N/A,#N/A,FALSE,"Sheet1"}</definedName>
    <definedName name="wrn.chi._.tiÆt." localSheetId="5" hidden="1">{#N/A,#N/A,FALSE,"Chi tiÆt"}</definedName>
    <definedName name="wrn.chi._.tiÆt." localSheetId="6" hidden="1">{#N/A,#N/A,FALSE,"Chi tiÆt"}</definedName>
    <definedName name="wrn.chi._.tiÆt." hidden="1">{#N/A,#N/A,FALSE,"Chi tiÆt"}</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24519"/>
</workbook>
</file>

<file path=xl/calcChain.xml><?xml version="1.0" encoding="utf-8"?>
<calcChain xmlns="http://schemas.openxmlformats.org/spreadsheetml/2006/main">
  <c r="AX66" i="5"/>
  <c r="AJ87"/>
  <c r="AK87"/>
  <c r="R20" i="18" l="1"/>
  <c r="R15"/>
  <c r="AK101" i="5"/>
  <c r="AX88"/>
  <c r="AX87"/>
  <c r="AJ88"/>
  <c r="AK88"/>
  <c r="AK118"/>
  <c r="AM120"/>
  <c r="AL120" s="1"/>
  <c r="AF120"/>
  <c r="AM122"/>
  <c r="AL122" s="1"/>
  <c r="AJ122"/>
  <c r="AM121"/>
  <c r="AL121" s="1"/>
  <c r="AJ121"/>
  <c r="AJ118" s="1"/>
  <c r="AJ109"/>
  <c r="AJ108"/>
  <c r="AK108"/>
  <c r="AJ107"/>
  <c r="AJ106"/>
  <c r="AK50"/>
  <c r="AK49"/>
  <c r="AJ49"/>
  <c r="AF105"/>
  <c r="AM106"/>
  <c r="AL106" s="1"/>
  <c r="AF106"/>
  <c r="AM107"/>
  <c r="AL107" s="1"/>
  <c r="AM109"/>
  <c r="AL109" s="1"/>
  <c r="AM108"/>
  <c r="AL108" s="1"/>
  <c r="AJ39"/>
  <c r="AJ37"/>
  <c r="AJ35"/>
  <c r="AK48" l="1"/>
  <c r="AJ50"/>
  <c r="AM97" l="1"/>
  <c r="AG86"/>
  <c r="AG85"/>
  <c r="AI77"/>
  <c r="AN77"/>
  <c r="AO77"/>
  <c r="AP77"/>
  <c r="AQ77"/>
  <c r="AR77"/>
  <c r="AS77"/>
  <c r="AT77"/>
  <c r="AN101" l="1"/>
  <c r="AN100" s="1"/>
  <c r="AN98" s="1"/>
  <c r="AO101"/>
  <c r="AO100" s="1"/>
  <c r="AO98" s="1"/>
  <c r="AP101"/>
  <c r="AP100" s="1"/>
  <c r="AP98" s="1"/>
  <c r="AQ101"/>
  <c r="AQ100" s="1"/>
  <c r="AQ98" s="1"/>
  <c r="AR101"/>
  <c r="AR100" s="1"/>
  <c r="AR98" s="1"/>
  <c r="AS101"/>
  <c r="AT101"/>
  <c r="AM105"/>
  <c r="AL105" s="1"/>
  <c r="AN54"/>
  <c r="AN51" s="1"/>
  <c r="AJ36"/>
  <c r="AN45"/>
  <c r="AO45"/>
  <c r="AP45"/>
  <c r="AQ45"/>
  <c r="AR45"/>
  <c r="AN48"/>
  <c r="AO48"/>
  <c r="AP48"/>
  <c r="AQ48"/>
  <c r="AR48"/>
  <c r="AO54"/>
  <c r="AO51" s="1"/>
  <c r="AP54"/>
  <c r="AP51" s="1"/>
  <c r="AQ54"/>
  <c r="AQ51" s="1"/>
  <c r="AR54"/>
  <c r="AR51" s="1"/>
  <c r="AN66"/>
  <c r="AO66"/>
  <c r="AP66"/>
  <c r="AQ66"/>
  <c r="AR66"/>
  <c r="AN70"/>
  <c r="AO70"/>
  <c r="AP70"/>
  <c r="AP69" s="1"/>
  <c r="AQ70"/>
  <c r="AQ69" s="1"/>
  <c r="AR70"/>
  <c r="AR69" s="1"/>
  <c r="AN93"/>
  <c r="AO93"/>
  <c r="AP93"/>
  <c r="AQ93"/>
  <c r="AR93"/>
  <c r="AN96"/>
  <c r="AN95" s="1"/>
  <c r="AO96"/>
  <c r="AO95" s="1"/>
  <c r="AP96"/>
  <c r="AP95" s="1"/>
  <c r="AQ96"/>
  <c r="AQ95" s="1"/>
  <c r="AR96"/>
  <c r="AR95" s="1"/>
  <c r="AN113"/>
  <c r="AN112" s="1"/>
  <c r="AN110" s="1"/>
  <c r="AO113"/>
  <c r="AO112" s="1"/>
  <c r="AO110" s="1"/>
  <c r="AP113"/>
  <c r="AP112" s="1"/>
  <c r="AP110" s="1"/>
  <c r="AQ113"/>
  <c r="AQ112" s="1"/>
  <c r="AQ110" s="1"/>
  <c r="AR113"/>
  <c r="AR112" s="1"/>
  <c r="AR110" s="1"/>
  <c r="AN118"/>
  <c r="AN116" s="1"/>
  <c r="AO118"/>
  <c r="AO116" s="1"/>
  <c r="AP118"/>
  <c r="AP116" s="1"/>
  <c r="AQ118"/>
  <c r="AQ116" s="1"/>
  <c r="AR118"/>
  <c r="AR116" s="1"/>
  <c r="AM46"/>
  <c r="AL46" s="1"/>
  <c r="AM47"/>
  <c r="AM49"/>
  <c r="AM50"/>
  <c r="AM52"/>
  <c r="AM53"/>
  <c r="AL53" s="1"/>
  <c r="AM55"/>
  <c r="AL55" s="1"/>
  <c r="AM56"/>
  <c r="AL56" s="1"/>
  <c r="AM60"/>
  <c r="AL60" s="1"/>
  <c r="AM61"/>
  <c r="AM62"/>
  <c r="AM63"/>
  <c r="AM64"/>
  <c r="AL64" s="1"/>
  <c r="AM67"/>
  <c r="AL67" s="1"/>
  <c r="AM68"/>
  <c r="AL68" s="1"/>
  <c r="AM71"/>
  <c r="AM72"/>
  <c r="AM73"/>
  <c r="AL73" s="1"/>
  <c r="AM74"/>
  <c r="AM75"/>
  <c r="AM76"/>
  <c r="AL76" s="1"/>
  <c r="AM78"/>
  <c r="AL78" s="1"/>
  <c r="AM79"/>
  <c r="AL79" s="1"/>
  <c r="AM80"/>
  <c r="AM81"/>
  <c r="AL81" s="1"/>
  <c r="AM82"/>
  <c r="AL82" s="1"/>
  <c r="AM83"/>
  <c r="AM84"/>
  <c r="AL84" s="1"/>
  <c r="AM85"/>
  <c r="AL85" s="1"/>
  <c r="AM86"/>
  <c r="AL86" s="1"/>
  <c r="AM87"/>
  <c r="AL87" s="1"/>
  <c r="AM88"/>
  <c r="AL88" s="1"/>
  <c r="AM89"/>
  <c r="AL89" s="1"/>
  <c r="AM90"/>
  <c r="AL90" s="1"/>
  <c r="AM91"/>
  <c r="AL91" s="1"/>
  <c r="AM94"/>
  <c r="AM99"/>
  <c r="AL99" s="1"/>
  <c r="AM102"/>
  <c r="AL102" s="1"/>
  <c r="AM103"/>
  <c r="AL103" s="1"/>
  <c r="AM104"/>
  <c r="AL104" s="1"/>
  <c r="AM111"/>
  <c r="AL111" s="1"/>
  <c r="AM114"/>
  <c r="AL114" s="1"/>
  <c r="AM115"/>
  <c r="AL115" s="1"/>
  <c r="AM117"/>
  <c r="AL117" s="1"/>
  <c r="AM119"/>
  <c r="AN31"/>
  <c r="AO31"/>
  <c r="AP31"/>
  <c r="AQ31"/>
  <c r="AR31"/>
  <c r="AM17"/>
  <c r="AL17" s="1"/>
  <c r="AM18"/>
  <c r="AL18" s="1"/>
  <c r="AM19"/>
  <c r="AL19" s="1"/>
  <c r="AM20"/>
  <c r="AL20" s="1"/>
  <c r="AM21"/>
  <c r="AL21" s="1"/>
  <c r="AM22"/>
  <c r="AL22" s="1"/>
  <c r="AM23"/>
  <c r="AL23" s="1"/>
  <c r="AM24"/>
  <c r="AL24" s="1"/>
  <c r="AM25"/>
  <c r="AL25" s="1"/>
  <c r="AM26"/>
  <c r="AL26" s="1"/>
  <c r="AM27"/>
  <c r="AL27" s="1"/>
  <c r="AM28"/>
  <c r="AL28" s="1"/>
  <c r="AM29"/>
  <c r="AL29" s="1"/>
  <c r="AM30"/>
  <c r="AL30" s="1"/>
  <c r="AM32"/>
  <c r="AL32" s="1"/>
  <c r="AM33"/>
  <c r="AL33" s="1"/>
  <c r="AM34"/>
  <c r="AL34" s="1"/>
  <c r="AM35"/>
  <c r="AL35" s="1"/>
  <c r="AM36"/>
  <c r="AL36" s="1"/>
  <c r="AM37"/>
  <c r="AL37" s="1"/>
  <c r="AM38"/>
  <c r="AL38" s="1"/>
  <c r="AM39"/>
  <c r="AL39" s="1"/>
  <c r="AM40"/>
  <c r="AL40" s="1"/>
  <c r="AM41"/>
  <c r="AL41" s="1"/>
  <c r="AM42"/>
  <c r="AL42" s="1"/>
  <c r="AM43"/>
  <c r="AL43" s="1"/>
  <c r="AM16"/>
  <c r="AL16" s="1"/>
  <c r="AN15"/>
  <c r="AO15"/>
  <c r="AP15"/>
  <c r="AQ15"/>
  <c r="AR15"/>
  <c r="U31"/>
  <c r="V31"/>
  <c r="AK31"/>
  <c r="AJ32"/>
  <c r="AK15"/>
  <c r="AP92" l="1"/>
  <c r="AR65"/>
  <c r="AR59" s="1"/>
  <c r="AR58" s="1"/>
  <c r="AR57" s="1"/>
  <c r="AQ65"/>
  <c r="AQ59" s="1"/>
  <c r="AQ58" s="1"/>
  <c r="AQ57" s="1"/>
  <c r="AO44"/>
  <c r="AP65"/>
  <c r="AP59" s="1"/>
  <c r="AP58" s="1"/>
  <c r="AP57" s="1"/>
  <c r="AQ44"/>
  <c r="AP44"/>
  <c r="AR44"/>
  <c r="AR92"/>
  <c r="AN92"/>
  <c r="AO92"/>
  <c r="AQ92"/>
  <c r="AM118"/>
  <c r="AL119"/>
  <c r="AP14"/>
  <c r="AP13" s="1"/>
  <c r="AQ14"/>
  <c r="AR14"/>
  <c r="AN14"/>
  <c r="AM96"/>
  <c r="AL97"/>
  <c r="AM93"/>
  <c r="AO14"/>
  <c r="AM77"/>
  <c r="AM101"/>
  <c r="AL101" s="1"/>
  <c r="AM113"/>
  <c r="AM66"/>
  <c r="AO69"/>
  <c r="AO65" s="1"/>
  <c r="AO59" s="1"/>
  <c r="AO57" s="1"/>
  <c r="AN69"/>
  <c r="AN65" s="1"/>
  <c r="AN59" s="1"/>
  <c r="AN58" s="1"/>
  <c r="AN57" s="1"/>
  <c r="AM70"/>
  <c r="AM54"/>
  <c r="AM48"/>
  <c r="AN44"/>
  <c r="AM45"/>
  <c r="AM31"/>
  <c r="AL31" s="1"/>
  <c r="AM15"/>
  <c r="AK116"/>
  <c r="AJ116"/>
  <c r="S23" i="18" s="1"/>
  <c r="R23" s="1"/>
  <c r="AT116" i="5"/>
  <c r="AS116"/>
  <c r="AI116"/>
  <c r="AH116"/>
  <c r="AG116"/>
  <c r="AF116"/>
  <c r="AT113"/>
  <c r="AT112" s="1"/>
  <c r="AT110" s="1"/>
  <c r="AS113"/>
  <c r="AS112" s="1"/>
  <c r="AS110" s="1"/>
  <c r="AK113"/>
  <c r="AJ113"/>
  <c r="AJ112" s="1"/>
  <c r="AJ110" s="1"/>
  <c r="S22" i="18" s="1"/>
  <c r="R22" s="1"/>
  <c r="AI113" i="5"/>
  <c r="AI112" s="1"/>
  <c r="AI110" s="1"/>
  <c r="AH113"/>
  <c r="AH112" s="1"/>
  <c r="AH110" s="1"/>
  <c r="AK112"/>
  <c r="AK110" s="1"/>
  <c r="AG110"/>
  <c r="AF110"/>
  <c r="AJ102"/>
  <c r="AJ101" s="1"/>
  <c r="AF102"/>
  <c r="AT100"/>
  <c r="AT98" s="1"/>
  <c r="AS100"/>
  <c r="AS98" s="1"/>
  <c r="AK100"/>
  <c r="AK98" s="1"/>
  <c r="AI101"/>
  <c r="AI100" s="1"/>
  <c r="AH101"/>
  <c r="AH100" s="1"/>
  <c r="AG98"/>
  <c r="AF98"/>
  <c r="AF97"/>
  <c r="AF96" s="1"/>
  <c r="AT96"/>
  <c r="AT95" s="1"/>
  <c r="AS96"/>
  <c r="AS95" s="1"/>
  <c r="AI96"/>
  <c r="AI95" s="1"/>
  <c r="AH96"/>
  <c r="AH95" s="1"/>
  <c r="AG96"/>
  <c r="AK94"/>
  <c r="AK93" s="1"/>
  <c r="AF94"/>
  <c r="AT93"/>
  <c r="AS93"/>
  <c r="AH91"/>
  <c r="AD94"/>
  <c r="AD97" s="1"/>
  <c r="AJ85"/>
  <c r="AJ84"/>
  <c r="AK83"/>
  <c r="AL83" s="1"/>
  <c r="AJ83"/>
  <c r="AJ81"/>
  <c r="AH80"/>
  <c r="AE77"/>
  <c r="AJ76"/>
  <c r="AK75"/>
  <c r="AJ75" s="1"/>
  <c r="AK74"/>
  <c r="AJ74" s="1"/>
  <c r="AH74"/>
  <c r="AI72"/>
  <c r="AH72" s="1"/>
  <c r="AI71"/>
  <c r="AH71" s="1"/>
  <c r="AT70"/>
  <c r="AS70"/>
  <c r="AE70"/>
  <c r="AJ68"/>
  <c r="AJ67"/>
  <c r="AT66"/>
  <c r="AS66"/>
  <c r="AK66"/>
  <c r="AI66"/>
  <c r="AH66"/>
  <c r="AG65"/>
  <c r="AF65"/>
  <c r="AE65"/>
  <c r="AK63"/>
  <c r="AJ63" s="1"/>
  <c r="AF63"/>
  <c r="AK62"/>
  <c r="AJ62" s="1"/>
  <c r="AF62"/>
  <c r="AJ61"/>
  <c r="AK61" s="1"/>
  <c r="AL61" s="1"/>
  <c r="AH61"/>
  <c r="AG61"/>
  <c r="AJ55"/>
  <c r="AJ54" s="1"/>
  <c r="AI55"/>
  <c r="AH55" s="1"/>
  <c r="AH54" s="1"/>
  <c r="AT54"/>
  <c r="AS54"/>
  <c r="AK54"/>
  <c r="AT52"/>
  <c r="AS52"/>
  <c r="AK52"/>
  <c r="AL52" s="1"/>
  <c r="AJ52"/>
  <c r="AI52"/>
  <c r="AH52"/>
  <c r="AF50"/>
  <c r="AL49"/>
  <c r="AT48"/>
  <c r="AS48"/>
  <c r="AI48"/>
  <c r="AH48"/>
  <c r="AK47"/>
  <c r="AJ47" s="1"/>
  <c r="AF47"/>
  <c r="AT45"/>
  <c r="AS45"/>
  <c r="AJ40"/>
  <c r="AJ34"/>
  <c r="AJ33"/>
  <c r="AJ38"/>
  <c r="AT31"/>
  <c r="AS31"/>
  <c r="AI31"/>
  <c r="AH31"/>
  <c r="AJ30"/>
  <c r="AJ43" s="1"/>
  <c r="AD38"/>
  <c r="AJ28"/>
  <c r="AT15"/>
  <c r="AS15"/>
  <c r="AI15"/>
  <c r="AH15"/>
  <c r="AG14"/>
  <c r="AG13" s="1"/>
  <c r="AF14"/>
  <c r="AF13" s="1"/>
  <c r="AE13"/>
  <c r="AE12" s="1"/>
  <c r="L20" i="18"/>
  <c r="L17"/>
  <c r="L16"/>
  <c r="L15"/>
  <c r="L14"/>
  <c r="L13" s="1"/>
  <c r="L12" s="1"/>
  <c r="L11" s="1"/>
  <c r="Q13"/>
  <c r="Q12" s="1"/>
  <c r="Q11" s="1"/>
  <c r="N13"/>
  <c r="N12" s="1"/>
  <c r="N11" s="1"/>
  <c r="M13"/>
  <c r="M12" s="1"/>
  <c r="M11" s="1"/>
  <c r="AP12" i="5" l="1"/>
  <c r="AQ13"/>
  <c r="AQ12" s="1"/>
  <c r="AO13"/>
  <c r="AO12" s="1"/>
  <c r="AR13"/>
  <c r="AR12" s="1"/>
  <c r="AL94"/>
  <c r="AM100"/>
  <c r="AL100" s="1"/>
  <c r="AL66"/>
  <c r="AL75"/>
  <c r="AM95"/>
  <c r="AM51"/>
  <c r="AL54"/>
  <c r="AM112"/>
  <c r="AL113"/>
  <c r="AL118"/>
  <c r="AH77"/>
  <c r="AN13"/>
  <c r="AN12" s="1"/>
  <c r="AL63"/>
  <c r="AL74"/>
  <c r="AL47"/>
  <c r="AJ100"/>
  <c r="AJ98" s="1"/>
  <c r="S21" i="18" s="1"/>
  <c r="R21" s="1"/>
  <c r="AM116" i="5"/>
  <c r="AL116" s="1"/>
  <c r="AL93"/>
  <c r="AL62"/>
  <c r="AJ86"/>
  <c r="AM14"/>
  <c r="AM69"/>
  <c r="AM44"/>
  <c r="AI14"/>
  <c r="AJ41"/>
  <c r="AT14"/>
  <c r="AS14"/>
  <c r="AH14"/>
  <c r="AS69"/>
  <c r="AS59" s="1"/>
  <c r="AS57" s="1"/>
  <c r="AT44"/>
  <c r="AK71"/>
  <c r="AF12"/>
  <c r="AT51"/>
  <c r="AK72"/>
  <c r="AJ94"/>
  <c r="AK96" s="1"/>
  <c r="AK95" s="1"/>
  <c r="AK92" s="1"/>
  <c r="AS51"/>
  <c r="AS44"/>
  <c r="AK51"/>
  <c r="AH51"/>
  <c r="AT69"/>
  <c r="AT59" s="1"/>
  <c r="AT57" s="1"/>
  <c r="AK45"/>
  <c r="AI54"/>
  <c r="AI51" s="1"/>
  <c r="AJ66"/>
  <c r="AH70"/>
  <c r="AG12"/>
  <c r="AJ51"/>
  <c r="S16" i="18" s="1"/>
  <c r="R16" s="1"/>
  <c r="AI70" i="5"/>
  <c r="AI69" s="1"/>
  <c r="AI65" s="1"/>
  <c r="AI59" s="1"/>
  <c r="AI57" s="1"/>
  <c r="AJ45"/>
  <c r="AK80"/>
  <c r="AL80" s="1"/>
  <c r="AJ29"/>
  <c r="AJ15" s="1"/>
  <c r="V86"/>
  <c r="AL45" l="1"/>
  <c r="AK44"/>
  <c r="AM98"/>
  <c r="AL98" s="1"/>
  <c r="AH13"/>
  <c r="AK77"/>
  <c r="AL77" s="1"/>
  <c r="AJ72"/>
  <c r="AL72"/>
  <c r="AJ71"/>
  <c r="AL71"/>
  <c r="AM13"/>
  <c r="AM65"/>
  <c r="AM110"/>
  <c r="AL110" s="1"/>
  <c r="AL112"/>
  <c r="AL95"/>
  <c r="AM92"/>
  <c r="AL92" s="1"/>
  <c r="AL51"/>
  <c r="AL48"/>
  <c r="AL50"/>
  <c r="AL96"/>
  <c r="AI13"/>
  <c r="AI12" s="1"/>
  <c r="AK70"/>
  <c r="AL70" s="1"/>
  <c r="AS13"/>
  <c r="AS12" s="1"/>
  <c r="AH69"/>
  <c r="AH65" s="1"/>
  <c r="AH59" s="1"/>
  <c r="AH57" s="1"/>
  <c r="AJ97"/>
  <c r="AJ96" s="1"/>
  <c r="AJ95" s="1"/>
  <c r="AT13"/>
  <c r="AT12" s="1"/>
  <c r="AJ48"/>
  <c r="AJ44" s="1"/>
  <c r="S15" i="18" s="1"/>
  <c r="AJ93" i="5"/>
  <c r="AJ42"/>
  <c r="AJ31" s="1"/>
  <c r="AJ80"/>
  <c r="AJ77" s="1"/>
  <c r="F88"/>
  <c r="F87"/>
  <c r="F89" s="1"/>
  <c r="F90" s="1"/>
  <c r="F91" s="1"/>
  <c r="F94" s="1"/>
  <c r="F97" s="1"/>
  <c r="F29"/>
  <c r="F30" s="1"/>
  <c r="F38" s="1"/>
  <c r="AH12" l="1"/>
  <c r="T15" i="18"/>
  <c r="AJ70" i="5"/>
  <c r="AJ69" s="1"/>
  <c r="AJ65" s="1"/>
  <c r="AJ59" s="1"/>
  <c r="AX59" s="1"/>
  <c r="AM59"/>
  <c r="AL44"/>
  <c r="AK69"/>
  <c r="AJ92"/>
  <c r="S20" i="18" s="1"/>
  <c r="AK14" i="5"/>
  <c r="AJ14"/>
  <c r="F39"/>
  <c r="F34" s="1"/>
  <c r="F33"/>
  <c r="F35"/>
  <c r="F32" s="1"/>
  <c r="F36" s="1"/>
  <c r="F37" s="1"/>
  <c r="F40" s="1"/>
  <c r="F41" s="1"/>
  <c r="F42" s="1"/>
  <c r="F43" s="1"/>
  <c r="T77"/>
  <c r="J77"/>
  <c r="K77"/>
  <c r="N77"/>
  <c r="O77"/>
  <c r="P77"/>
  <c r="W77"/>
  <c r="X77"/>
  <c r="U91"/>
  <c r="V91" s="1"/>
  <c r="U49"/>
  <c r="V49" s="1"/>
  <c r="S91"/>
  <c r="A3" i="19"/>
  <c r="A4" i="5"/>
  <c r="V75"/>
  <c r="AK13" l="1"/>
  <c r="AJ13"/>
  <c r="S14" i="18"/>
  <c r="R14" s="1"/>
  <c r="AJ58" i="5"/>
  <c r="S19" i="18"/>
  <c r="R19" s="1"/>
  <c r="AK65" i="5"/>
  <c r="AL69"/>
  <c r="AM58"/>
  <c r="F46"/>
  <c r="F47" s="1"/>
  <c r="F49" s="1"/>
  <c r="F50" s="1"/>
  <c r="V63"/>
  <c r="U63" s="1"/>
  <c r="Q63"/>
  <c r="V62"/>
  <c r="Q62"/>
  <c r="P65"/>
  <c r="Q65"/>
  <c r="R65"/>
  <c r="V94"/>
  <c r="W70"/>
  <c r="X70"/>
  <c r="H66"/>
  <c r="I66"/>
  <c r="J66"/>
  <c r="K66"/>
  <c r="L66"/>
  <c r="M66"/>
  <c r="N66"/>
  <c r="O66"/>
  <c r="S66"/>
  <c r="T66"/>
  <c r="V66"/>
  <c r="W66"/>
  <c r="X66"/>
  <c r="U61"/>
  <c r="V61" s="1"/>
  <c r="S61"/>
  <c r="R61"/>
  <c r="L61"/>
  <c r="M61" s="1"/>
  <c r="I61"/>
  <c r="T13" i="18" l="1"/>
  <c r="S13"/>
  <c r="AJ57" i="5"/>
  <c r="AJ12" s="1"/>
  <c r="S18" i="18"/>
  <c r="AM57" i="5"/>
  <c r="AK59"/>
  <c r="AL65"/>
  <c r="S80"/>
  <c r="S77" s="1"/>
  <c r="T71"/>
  <c r="V85"/>
  <c r="U68"/>
  <c r="Q68"/>
  <c r="U67"/>
  <c r="Q67"/>
  <c r="V54"/>
  <c r="K54"/>
  <c r="M54"/>
  <c r="J54"/>
  <c r="T55"/>
  <c r="S55" s="1"/>
  <c r="S54" s="1"/>
  <c r="V47"/>
  <c r="U47" s="1"/>
  <c r="U45" s="1"/>
  <c r="R13" i="18" l="1"/>
  <c r="S17"/>
  <c r="S12" s="1"/>
  <c r="S11" s="1"/>
  <c r="R18"/>
  <c r="R17" s="1"/>
  <c r="AM12" i="5"/>
  <c r="AK58"/>
  <c r="AL59"/>
  <c r="U66"/>
  <c r="V80"/>
  <c r="U80" s="1"/>
  <c r="T54"/>
  <c r="V30"/>
  <c r="U30" s="1"/>
  <c r="V29"/>
  <c r="U29" s="1"/>
  <c r="V28"/>
  <c r="V118"/>
  <c r="V116" s="1"/>
  <c r="U118"/>
  <c r="U116" s="1"/>
  <c r="X116"/>
  <c r="W116"/>
  <c r="T116"/>
  <c r="S116"/>
  <c r="R116"/>
  <c r="Q116"/>
  <c r="X113"/>
  <c r="X112" s="1"/>
  <c r="X110" s="1"/>
  <c r="W113"/>
  <c r="W112" s="1"/>
  <c r="W110" s="1"/>
  <c r="V113"/>
  <c r="V112" s="1"/>
  <c r="V110" s="1"/>
  <c r="U113"/>
  <c r="U112" s="1"/>
  <c r="U110" s="1"/>
  <c r="T113"/>
  <c r="T112" s="1"/>
  <c r="T110" s="1"/>
  <c r="S113"/>
  <c r="S112" s="1"/>
  <c r="S110" s="1"/>
  <c r="R110"/>
  <c r="Q110"/>
  <c r="U102"/>
  <c r="U101" s="1"/>
  <c r="U100" s="1"/>
  <c r="U98" s="1"/>
  <c r="Q102"/>
  <c r="X101"/>
  <c r="X100" s="1"/>
  <c r="X98" s="1"/>
  <c r="W101"/>
  <c r="W100" s="1"/>
  <c r="W98" s="1"/>
  <c r="V101"/>
  <c r="V100" s="1"/>
  <c r="V98" s="1"/>
  <c r="T101"/>
  <c r="T100" s="1"/>
  <c r="S101"/>
  <c r="S100" s="1"/>
  <c r="R98"/>
  <c r="Q98"/>
  <c r="Q97"/>
  <c r="Q96" s="1"/>
  <c r="X96"/>
  <c r="X95" s="1"/>
  <c r="W96"/>
  <c r="W95" s="1"/>
  <c r="T96"/>
  <c r="T95" s="1"/>
  <c r="S96"/>
  <c r="S95" s="1"/>
  <c r="R96"/>
  <c r="U94"/>
  <c r="Q94"/>
  <c r="X93"/>
  <c r="W93"/>
  <c r="V93"/>
  <c r="U86"/>
  <c r="Q86"/>
  <c r="U85"/>
  <c r="Q85"/>
  <c r="U84"/>
  <c r="V83"/>
  <c r="U83"/>
  <c r="U81"/>
  <c r="U76"/>
  <c r="U75"/>
  <c r="V74"/>
  <c r="U74" s="1"/>
  <c r="S74"/>
  <c r="T72"/>
  <c r="S72" s="1"/>
  <c r="S71"/>
  <c r="W69"/>
  <c r="W59" s="1"/>
  <c r="W57" s="1"/>
  <c r="P70"/>
  <c r="U55"/>
  <c r="U54" s="1"/>
  <c r="X54"/>
  <c r="W54"/>
  <c r="X52"/>
  <c r="W52"/>
  <c r="V52"/>
  <c r="U52"/>
  <c r="T52"/>
  <c r="S52"/>
  <c r="U50"/>
  <c r="Q50"/>
  <c r="X48"/>
  <c r="W48"/>
  <c r="T48"/>
  <c r="S48"/>
  <c r="Q47"/>
  <c r="X45"/>
  <c r="W45"/>
  <c r="V45"/>
  <c r="X31"/>
  <c r="W31"/>
  <c r="T31"/>
  <c r="S31"/>
  <c r="X15"/>
  <c r="W15"/>
  <c r="T15"/>
  <c r="S15"/>
  <c r="R14"/>
  <c r="R13" s="1"/>
  <c r="Q14"/>
  <c r="Q13" s="1"/>
  <c r="P13"/>
  <c r="P12" s="1"/>
  <c r="H8" i="19" l="1"/>
  <c r="H7" s="1"/>
  <c r="G7" s="1"/>
  <c r="AX58" i="5"/>
  <c r="T14"/>
  <c r="AK57"/>
  <c r="AX57" s="1"/>
  <c r="AL58"/>
  <c r="U28"/>
  <c r="U15" s="1"/>
  <c r="V15"/>
  <c r="J22" i="18"/>
  <c r="P22"/>
  <c r="O22" s="1"/>
  <c r="J21"/>
  <c r="P21"/>
  <c r="O21" s="1"/>
  <c r="J23"/>
  <c r="P23"/>
  <c r="O23" s="1"/>
  <c r="S70" i="5"/>
  <c r="S69" s="1"/>
  <c r="Q12"/>
  <c r="U51"/>
  <c r="V77"/>
  <c r="V50"/>
  <c r="V48" s="1"/>
  <c r="V44" s="1"/>
  <c r="U48"/>
  <c r="U44" s="1"/>
  <c r="U77"/>
  <c r="R12"/>
  <c r="S14"/>
  <c r="X14"/>
  <c r="V72"/>
  <c r="U72" s="1"/>
  <c r="V97"/>
  <c r="V96" s="1"/>
  <c r="V95" s="1"/>
  <c r="V92" s="1"/>
  <c r="T70"/>
  <c r="T69" s="1"/>
  <c r="X44"/>
  <c r="U93"/>
  <c r="W14"/>
  <c r="T51"/>
  <c r="X51"/>
  <c r="S51"/>
  <c r="W51"/>
  <c r="X69"/>
  <c r="X59" s="1"/>
  <c r="X57" s="1"/>
  <c r="V71"/>
  <c r="W44"/>
  <c r="V51"/>
  <c r="G8" i="19" l="1"/>
  <c r="T13" i="5"/>
  <c r="AK12"/>
  <c r="AL57"/>
  <c r="J16" i="18"/>
  <c r="P16"/>
  <c r="O16" s="1"/>
  <c r="J15"/>
  <c r="P15"/>
  <c r="O15" s="1"/>
  <c r="V14" i="5"/>
  <c r="V13" s="1"/>
  <c r="S13"/>
  <c r="X13"/>
  <c r="X12" s="1"/>
  <c r="U14"/>
  <c r="P14" i="18" s="1"/>
  <c r="U97" i="5"/>
  <c r="U96" s="1"/>
  <c r="U95" s="1"/>
  <c r="U92" s="1"/>
  <c r="U71"/>
  <c r="U70" s="1"/>
  <c r="U69" s="1"/>
  <c r="U65" s="1"/>
  <c r="U59" s="1"/>
  <c r="V70"/>
  <c r="V69" s="1"/>
  <c r="S65"/>
  <c r="S59" s="1"/>
  <c r="S57" s="1"/>
  <c r="T65"/>
  <c r="T59" s="1"/>
  <c r="T57" s="1"/>
  <c r="W13"/>
  <c r="W12" s="1"/>
  <c r="T12" l="1"/>
  <c r="S12"/>
  <c r="O14" i="18"/>
  <c r="O13" s="1"/>
  <c r="P13"/>
  <c r="J20"/>
  <c r="I20" s="1"/>
  <c r="P20"/>
  <c r="O20" s="1"/>
  <c r="J14"/>
  <c r="U13" i="5"/>
  <c r="V65"/>
  <c r="V59" s="1"/>
  <c r="V58" l="1"/>
  <c r="P19" i="18"/>
  <c r="O19" s="1"/>
  <c r="U58" i="5"/>
  <c r="M86"/>
  <c r="P18" i="18" l="1"/>
  <c r="O18" s="1"/>
  <c r="O17" s="1"/>
  <c r="O12" s="1"/>
  <c r="O11" s="1"/>
  <c r="F8" i="19"/>
  <c r="F7" s="1"/>
  <c r="E7" s="1"/>
  <c r="V57" i="5"/>
  <c r="V12" s="1"/>
  <c r="J18" i="18"/>
  <c r="I18" s="1"/>
  <c r="U57" i="5"/>
  <c r="U12" s="1"/>
  <c r="J19" i="18"/>
  <c r="I19" s="1"/>
  <c r="J52" i="5"/>
  <c r="K52"/>
  <c r="L81"/>
  <c r="P17" i="18" l="1"/>
  <c r="P12" s="1"/>
  <c r="P11" s="1"/>
  <c r="E8" i="19"/>
  <c r="I17" i="18"/>
  <c r="J17"/>
  <c r="L15" i="5"/>
  <c r="C20" i="18"/>
  <c r="B19"/>
  <c r="B18"/>
  <c r="N70" i="5"/>
  <c r="O70"/>
  <c r="C17" i="18"/>
  <c r="C16"/>
  <c r="C15"/>
  <c r="K15" s="1"/>
  <c r="D13"/>
  <c r="D12" s="1"/>
  <c r="D11" s="1"/>
  <c r="E13"/>
  <c r="E12" s="1"/>
  <c r="E11" s="1"/>
  <c r="H13"/>
  <c r="H12" s="1"/>
  <c r="H11" s="1"/>
  <c r="C14"/>
  <c r="I15" l="1"/>
  <c r="K13"/>
  <c r="K12" s="1"/>
  <c r="K11" s="1"/>
  <c r="C13"/>
  <c r="C12" s="1"/>
  <c r="C11" s="1"/>
  <c r="B14"/>
  <c r="L37" i="5"/>
  <c r="M37" s="1"/>
  <c r="M36"/>
  <c r="L36" s="1"/>
  <c r="K71"/>
  <c r="M118"/>
  <c r="M116" s="1"/>
  <c r="L118"/>
  <c r="L116" s="1"/>
  <c r="G23" i="18" s="1"/>
  <c r="F23" s="1"/>
  <c r="O116" i="5"/>
  <c r="I23" i="18" s="1"/>
  <c r="N116" i="5"/>
  <c r="K116"/>
  <c r="J116"/>
  <c r="I116"/>
  <c r="H116"/>
  <c r="O113"/>
  <c r="O112" s="1"/>
  <c r="O110" s="1"/>
  <c r="I22" i="18" s="1"/>
  <c r="N113" i="5"/>
  <c r="N112" s="1"/>
  <c r="N110" s="1"/>
  <c r="M113"/>
  <c r="M112" s="1"/>
  <c r="M110" s="1"/>
  <c r="L113"/>
  <c r="L112" s="1"/>
  <c r="L110" s="1"/>
  <c r="G22" i="18" s="1"/>
  <c r="F22" s="1"/>
  <c r="K113" i="5"/>
  <c r="K112" s="1"/>
  <c r="K110" s="1"/>
  <c r="J113"/>
  <c r="J112" s="1"/>
  <c r="J110" s="1"/>
  <c r="I110"/>
  <c r="H110"/>
  <c r="L102"/>
  <c r="L101" s="1"/>
  <c r="L100" s="1"/>
  <c r="L98" s="1"/>
  <c r="G21" i="18" s="1"/>
  <c r="F21" s="1"/>
  <c r="H102" i="5"/>
  <c r="O101"/>
  <c r="O100" s="1"/>
  <c r="O98" s="1"/>
  <c r="I21" i="18" s="1"/>
  <c r="N101" i="5"/>
  <c r="N100" s="1"/>
  <c r="N98" s="1"/>
  <c r="M101"/>
  <c r="M100" s="1"/>
  <c r="M98" s="1"/>
  <c r="K101"/>
  <c r="K100" s="1"/>
  <c r="J101"/>
  <c r="J100" s="1"/>
  <c r="I98"/>
  <c r="H98"/>
  <c r="H97"/>
  <c r="H96" s="1"/>
  <c r="O96"/>
  <c r="O95" s="1"/>
  <c r="N96"/>
  <c r="N95" s="1"/>
  <c r="K96"/>
  <c r="K95" s="1"/>
  <c r="J96"/>
  <c r="J95" s="1"/>
  <c r="I96"/>
  <c r="L94"/>
  <c r="M97" s="1"/>
  <c r="H94"/>
  <c r="O93"/>
  <c r="N93"/>
  <c r="M93"/>
  <c r="L86"/>
  <c r="H86"/>
  <c r="M85"/>
  <c r="L85" s="1"/>
  <c r="H85"/>
  <c r="L84"/>
  <c r="M83"/>
  <c r="L83"/>
  <c r="L80"/>
  <c r="G77"/>
  <c r="L76"/>
  <c r="M75"/>
  <c r="L75" s="1"/>
  <c r="M74"/>
  <c r="L74" s="1"/>
  <c r="J74"/>
  <c r="K72"/>
  <c r="M72" s="1"/>
  <c r="L72" s="1"/>
  <c r="O69"/>
  <c r="O65" s="1"/>
  <c r="G70"/>
  <c r="L55"/>
  <c r="L54" s="1"/>
  <c r="O54"/>
  <c r="N54"/>
  <c r="K51"/>
  <c r="J51"/>
  <c r="O52"/>
  <c r="N52"/>
  <c r="M52"/>
  <c r="L52"/>
  <c r="L50"/>
  <c r="M50" s="1"/>
  <c r="H50"/>
  <c r="L49"/>
  <c r="M49" s="1"/>
  <c r="O48"/>
  <c r="N48"/>
  <c r="K48"/>
  <c r="J48"/>
  <c r="H47"/>
  <c r="O45"/>
  <c r="N45"/>
  <c r="M45"/>
  <c r="L45"/>
  <c r="L43"/>
  <c r="M43" s="1"/>
  <c r="L42"/>
  <c r="M42" s="1"/>
  <c r="L41"/>
  <c r="M41" s="1"/>
  <c r="L40"/>
  <c r="M40" s="1"/>
  <c r="L33"/>
  <c r="L32"/>
  <c r="M32" s="1"/>
  <c r="L39"/>
  <c r="M39" s="1"/>
  <c r="L38"/>
  <c r="M38" s="1"/>
  <c r="L35"/>
  <c r="O31"/>
  <c r="N31"/>
  <c r="K31"/>
  <c r="J31"/>
  <c r="O15"/>
  <c r="N15"/>
  <c r="M15"/>
  <c r="K15"/>
  <c r="J15"/>
  <c r="I14"/>
  <c r="I13" s="1"/>
  <c r="H14"/>
  <c r="H13" s="1"/>
  <c r="G13"/>
  <c r="G12" s="1"/>
  <c r="L77" l="1"/>
  <c r="M77"/>
  <c r="K70"/>
  <c r="K69" s="1"/>
  <c r="K65" s="1"/>
  <c r="M35"/>
  <c r="L31"/>
  <c r="J71"/>
  <c r="O59"/>
  <c r="O57" s="1"/>
  <c r="O14"/>
  <c r="I14" i="18" s="1"/>
  <c r="O51" i="5"/>
  <c r="I12"/>
  <c r="N14"/>
  <c r="H12"/>
  <c r="N44"/>
  <c r="M51"/>
  <c r="M71"/>
  <c r="M70" s="1"/>
  <c r="L51"/>
  <c r="G16" i="18" s="1"/>
  <c r="F16" s="1"/>
  <c r="N51" i="5"/>
  <c r="O44"/>
  <c r="J72"/>
  <c r="J14"/>
  <c r="J13" s="1"/>
  <c r="M48"/>
  <c r="M44" s="1"/>
  <c r="K14"/>
  <c r="K13" s="1"/>
  <c r="N69"/>
  <c r="N65" s="1"/>
  <c r="L97"/>
  <c r="L96" s="1"/>
  <c r="L95" s="1"/>
  <c r="M96"/>
  <c r="M95" s="1"/>
  <c r="M92" s="1"/>
  <c r="L93"/>
  <c r="L48"/>
  <c r="L44" s="1"/>
  <c r="G15" i="18" s="1"/>
  <c r="F15" s="1"/>
  <c r="J70" i="5" l="1"/>
  <c r="J69" s="1"/>
  <c r="I16" i="18"/>
  <c r="I13" s="1"/>
  <c r="I12" s="1"/>
  <c r="I11" s="1"/>
  <c r="J13"/>
  <c r="J12" s="1"/>
  <c r="J11" s="1"/>
  <c r="K59" i="5"/>
  <c r="K57" s="1"/>
  <c r="K12" s="1"/>
  <c r="N59"/>
  <c r="N57" s="1"/>
  <c r="O13"/>
  <c r="O12" s="1"/>
  <c r="N13"/>
  <c r="L71"/>
  <c r="M69"/>
  <c r="M65" s="1"/>
  <c r="L92"/>
  <c r="G20" i="18" s="1"/>
  <c r="F20" s="1"/>
  <c r="J59" i="5" l="1"/>
  <c r="J57" s="1"/>
  <c r="J12" s="1"/>
  <c r="J65"/>
  <c r="L70"/>
  <c r="L69" s="1"/>
  <c r="N12"/>
  <c r="M59"/>
  <c r="L59" l="1"/>
  <c r="L58" s="1"/>
  <c r="L65"/>
  <c r="M58"/>
  <c r="G19" i="18"/>
  <c r="F19" s="1"/>
  <c r="B23"/>
  <c r="B20"/>
  <c r="D8" i="19" l="1"/>
  <c r="L57" i="5"/>
  <c r="G18" i="18"/>
  <c r="M57" i="5"/>
  <c r="C8" i="19" l="1"/>
  <c r="C7" s="1"/>
  <c r="D7"/>
  <c r="F18" i="18"/>
  <c r="F17" s="1"/>
  <c r="G17"/>
  <c r="B22" l="1"/>
  <c r="B21"/>
  <c r="B13" l="1"/>
  <c r="B17"/>
  <c r="B16"/>
  <c r="B15"/>
  <c r="AA78" i="7" l="1"/>
  <c r="Z78" s="1"/>
  <c r="AB78"/>
  <c r="AA74"/>
  <c r="Y74"/>
  <c r="S74"/>
  <c r="T74" s="1"/>
  <c r="K89"/>
  <c r="L88"/>
  <c r="K88" s="1"/>
  <c r="L87"/>
  <c r="K87" s="1"/>
  <c r="K86"/>
  <c r="K85"/>
  <c r="L84"/>
  <c r="K84" s="1"/>
  <c r="K83"/>
  <c r="L82"/>
  <c r="K82" s="1"/>
  <c r="K81"/>
  <c r="K80"/>
  <c r="L79"/>
  <c r="K79" s="1"/>
  <c r="K78"/>
  <c r="K77"/>
  <c r="K76"/>
  <c r="K75"/>
  <c r="K74"/>
  <c r="H87"/>
  <c r="G87"/>
  <c r="H13" i="14" l="1"/>
  <c r="J13"/>
  <c r="L13"/>
  <c r="N13"/>
  <c r="P13"/>
  <c r="R13"/>
  <c r="T13"/>
  <c r="V13"/>
  <c r="X13"/>
  <c r="Z13"/>
  <c r="AB13"/>
  <c r="AD13"/>
  <c r="AF13"/>
  <c r="AH13"/>
  <c r="AJ13"/>
  <c r="AL13"/>
  <c r="AN13"/>
  <c r="AP13"/>
  <c r="AR13"/>
  <c r="AT13"/>
  <c r="AV13"/>
  <c r="AX13"/>
  <c r="AZ13"/>
  <c r="BB13"/>
  <c r="BD13"/>
  <c r="BF13"/>
  <c r="BH13"/>
  <c r="BJ13"/>
  <c r="BL13"/>
  <c r="BN13"/>
  <c r="BP13"/>
  <c r="BR13"/>
  <c r="BT13"/>
  <c r="BV13"/>
  <c r="BX13"/>
  <c r="BZ13"/>
  <c r="CB13"/>
  <c r="CD13"/>
  <c r="CF13"/>
  <c r="CH13"/>
  <c r="CJ13"/>
  <c r="CL13"/>
  <c r="CN13"/>
  <c r="CP13"/>
  <c r="A4" i="17"/>
  <c r="A4" i="16"/>
  <c r="A4" i="15"/>
  <c r="A4" i="13" l="1"/>
  <c r="A4" i="12"/>
  <c r="A4" i="7"/>
  <c r="A4" i="14"/>
  <c r="B13"/>
  <c r="F13" s="1"/>
  <c r="CD14" i="12"/>
  <c r="CE14" s="1"/>
  <c r="AP14"/>
  <c r="AQ14" s="1"/>
  <c r="AR14" s="1"/>
  <c r="AS14" s="1"/>
  <c r="AT14" s="1"/>
  <c r="AU14" s="1"/>
  <c r="AV14" s="1"/>
  <c r="AW14" s="1"/>
  <c r="AX14" s="1"/>
  <c r="AY14" s="1"/>
  <c r="AZ14" s="1"/>
  <c r="AD14"/>
  <c r="AE14" s="1"/>
  <c r="AF14" s="1"/>
  <c r="AG14" s="1"/>
  <c r="AH14" s="1"/>
  <c r="AI14" s="1"/>
  <c r="AJ14" s="1"/>
  <c r="AK14" s="1"/>
  <c r="AL14" s="1"/>
  <c r="AM14" s="1"/>
  <c r="AN14" s="1"/>
  <c r="S14"/>
  <c r="T14" s="1"/>
  <c r="U14" s="1"/>
  <c r="V14" s="1"/>
  <c r="W14" s="1"/>
  <c r="X14" s="1"/>
  <c r="Y14" s="1"/>
  <c r="Z14" s="1"/>
  <c r="AA14" s="1"/>
  <c r="AB14" s="1"/>
  <c r="N14"/>
  <c r="H14"/>
  <c r="B14"/>
  <c r="D14" s="1"/>
  <c r="E14" s="1"/>
  <c r="F14" s="1"/>
  <c r="M31" i="5" l="1"/>
  <c r="M14" s="1"/>
  <c r="L14"/>
  <c r="M13" l="1"/>
  <c r="M12" s="1"/>
  <c r="G14" i="18"/>
  <c r="L13" i="5"/>
  <c r="L12" s="1"/>
  <c r="F14" i="18" l="1"/>
  <c r="F13" s="1"/>
  <c r="F12" s="1"/>
  <c r="F11" s="1"/>
  <c r="G13"/>
  <c r="G12" s="1"/>
  <c r="G11" s="1"/>
  <c r="U62" i="5"/>
  <c r="T12" i="18"/>
  <c r="T11" s="1"/>
  <c r="R12"/>
  <c r="R11" s="1"/>
</calcChain>
</file>

<file path=xl/sharedStrings.xml><?xml version="1.0" encoding="utf-8"?>
<sst xmlns="http://schemas.openxmlformats.org/spreadsheetml/2006/main" count="2563" uniqueCount="467">
  <si>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</si>
  <si>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</si>
  <si>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</si>
  <si>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</si>
  <si>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</si>
  <si>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</si>
  <si>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</si>
  <si>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</si>
  <si>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</si>
  <si>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</si>
  <si>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</si>
  <si>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</si>
  <si>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</si>
  <si>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</si>
  <si>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</si>
  <si>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</si>
  <si>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</si>
  <si>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</si>
  <si>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</si>
  <si>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</si>
  <si>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</si>
  <si>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</si>
  <si>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</si>
  <si>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</si>
  <si>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</si>
  <si>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</si>
  <si>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</si>
  <si>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</si>
  <si>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</si>
  <si>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</si>
  <si>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</si>
  <si>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</si>
  <si>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</si>
  <si>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</si>
  <si>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</si>
  <si>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</si>
  <si>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</si>
  <si>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</si>
  <si>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</si>
  <si>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</si>
  <si>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</si>
  <si>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</si>
  <si>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</si>
  <si>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</si>
  <si>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</si>
  <si>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</si>
  <si>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</si>
  <si>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</si>
  <si>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</si>
  <si>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</si>
  <si>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</si>
  <si>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</si>
  <si>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</si>
  <si>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</si>
  <si>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</si>
  <si>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</si>
  <si>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</si>
  <si>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</si>
  <si>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</si>
  <si>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</si>
  <si>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</si>
  <si>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</si>
  <si>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</si>
  <si>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</si>
  <si>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</si>
  <si>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</si>
  <si>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</si>
  <si>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</si>
  <si>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</si>
  <si>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</si>
  <si>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</si>
  <si>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</si>
  <si>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</si>
  <si>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</si>
  <si>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</si>
  <si>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</si>
  <si>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</si>
  <si>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</si>
  <si>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</si>
  <si>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</si>
  <si>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</si>
  <si>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</si>
  <si>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</si>
  <si>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</si>
  <si>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</si>
  <si>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</si>
  <si>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</si>
  <si>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</si>
  <si>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</si>
  <si>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</si>
  <si>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</si>
  <si>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</si>
  <si>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</si>
  <si>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</si>
  <si>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</si>
  <si>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</si>
  <si>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</si>
  <si>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</si>
  <si>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</si>
  <si>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</si>
  <si>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</si>
  <si>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</si>
  <si>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</si>
  <si>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</si>
  <si>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</si>
  <si>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</si>
  <si>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</si>
  <si>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</si>
  <si>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</si>
  <si>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</si>
  <si>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</si>
  <si>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</si>
  <si>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</si>
  <si>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</si>
  <si>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</si>
  <si>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</si>
  <si>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</si>
  <si>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</si>
  <si>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</si>
  <si>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</si>
  <si>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</si>
  <si>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</si>
  <si>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</si>
  <si>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</si>
  <si>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</si>
  <si>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</si>
  <si>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</si>
  <si>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</si>
  <si>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</si>
  <si>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</si>
  <si>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</si>
  <si>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</si>
  <si>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</si>
  <si>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</si>
  <si>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</si>
  <si>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</si>
  <si>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</si>
  <si>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</si>
  <si>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</si>
  <si>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</si>
  <si>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</si>
  <si>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</si>
  <si>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</si>
  <si>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</si>
  <si>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</si>
  <si>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</si>
  <si>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</si>
  <si>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</si>
  <si>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</si>
  <si>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</si>
  <si>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</si>
  <si>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</si>
  <si>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</si>
  <si>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</si>
  <si>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</si>
  <si>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</si>
  <si>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</si>
  <si>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</si>
  <si>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</si>
  <si>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</si>
  <si>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</si>
  <si>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</si>
  <si>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</si>
  <si>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</si>
  <si>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</si>
  <si>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</si>
  <si>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</si>
  <si>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</si>
  <si>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</si>
  <si>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</si>
  <si>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</si>
  <si>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</si>
  <si>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</si>
  <si>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</si>
  <si>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</si>
  <si>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</si>
  <si>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</si>
  <si>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</si>
  <si>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</si>
  <si>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</si>
  <si>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</si>
  <si>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</si>
  <si>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</si>
  <si>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</si>
  <si>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</si>
  <si>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</si>
  <si>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</si>
  <si>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</si>
  <si>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</si>
  <si>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</si>
  <si>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</si>
  <si>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</si>
  <si>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</si>
  <si>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</si>
  <si>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</si>
  <si>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</si>
  <si>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</si>
  <si>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</si>
  <si>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</si>
  <si>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</si>
  <si>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</si>
  <si>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</si>
  <si>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</si>
  <si>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</si>
  <si>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</si>
  <si>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</si>
  <si>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</si>
  <si>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</si>
  <si>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</si>
  <si>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</si>
  <si>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</si>
  <si>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</si>
  <si>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</si>
  <si>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</si>
  <si>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</si>
  <si>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</si>
  <si>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</si>
  <si>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</si>
  <si>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</si>
  <si>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</si>
  <si>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</si>
  <si>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</si>
  <si>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</si>
  <si>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</si>
  <si>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</si>
  <si>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</si>
  <si>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</si>
  <si>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</si>
  <si>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</si>
  <si>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</si>
  <si>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</si>
  <si>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</si>
  <si>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</si>
  <si>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</si>
  <si>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</si>
  <si>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</si>
  <si>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</si>
  <si>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</si>
  <si>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</si>
  <si>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</si>
  <si>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</si>
  <si>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</si>
  <si>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</si>
  <si>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</si>
  <si>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</si>
  <si>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</si>
  <si>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</si>
  <si>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</si>
  <si>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</si>
  <si>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</si>
  <si>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</si>
  <si>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</si>
  <si>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</si>
  <si>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</si>
  <si>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</si>
  <si>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</si>
  <si>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</si>
  <si>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</si>
  <si>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</si>
  <si>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</si>
  <si>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</si>
  <si>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</si>
  <si>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</si>
  <si>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</si>
  <si>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</si>
  <si>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</si>
  <si>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</si>
  <si>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</si>
  <si>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</si>
  <si>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</si>
  <si>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</si>
  <si>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</si>
  <si>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</si>
  <si>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</si>
  <si>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</si>
  <si>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</si>
  <si>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</si>
  <si>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</si>
  <si>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</si>
  <si>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</si>
  <si>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</si>
  <si>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</si>
  <si>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</si>
  <si>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</si>
  <si>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</si>
  <si>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</si>
  <si>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</si>
  <si>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</si>
  <si>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</si>
  <si>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</si>
  <si>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</si>
  <si>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</si>
  <si>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</si>
  <si>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</si>
  <si>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</si>
  <si>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</si>
  <si>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</si>
  <si>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</si>
  <si>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</si>
  <si>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</si>
  <si>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</si>
  <si>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</si>
  <si>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</si>
  <si>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</si>
  <si>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</si>
  <si>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</si>
  <si>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</si>
  <si>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</si>
  <si>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</si>
  <si>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</si>
  <si>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</si>
  <si>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</si>
  <si>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</si>
  <si>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</si>
  <si>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</si>
  <si>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</si>
  <si>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</si>
  <si>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</si>
  <si>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</si>
  <si>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</si>
  <si>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</si>
  <si>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</si>
  <si>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</si>
  <si>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</si>
  <si>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</si>
  <si>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</si>
  <si>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</si>
  <si>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</si>
  <si>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</si>
  <si>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</si>
  <si>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</si>
  <si>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</si>
  <si>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</si>
  <si>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</si>
  <si>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</si>
  <si>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</si>
  <si>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</si>
  <si>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</si>
  <si>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</si>
  <si>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</si>
  <si>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</si>
  <si>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</si>
  <si>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</si>
  <si>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</si>
  <si>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</si>
  <si>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</si>
  <si>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</si>
  <si>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</si>
  <si>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</si>
  <si>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</si>
  <si>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</si>
  <si>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</si>
  <si>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</si>
  <si>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</si>
  <si>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</si>
  <si>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</si>
  <si>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</si>
  <si>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</si>
  <si>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</si>
  <si>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</si>
  <si>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</si>
  <si>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</si>
  <si>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</si>
  <si>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</si>
  <si>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</si>
  <si>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</si>
  <si>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</si>
  <si>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</si>
  <si>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</si>
  <si>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</si>
  <si>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</si>
  <si>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</si>
  <si>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</si>
  <si>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</si>
  <si>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</si>
  <si>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</si>
  <si>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</si>
  <si>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</si>
  <si>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</si>
  <si>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</si>
  <si>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</si>
  <si>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</si>
  <si>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</si>
  <si>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</si>
  <si>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</si>
  <si>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</si>
  <si>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</si>
  <si>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</si>
  <si>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</si>
  <si>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</si>
  <si>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</si>
  <si>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</si>
  <si>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</si>
  <si>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</si>
  <si>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</si>
  <si>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</si>
  <si>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</si>
  <si>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</si>
  <si>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 xml:space="preserve">Tổng số </t>
  </si>
  <si>
    <t xml:space="preserve">Đơn vị </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</si>
  <si>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</si>
  <si>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</si>
  <si>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</si>
  <si>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</si>
  <si>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</si>
  <si>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r>
      <t xml:space="preserve">Kế hoạch đầu tư công trung hạn giai đoạn 2021-2025 
</t>
    </r>
    <r>
      <rPr>
        <b/>
        <i/>
        <sz val="14"/>
        <rFont val="Times New Roman"/>
        <family val="1"/>
      </rPr>
      <t>(Theo Nghị quyết số 37/NQ-HĐND ngày 05/11/2021 của HĐND huyện)</t>
    </r>
  </si>
  <si>
    <t>(Theo Nghị quyết số 37/NQ-HĐND ngày 05/11/2021 của HĐND huyện)</t>
  </si>
  <si>
    <t>Kế hoạch đầu tư công trung hạn giai đoạn 2021-2025 (Huyện giao)</t>
  </si>
  <si>
    <t>Quyết định số 371/QĐ-UBND huyện ngày 18/11/2021</t>
  </si>
  <si>
    <t>Quyết định số  375/QĐ-UBND ngày 22/11/2021</t>
  </si>
  <si>
    <t>Chi nhiệm vụ đầu tư</t>
  </si>
  <si>
    <t>II.1</t>
  </si>
  <si>
    <t>II.2</t>
  </si>
  <si>
    <t>Quyết định số  304/QĐ-UBND ngày 06/10/2021</t>
  </si>
  <si>
    <t>Cắm mốc phân lô đất ở một số khu vực đã đấu giá quyền sử dụng đất</t>
  </si>
  <si>
    <t>Bổ sung mới</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</si>
  <si>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</si>
  <si>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</si>
  <si>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</si>
  <si>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</si>
  <si>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</si>
  <si>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 xml:space="preserve">Chi nhiệm vụ quy hoạch, quản lý đất đai </t>
  </si>
  <si>
    <t>2018-2021</t>
  </si>
  <si>
    <t>2020-2021</t>
  </si>
  <si>
    <t>2019-2021</t>
  </si>
  <si>
    <t>PHÂN CẤP ĐẦU TƯ CHO CÁC XÃ TRONG KẾ HOẠCH ĐẦU TƯ CÔNG TRUNG HẠN GIAI ĐOẠN 2021-2025 NGUỒN NGÂN SÁCH ĐỊA PHƯƠNG</t>
  </si>
  <si>
    <t>2019-2025</t>
  </si>
  <si>
    <t>(Điều chỉnh, bổ sung lần 2)</t>
  </si>
  <si>
    <t>Theo Nghị quyết số 41/NQ-HĐND ngày 19/12/2021của Hội đồng nhân dân huyện Ia H'Drai</t>
  </si>
  <si>
    <r>
      <t xml:space="preserve">Kế hoạch đầu tư công trung hạn giai đoạn 2021-2025 
</t>
    </r>
    <r>
      <rPr>
        <b/>
        <i/>
        <sz val="14"/>
        <rFont val="Times New Roman"/>
        <family val="1"/>
      </rPr>
      <t>(Theo Nghị quyết số 41/NQ-HĐND ngày 19/12/2021của Hội đồng nhân dân huyện Ia H'Drai)</t>
    </r>
  </si>
  <si>
    <r>
      <t xml:space="preserve">Kế hoạch đầu tư công trung hạn giai đoạn 2021-2025 
</t>
    </r>
    <r>
      <rPr>
        <b/>
        <i/>
        <sz val="14"/>
        <rFont val="Times New Roman"/>
        <family val="1"/>
      </rPr>
      <t>(Điều chỉnh, bổ sung lần 2)</t>
    </r>
  </si>
  <si>
    <t>Tổng số
 (tất cả các nguồn vốn)</t>
  </si>
  <si>
    <t>Trong đó:
 vốn NSĐP huyện</t>
  </si>
  <si>
    <t>Trong đó: vốn NSĐP huyện</t>
  </si>
  <si>
    <t>Trong đó: Vốn NSĐP huyện</t>
  </si>
  <si>
    <t>Chủ đầu tư/ Đơn vị Thực hiện</t>
  </si>
  <si>
    <t>Quyết định chủ trương đầu tư/ quyết định đầu dự án; ngày, tháng, năm ban hành</t>
  </si>
  <si>
    <t>2022-2024</t>
  </si>
  <si>
    <t>2021-2023</t>
  </si>
  <si>
    <t>Từ năm 2022-</t>
  </si>
  <si>
    <t>Từ năm 2023-</t>
  </si>
  <si>
    <t>2023-2025</t>
  </si>
  <si>
    <r>
      <t xml:space="preserve">Dự án chợ trung tâm huyện </t>
    </r>
    <r>
      <rPr>
        <i/>
        <sz val="10"/>
        <rFont val="Times New Roman"/>
        <family val="1"/>
      </rPr>
      <t>(GĐ1+GĐ2)</t>
    </r>
  </si>
  <si>
    <t>Nguồn tăng thu ngân sách huyện năm</t>
  </si>
  <si>
    <t>Nguồn tăng thu ngân sách huyện</t>
  </si>
  <si>
    <t>Kế hoạch đầu tư công trung hạn giai đoạn 2021-2025 Theo
 Nghị quyết số 41/NQ-HĐND ngày 19/12/2021của Hội đồng nhân dân huyện Ia H'Drai</t>
  </si>
  <si>
    <t>Điều chỉnh, bổ sung 
(lần 2)</t>
  </si>
  <si>
    <t>Tổng số 
(tất cả các nguồn vốn)</t>
  </si>
  <si>
    <t>Điều chỉnh giảm kế hoạch vốn phân bổ 3.954 triệu đồng</t>
  </si>
  <si>
    <t>Điều chỉnh giảm kế hoạch vốn phân bổ 1.730 triệu đồng</t>
  </si>
  <si>
    <r>
      <t xml:space="preserve">Điều chỉnh giảm kế hoạch vốn: 1.730 triệu đồng
</t>
    </r>
    <r>
      <rPr>
        <i/>
        <sz val="10"/>
        <color rgb="FFFF0000"/>
        <rFont val="Times New Roman"/>
        <family val="1"/>
      </rPr>
      <t xml:space="preserve"> (từ 4.076 triệu đồng xuống 2.346 triệu đồng)</t>
    </r>
  </si>
  <si>
    <t>Dự phòng; Chưa phân bổ</t>
  </si>
  <si>
    <t>2022-2023</t>
  </si>
  <si>
    <t>Quyết định số 30/QĐ-UBND ngày 09/2/2022</t>
  </si>
  <si>
    <r>
      <t>Điều chỉnh giảm kế hoạch vốn 3..062 triệu đồng</t>
    </r>
    <r>
      <rPr>
        <i/>
        <sz val="10"/>
        <color rgb="FFFF0000"/>
        <rFont val="Times New Roman"/>
        <family val="1"/>
      </rPr>
      <t xml:space="preserve"> 
(từ 6.184 triệu đồng xuống 3.122 triệu đồng)</t>
    </r>
  </si>
  <si>
    <t xml:space="preserve">Điều chỉnh giảm kế hoạch vốn 76 triệu đồng </t>
  </si>
  <si>
    <r>
      <t xml:space="preserve">Điều chỉnh tăng kế hoạch vốn: 11.818 triệu đồng  
</t>
    </r>
    <r>
      <rPr>
        <b/>
        <i/>
        <sz val="10"/>
        <color rgb="FFFF0000"/>
        <rFont val="Times New Roman"/>
        <family val="1"/>
      </rPr>
      <t>(từ 2.926 triệu đồng lên 14.744 triệu đồng)</t>
    </r>
  </si>
  <si>
    <r>
      <t xml:space="preserve">Điều chỉnh tăng kế hoạch vốn: 1.200 triệu đồng  
</t>
    </r>
    <r>
      <rPr>
        <b/>
        <i/>
        <sz val="10"/>
        <color rgb="FFFF0000"/>
        <rFont val="Times New Roman"/>
        <family val="1"/>
      </rPr>
      <t>(từ 150 triệu đồng lên 1.350 triệu đồng)</t>
    </r>
  </si>
  <si>
    <r>
      <t xml:space="preserve">Điều chỉnh giảm kế hoạch vốn 3.340 triệu đồng 
</t>
    </r>
    <r>
      <rPr>
        <i/>
        <sz val="10"/>
        <color rgb="FFFF0000"/>
        <rFont val="Times New Roman"/>
        <family val="1"/>
      </rPr>
      <t>(từ 6.651 triệu đồng xuống 3.311 triệu đồng)</t>
    </r>
  </si>
  <si>
    <r>
      <t>Điều chỉnh giảm 345 triệu đồng kế hoạch vốn</t>
    </r>
    <r>
      <rPr>
        <b/>
        <i/>
        <sz val="10"/>
        <rFont val="Times New Roman"/>
        <family val="1"/>
      </rPr>
      <t xml:space="preserve"> (Từ 29.630 triệu đồng xuống 29.285 triệu đồng)</t>
    </r>
  </si>
  <si>
    <r>
      <t xml:space="preserve">Điều chỉnh giảm kế hoạch vốn 345 triệu đồng 
</t>
    </r>
    <r>
      <rPr>
        <i/>
        <sz val="10"/>
        <color rgb="FFFF0000"/>
        <rFont val="Times New Roman"/>
        <family val="1"/>
      </rPr>
      <t>(từ 3.400 triệu đồng xuống 3.955 triệu đồng)</t>
    </r>
  </si>
  <si>
    <r>
      <t xml:space="preserve">Điều chỉnh giảm  kế hoạch vốn 892 triệu đồng  
</t>
    </r>
    <r>
      <rPr>
        <i/>
        <sz val="10"/>
        <color rgb="FFFF0000"/>
        <rFont val="Times New Roman"/>
        <family val="1"/>
      </rPr>
      <t>(từ 4.939 triệu đồng xuống 4.047 triệu đồng)</t>
    </r>
  </si>
  <si>
    <r>
      <t xml:space="preserve">Điều chỉnh giảm kế hoạch vốn 4.103 triệu đồng 
</t>
    </r>
    <r>
      <rPr>
        <i/>
        <sz val="10"/>
        <color rgb="FFFF0000"/>
        <rFont val="Times New Roman"/>
        <family val="1"/>
      </rPr>
      <t>(từ 4.642 triệu đồng xuống 539 triệu đồng)</t>
    </r>
  </si>
  <si>
    <r>
      <t xml:space="preserve">Điều chỉnh giảm kế hoạch vốn: 7.519 triệu đồng  
</t>
    </r>
    <r>
      <rPr>
        <b/>
        <i/>
        <sz val="10"/>
        <color rgb="FFFF0000"/>
        <rFont val="Times New Roman"/>
        <family val="1"/>
      </rPr>
      <t>(từ 136.355 triệu đồng xuống 128.836 triệu đồng)</t>
    </r>
  </si>
  <si>
    <r>
      <t xml:space="preserve">Điều chỉnh giảm kế hoạch vốn: 964 triệu đồng  
</t>
    </r>
    <r>
      <rPr>
        <b/>
        <i/>
        <sz val="10"/>
        <color rgb="FFFF0000"/>
        <rFont val="Times New Roman"/>
        <family val="1"/>
      </rPr>
      <t>(từ 17.481 triệu đồng xuống 16.517 triệu đồng)</t>
    </r>
  </si>
  <si>
    <r>
      <t xml:space="preserve">Điều chỉnh giảm kế hoạch vốn: 8.483 triệu đồng  
</t>
    </r>
    <r>
      <rPr>
        <b/>
        <i/>
        <sz val="10"/>
        <color rgb="FFFF0000"/>
        <rFont val="Times New Roman"/>
        <family val="1"/>
      </rPr>
      <t>(từ 153.836 triệu đồng xuống 145.353 triệu đồng)</t>
    </r>
  </si>
  <si>
    <t>(Kèm theo Nghị quyết số     /NQ-HĐND ngày      /       /2022 của Hội đồng nhân dân huyện Ia H'Drai)</t>
  </si>
</sst>
</file>

<file path=xl/styles.xml><?xml version="1.0" encoding="utf-8"?>
<styleSheet xmlns="http://schemas.openxmlformats.org/spreadsheetml/2006/main">
  <numFmts count="177">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quot;þ&quot;_-;\-* #,##0\ &quot;þ&quot;_-;_-* &quot;-&quot;\ &quot;þ&quot;_-;_-@_-"/>
    <numFmt numFmtId="171" formatCode="_-* #,##0.00\ _þ_-;\-* #,##0.00\ _þ_-;_-* &quot;-&quot;??\ _þ_-;_-@_-"/>
    <numFmt numFmtId="172" formatCode="_-* #,##0_-;\-* #,##0_-;_-* &quot;-&quot;_-;_-@_-"/>
    <numFmt numFmtId="173" formatCode="_-* #,##0.00_-;\-* #,##0.00_-;_-* &quot;-&quot;??_-;_-@_-"/>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0.00\ _V_N_D_-;\-* #,##0.00\ _V_N_D_-;_-* &quot;-&quot;??\ _V_N_D_-;_-@_-"/>
    <numFmt numFmtId="193" formatCode="_ * #,##0.00_)\ _$_ ;_ * \(#,##0.00\)\ _$_ ;_ * &quot;-&quot;??_)\ _$_ ;_ @_ "/>
    <numFmt numFmtId="194" formatCode="_ * #,##0.00_)_$_ ;_ * \(#,##0.00\)_$_ ;_ * &quot;-&quot;??_)_$_ ;_ @_ "/>
    <numFmt numFmtId="195" formatCode="_-* #,##0.00\ _ñ_-;\-* #,##0.00\ _ñ_-;_-* &quot;-&quot;??\ _ñ_-;_-@_-"/>
    <numFmt numFmtId="196" formatCode="_-* #,##0.00\ _ñ_-;_-* #,##0.00\ _ñ\-;_-* &quot;-&quot;??\ _ñ_-;_-@_-"/>
    <numFmt numFmtId="197" formatCode="_(&quot;$&quot;\ * #,##0_);_(&quot;$&quot;\ * \(#,##0\);_(&quot;$&quot;\ * &quot;-&quot;_);_(@_)"/>
    <numFmt numFmtId="198" formatCode="_-* #,##0.00000000_-;\-* #,##0.00000000_-;_-* &quot;-&quot;??_-;_-@_-"/>
    <numFmt numFmtId="199" formatCode="_(&quot;€&quot;\ * #,##0_);_(&quot;€&quot;\ * \(#,##0\);_(&quot;€&quot;\ *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00;[Red]&quot;\&quot;\-#,##0.00"/>
    <numFmt numFmtId="211" formatCode="&quot;\&quot;#,##0;[Red]&quot;\&quot;\-#,##0"/>
    <numFmt numFmtId="212" formatCode="_ * #,##0_)\ &quot;F&quot;_ ;_ * \(#,##0\)\ &quot;F&quot;_ ;_ * &quot;-&quot;_)\ &quot;F&quot;_ ;_ @_ "/>
    <numFmt numFmtId="213" formatCode="&quot;£&quot;#,##0.00;\-&quot;£&quot;#,##0.00"/>
    <numFmt numFmtId="214" formatCode="_-&quot;F&quot;* #,##0_-;\-&quot;F&quot;* #,##0_-;_-&quot;F&quot;* &quot;-&quot;_-;_-@_-"/>
    <numFmt numFmtId="215" formatCode="_ * #,##0.00_)&quot;$&quot;_ ;_ * \(#,##0.00\)&quot;$&quot;_ ;_ * &quot;-&quot;??_)&quot;$&quot;_ ;_ @_ "/>
    <numFmt numFmtId="216" formatCode="_ * #,##0.0_)_$_ ;_ * \(#,##0.0\)_$_ ;_ * &quot;-&quot;??_)_$_ ;_ @_ "/>
    <numFmt numFmtId="217" formatCode=";;"/>
    <numFmt numFmtId="218" formatCode="_ * #,##0.00_)&quot;€&quot;_ ;_ * \(#,##0.00\)&quot;€&quot;_ ;_ * &quot;-&quot;??_)&quot;€&quot;_ ;_ @_ "/>
    <numFmt numFmtId="219" formatCode="#,##0.0_);\(#,##0.0\)"/>
    <numFmt numFmtId="220" formatCode="_ &quot;\&quot;* #,##0.00_ ;_ &quot;\&quot;* &quot;\&quot;&quot;\&quot;&quot;\&quot;&quot;\&quot;&quot;\&quot;&quot;\&quot;&quot;\&quot;&quot;\&quot;&quot;\&quot;&quot;\&quot;&quot;\&quot;&quot;\&quot;\-#,##0.00_ ;_ &quot;\&quot;* &quot;-&quot;??_ ;_ @_ "/>
    <numFmt numFmtId="221" formatCode="0.0%"/>
    <numFmt numFmtId="222" formatCode="_ * #,##0.00_ ;_ * &quot;\&quot;&quot;\&quot;&quot;\&quot;&quot;\&quot;&quot;\&quot;&quot;\&quot;&quot;\&quot;&quot;\&quot;&quot;\&quot;&quot;\&quot;&quot;\&quot;&quot;\&quot;\-#,##0.00_ ;_ * &quot;-&quot;??_ ;_ @_ "/>
    <numFmt numFmtId="223" formatCode="&quot;$&quot;#,##0.00"/>
    <numFmt numFmtId="224" formatCode="&quot;\&quot;#,##0;&quot;\&quot;&quot;\&quot;&quot;\&quot;&quot;\&quot;&quot;\&quot;&quot;\&quot;&quot;\&quot;&quot;\&quot;&quot;\&quot;&quot;\&quot;&quot;\&quot;&quot;\&quot;&quot;\&quot;&quot;\&quot;\-#,##0"/>
    <numFmt numFmtId="225" formatCode="_ * #,##0.00_)&quot;£&quot;_ ;_ * \(#,##0.00\)&quot;£&quot;_ ;_ * &quot;-&quot;??_)&quot;£&quot;_ ;_ @_ "/>
    <numFmt numFmtId="226" formatCode="&quot;\&quot;#,##0;[Red]&quot;\&quot;&quot;\&quot;&quot;\&quot;&quot;\&quot;&quot;\&quot;&quot;\&quot;&quot;\&quot;&quot;\&quot;&quot;\&quot;&quot;\&quot;&quot;\&quot;&quot;\&quot;&quot;\&quot;&quot;\&quot;\-#,##0"/>
    <numFmt numFmtId="227" formatCode="_-&quot;$&quot;* #,##0.00_-;\-&quot;$&quot;* #,##0.00_-;_-&quot;$&quot;* &quot;-&quot;??_-;_-@_-"/>
    <numFmt numFmtId="228" formatCode="_ * #,##0_ ;_ * &quot;\&quot;&quot;\&quot;&quot;\&quot;&quot;\&quot;&quot;\&quot;&quot;\&quot;&quot;\&quot;&quot;\&quot;&quot;\&quot;&quot;\&quot;&quot;\&quot;&quot;\&quot;\-#,##0_ ;_ * &quot;-&quot;_ ;_ @_ "/>
    <numFmt numFmtId="229" formatCode="0.0%;\(0.0%\)"/>
    <numFmt numFmtId="230" formatCode="&quot;\&quot;#,##0.00;&quot;\&quot;&quot;\&quot;&quot;\&quot;&quot;\&quot;&quot;\&quot;&quot;\&quot;&quot;\&quot;&quot;\&quot;&quot;\&quot;&quot;\&quot;&quot;\&quot;&quot;\&quot;&quot;\&quot;&quot;\&quot;\-#,##0.00"/>
    <numFmt numFmtId="231" formatCode="_-* #,##0.00\ &quot;F&quot;_-;\-* #,##0.00\ &quot;F&quot;_-;_-* &quot;-&quot;??\ &quot;F&quot;_-;_-@_-"/>
    <numFmt numFmtId="232" formatCode="0.000_)"/>
    <numFmt numFmtId="233" formatCode="#,##0_)_%;\(#,##0\)_%;"/>
    <numFmt numFmtId="234" formatCode="_(* #,##0.0_);_(* \(#,##0.0\);_(* &quot;-&quot;??_);_(@_)"/>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quot;$&quot;#,##0;[Red]\-&quot;$&quot;#,##0"/>
    <numFmt numFmtId="242" formatCode="_-* #,##0_-;\-* #,##0_-;_-* &quot;-&quot;??_-;_-@_-"/>
    <numFmt numFmtId="243" formatCode="_(* #,##0.00_);_(* \(#,##0.00\);_(* &quot;-&quot;&quot;?&quot;&quot;?&quot;_);_(@_)"/>
    <numFmt numFmtId="244" formatCode="_-* #,##0\ _₫_-;\-* #,##0\ _₫_-;_-* &quot;-&quot;??\ _₫_-;_-@_-"/>
    <numFmt numFmtId="245" formatCode="\t#\ ??/??"/>
    <numFmt numFmtId="246" formatCode="0.0000"/>
    <numFmt numFmtId="247" formatCode="_-* #,##0.00\ _$_-;\-* #,##0.00\ _$_-;_-* &quot;-&quot;??\ _$_-;_-@_-"/>
    <numFmt numFmtId="248" formatCode="&quot;$&quot;#,##0;\-&quot;$&quot;#,##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_-&quot;£&quot;* #,##0_-;\-&quot;£&quot;* #,##0_-;_-&quot;£&quot;* &quot;-&quot;_-;_-@_-"/>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quot;£&quot;#,##0;[Red]\-&quot;£&quot;#,##0"/>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_-&quot;$&quot;* ###,0&quot;.&quot;00_-;\-&quot;$&quot;* ###,0&quot;.&quot;00_-;_-&quot;$&quot;*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_-* #,##0.000\ _₫_-;\-* #,##0.000\ _₫_-;_-* &quot;-&quot;??\ _₫_-;_-@_-"/>
    <numFmt numFmtId="338" formatCode="_(* #,##0.000_);_(* \(#,##0.000\);_(* &quot;-&quot;???_);_(@_)"/>
  </numFmts>
  <fonts count="263">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b/>
      <sz val="10"/>
      <color rgb="FFFF0000"/>
      <name val="Times New Roman"/>
      <family val="1"/>
    </font>
    <font>
      <i/>
      <sz val="10"/>
      <color rgb="FFFF0000"/>
      <name val="Times New Roman"/>
      <family val="1"/>
    </font>
    <font>
      <b/>
      <i/>
      <sz val="10"/>
      <color rgb="FFFF0000"/>
      <name val="Times New Roman"/>
      <family val="1"/>
    </font>
  </fonts>
  <fills count="56">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4"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5" fontId="30" fillId="0" borderId="18" applyFont="0" applyBorder="0"/>
    <xf numFmtId="175" fontId="31" fillId="0" borderId="0" applyProtection="0"/>
    <xf numFmtId="175" fontId="32" fillId="0" borderId="18" applyFont="0" applyBorder="0"/>
    <xf numFmtId="0" fontId="33" fillId="0" borderId="0"/>
    <xf numFmtId="176" fontId="34" fillId="0" borderId="0" applyFont="0" applyFill="0" applyBorder="0" applyAlignment="0" applyProtection="0"/>
    <xf numFmtId="0" fontId="35" fillId="0" borderId="0" applyFont="0" applyFill="0" applyBorder="0" applyAlignment="0" applyProtection="0"/>
    <xf numFmtId="177" fontId="9" fillId="0" borderId="0" applyFont="0" applyFill="0" applyBorder="0" applyAlignment="0" applyProtection="0"/>
    <xf numFmtId="178"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80" fontId="33" fillId="0" borderId="0" applyFont="0" applyFill="0" applyBorder="0" applyAlignment="0" applyProtection="0"/>
    <xf numFmtId="172" fontId="39" fillId="0" borderId="0" applyFont="0" applyFill="0" applyBorder="0" applyAlignment="0" applyProtection="0"/>
    <xf numFmtId="173" fontId="39" fillId="0" borderId="0" applyFont="0" applyFill="0" applyBorder="0" applyAlignment="0" applyProtection="0"/>
    <xf numFmtId="181"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2" fontId="27" fillId="0" borderId="0" applyFont="0" applyFill="0" applyBorder="0" applyAlignment="0" applyProtection="0"/>
    <xf numFmtId="182" fontId="34" fillId="0" borderId="0" applyFont="0" applyFill="0" applyBorder="0" applyAlignment="0" applyProtection="0"/>
    <xf numFmtId="183" fontId="26"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4" fontId="27"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182" fontId="34" fillId="0" borderId="0" applyFont="0" applyFill="0" applyBorder="0" applyAlignment="0" applyProtection="0"/>
    <xf numFmtId="0" fontId="45" fillId="0" borderId="0"/>
    <xf numFmtId="166"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6" fontId="26" fillId="0" borderId="0" applyFon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7"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5" fillId="0" borderId="0"/>
    <xf numFmtId="18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7"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5" fillId="0" borderId="0"/>
    <xf numFmtId="0" fontId="45" fillId="0" borderId="0"/>
    <xf numFmtId="182" fontId="34" fillId="0" borderId="0" applyFont="0" applyFill="0" applyBorder="0" applyAlignment="0" applyProtection="0"/>
    <xf numFmtId="0" fontId="45" fillId="0" borderId="0"/>
    <xf numFmtId="0" fontId="45" fillId="0" borderId="0"/>
    <xf numFmtId="0" fontId="45" fillId="0" borderId="0"/>
    <xf numFmtId="183" fontId="26"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43"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72" fontId="26"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6"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2"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198" fontId="49"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200"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43"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73" fontId="26"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4"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184" fontId="34" fillId="0" borderId="0" applyFont="0" applyFill="0" applyBorder="0" applyAlignment="0" applyProtection="0"/>
    <xf numFmtId="184" fontId="26"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206"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7" fontId="34" fillId="0" borderId="0" applyFont="0" applyFill="0" applyBorder="0" applyAlignment="0" applyProtection="0"/>
    <xf numFmtId="208"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6"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2"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198" fontId="49"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200" fontId="34" fillId="0" borderId="0" applyFont="0" applyFill="0" applyBorder="0" applyAlignment="0" applyProtection="0"/>
    <xf numFmtId="172" fontId="26"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73" fontId="26" fillId="0" borderId="0" applyFont="0" applyFill="0" applyBorder="0" applyAlignment="0" applyProtection="0"/>
    <xf numFmtId="184"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184" fontId="34" fillId="0" borderId="0" applyFont="0" applyFill="0" applyBorder="0" applyAlignment="0" applyProtection="0"/>
    <xf numFmtId="184" fontId="26"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206"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7" fontId="34" fillId="0" borderId="0" applyFont="0" applyFill="0" applyBorder="0" applyAlignment="0" applyProtection="0"/>
    <xf numFmtId="208"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43"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72"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7"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198" fontId="49"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45" fillId="0" borderId="0"/>
    <xf numFmtId="200"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2" fontId="26" fillId="0" borderId="0" applyFont="0" applyFill="0" applyBorder="0" applyAlignment="0" applyProtection="0"/>
    <xf numFmtId="184"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184" fontId="34" fillId="0" borderId="0" applyFont="0" applyFill="0" applyBorder="0" applyAlignment="0" applyProtection="0"/>
    <xf numFmtId="184" fontId="26"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206"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207" fontId="34" fillId="0" borderId="0" applyFont="0" applyFill="0" applyBorder="0" applyAlignment="0" applyProtection="0"/>
    <xf numFmtId="208"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4" fontId="34" fillId="0" borderId="0" applyFont="0" applyFill="0" applyBorder="0" applyAlignment="0" applyProtection="0"/>
    <xf numFmtId="184"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94"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43"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69"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2" fontId="34" fillId="0" borderId="0" applyFont="0" applyFill="0" applyBorder="0" applyAlignment="0" applyProtection="0"/>
    <xf numFmtId="189"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4"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3" fontId="34" fillId="0" borderId="0" applyFont="0" applyFill="0" applyBorder="0" applyAlignment="0" applyProtection="0"/>
    <xf numFmtId="189" fontId="34"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0" fontId="45" fillId="0" borderId="0"/>
    <xf numFmtId="187"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4" fontId="31" fillId="0" borderId="0" applyProtection="0"/>
    <xf numFmtId="183" fontId="31" fillId="0" borderId="0" applyProtection="0"/>
    <xf numFmtId="183" fontId="31" fillId="0" borderId="0" applyProtection="0"/>
    <xf numFmtId="0" fontId="28" fillId="0" borderId="0" applyProtection="0"/>
    <xf numFmtId="174" fontId="31" fillId="0" borderId="0" applyProtection="0"/>
    <xf numFmtId="183" fontId="31" fillId="0" borderId="0" applyProtection="0"/>
    <xf numFmtId="183" fontId="31" fillId="0" borderId="0" applyProtection="0"/>
    <xf numFmtId="0" fontId="28" fillId="0" borderId="0" applyProtection="0"/>
    <xf numFmtId="187"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82" fontId="34" fillId="0" borderId="0" applyFont="0" applyFill="0" applyBorder="0" applyAlignment="0" applyProtection="0"/>
    <xf numFmtId="0" fontId="45" fillId="0" borderId="0"/>
    <xf numFmtId="166" fontId="34" fillId="0" borderId="0" applyFont="0" applyFill="0" applyBorder="0" applyAlignment="0" applyProtection="0"/>
    <xf numFmtId="209" fontId="50" fillId="0" borderId="0" applyFont="0" applyFill="0" applyBorder="0" applyAlignment="0" applyProtection="0"/>
    <xf numFmtId="210" fontId="51" fillId="0" borderId="0" applyFont="0" applyFill="0" applyBorder="0" applyAlignment="0" applyProtection="0"/>
    <xf numFmtId="211"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9" fontId="50" fillId="0" borderId="0" applyFont="0" applyFill="0" applyBorder="0" applyAlignment="0" applyProtection="0"/>
    <xf numFmtId="0" fontId="58" fillId="4" borderId="0"/>
    <xf numFmtId="0" fontId="58" fillId="4" borderId="0"/>
    <xf numFmtId="0" fontId="58" fillId="4" borderId="0"/>
    <xf numFmtId="209"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9"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9"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5"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12" fontId="73" fillId="0" borderId="0" applyFont="0" applyFill="0" applyBorder="0" applyAlignment="0" applyProtection="0"/>
    <xf numFmtId="0" fontId="74" fillId="0" borderId="0" applyFont="0" applyFill="0" applyBorder="0" applyAlignment="0" applyProtection="0"/>
    <xf numFmtId="213" fontId="75" fillId="0" borderId="0" applyFont="0" applyFill="0" applyBorder="0" applyAlignment="0" applyProtection="0"/>
    <xf numFmtId="204" fontId="73" fillId="0" borderId="0" applyFont="0" applyFill="0" applyBorder="0" applyAlignment="0" applyProtection="0"/>
    <xf numFmtId="0" fontId="74" fillId="0" borderId="0" applyFont="0" applyFill="0" applyBorder="0" applyAlignment="0" applyProtection="0"/>
    <xf numFmtId="214"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202" fontId="79" fillId="0" borderId="0" applyFont="0" applyFill="0" applyBorder="0" applyAlignment="0" applyProtection="0"/>
    <xf numFmtId="0" fontId="80" fillId="0" borderId="0" applyFont="0" applyFill="0" applyBorder="0" applyAlignment="0" applyProtection="0"/>
    <xf numFmtId="215" fontId="34" fillId="0" borderId="0" applyFont="0" applyFill="0" applyBorder="0" applyAlignment="0" applyProtection="0"/>
    <xf numFmtId="191" fontId="79" fillId="0" borderId="0" applyFont="0" applyFill="0" applyBorder="0" applyAlignment="0" applyProtection="0"/>
    <xf numFmtId="0" fontId="80" fillId="0" borderId="0" applyFont="0" applyFill="0" applyBorder="0" applyAlignment="0" applyProtection="0"/>
    <xf numFmtId="216" fontId="34"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7" fontId="48" fillId="0" borderId="0" applyFill="0" applyBorder="0" applyAlignment="0"/>
    <xf numFmtId="218" fontId="27"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67"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9" fontId="88"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31" fontId="34" fillId="0" borderId="0" applyFont="0" applyFill="0" applyBorder="0" applyAlignment="0" applyProtection="0"/>
    <xf numFmtId="0" fontId="93" fillId="25" borderId="22" applyNumberFormat="0" applyAlignment="0" applyProtection="0"/>
    <xf numFmtId="175" fontId="56" fillId="0" borderId="0" applyFont="0" applyFill="0" applyBorder="0" applyAlignment="0" applyProtection="0"/>
    <xf numFmtId="1" fontId="94" fillId="0" borderId="7" applyBorder="0"/>
    <xf numFmtId="0" fontId="95" fillId="0" borderId="23">
      <alignment horizontal="center"/>
    </xf>
    <xf numFmtId="232" fontId="96" fillId="0" borderId="0"/>
    <xf numFmtId="232" fontId="96" fillId="0" borderId="0"/>
    <xf numFmtId="232" fontId="96" fillId="0" borderId="0"/>
    <xf numFmtId="232" fontId="96" fillId="0" borderId="0"/>
    <xf numFmtId="232" fontId="96" fillId="0" borderId="0"/>
    <xf numFmtId="232" fontId="96" fillId="0" borderId="0"/>
    <xf numFmtId="232" fontId="96" fillId="0" borderId="0"/>
    <xf numFmtId="232" fontId="96" fillId="0" borderId="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167" fontId="9" fillId="0" borderId="0" applyFont="0" applyFill="0" applyBorder="0" applyAlignment="0" applyProtection="0"/>
    <xf numFmtId="167" fontId="97" fillId="0" borderId="0" applyFont="0" applyFill="0" applyBorder="0" applyAlignment="0" applyProtection="0"/>
    <xf numFmtId="172" fontId="7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201"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234" fontId="31" fillId="0" borderId="0" applyProtection="0"/>
    <xf numFmtId="234" fontId="31" fillId="0" borderId="0" applyProtection="0"/>
    <xf numFmtId="201"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5" fontId="31" fillId="0" borderId="0" applyFont="0" applyFill="0" applyBorder="0" applyAlignment="0" applyProtection="0"/>
    <xf numFmtId="173" fontId="31" fillId="0" borderId="0" applyFont="0" applyFill="0" applyBorder="0" applyAlignment="0" applyProtection="0"/>
    <xf numFmtId="167" fontId="98" fillId="0" borderId="0" applyFont="0" applyFill="0" applyBorder="0" applyAlignment="0" applyProtection="0"/>
    <xf numFmtId="172" fontId="3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27" fontId="88"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235" fontId="99" fillId="0" borderId="0" applyFont="0" applyFill="0" applyBorder="0" applyAlignment="0" applyProtection="0"/>
    <xf numFmtId="236" fontId="31" fillId="0" borderId="0" applyFont="0" applyFill="0" applyBorder="0" applyAlignment="0" applyProtection="0"/>
    <xf numFmtId="237" fontId="100" fillId="0" borderId="0" applyFont="0" applyFill="0" applyBorder="0" applyAlignment="0" applyProtection="0"/>
    <xf numFmtId="238" fontId="31" fillId="0" borderId="0" applyFont="0" applyFill="0" applyBorder="0" applyAlignment="0" applyProtection="0"/>
    <xf numFmtId="239" fontId="100" fillId="0" borderId="0" applyFont="0" applyFill="0" applyBorder="0" applyAlignment="0" applyProtection="0"/>
    <xf numFmtId="240" fontId="31" fillId="0" borderId="0" applyFont="0" applyFill="0" applyBorder="0" applyAlignment="0" applyProtection="0"/>
    <xf numFmtId="173"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43" fontId="98" fillId="0" borderId="0" applyFont="0" applyFill="0" applyBorder="0" applyAlignment="0" applyProtection="0"/>
    <xf numFmtId="241" fontId="98" fillId="0" borderId="0" applyFont="0" applyFill="0" applyBorder="0" applyAlignment="0" applyProtection="0"/>
    <xf numFmtId="169" fontId="98" fillId="0" borderId="0" applyFont="0" applyFill="0" applyBorder="0" applyAlignment="0" applyProtection="0"/>
    <xf numFmtId="174" fontId="98"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72"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2"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74" fontId="98" fillId="0" borderId="0" applyFont="0" applyFill="0" applyBorder="0" applyAlignment="0" applyProtection="0"/>
    <xf numFmtId="242" fontId="98" fillId="0" borderId="0" applyFont="0" applyFill="0" applyBorder="0" applyAlignment="0" applyProtection="0"/>
    <xf numFmtId="169" fontId="98" fillId="0" borderId="0" applyFont="0" applyFill="0" applyBorder="0" applyAlignment="0" applyProtection="0"/>
    <xf numFmtId="243" fontId="98" fillId="0" borderId="0" applyFont="0" applyFill="0" applyBorder="0" applyAlignment="0" applyProtection="0"/>
    <xf numFmtId="172"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43"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3"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6" fillId="0" borderId="0" applyFont="0" applyFill="0" applyBorder="0" applyAlignment="0" applyProtection="0"/>
    <xf numFmtId="169" fontId="103" fillId="0" borderId="0" applyFont="0" applyFill="0" applyBorder="0" applyAlignment="0" applyProtection="0"/>
    <xf numFmtId="192"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9" fontId="98"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9" fontId="104" fillId="0" borderId="0" applyFont="0" applyFill="0" applyBorder="0" applyAlignment="0" applyProtection="0"/>
    <xf numFmtId="169" fontId="98" fillId="0" borderId="0" applyFont="0" applyFill="0" applyBorder="0" applyAlignment="0" applyProtection="0"/>
    <xf numFmtId="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9" fontId="54"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73" fontId="98" fillId="0" borderId="0" applyFont="0" applyFill="0" applyBorder="0" applyAlignment="0" applyProtection="0"/>
    <xf numFmtId="169" fontId="11" fillId="0" borderId="0" applyFont="0" applyFill="0" applyBorder="0" applyAlignment="0" applyProtection="0"/>
    <xf numFmtId="211" fontId="9" fillId="0" borderId="0" applyFont="0" applyFill="0" applyBorder="0" applyAlignment="0" applyProtection="0"/>
    <xf numFmtId="169" fontId="98" fillId="0" borderId="0" applyFont="0" applyFill="0" applyBorder="0" applyAlignment="0" applyProtection="0"/>
    <xf numFmtId="171" fontId="98" fillId="0" borderId="0" applyFont="0" applyFill="0" applyBorder="0" applyAlignment="0" applyProtection="0"/>
    <xf numFmtId="244" fontId="98" fillId="0" borderId="0" applyFont="0" applyFill="0" applyBorder="0" applyAlignment="0" applyProtection="0"/>
    <xf numFmtId="171" fontId="98" fillId="0" borderId="0" applyFont="0" applyFill="0" applyBorder="0" applyAlignment="0" applyProtection="0"/>
    <xf numFmtId="169" fontId="98" fillId="0" borderId="0" applyFont="0" applyFill="0" applyBorder="0" applyAlignment="0" applyProtection="0"/>
    <xf numFmtId="169" fontId="102" fillId="0" borderId="0" applyFont="0" applyFill="0" applyBorder="0" applyAlignment="0" applyProtection="0"/>
    <xf numFmtId="169" fontId="98" fillId="0" borderId="0" applyFont="0" applyFill="0" applyBorder="0" applyAlignment="0" applyProtection="0"/>
    <xf numFmtId="245" fontId="9" fillId="0" borderId="0" applyFont="0" applyFill="0" applyBorder="0" applyAlignment="0" applyProtection="0"/>
    <xf numFmtId="169" fontId="98" fillId="0" borderId="0" applyFont="0" applyFill="0" applyBorder="0" applyAlignment="0" applyProtection="0"/>
    <xf numFmtId="169" fontId="27"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92" fontId="9" fillId="0" borderId="0" applyFont="0" applyFill="0" applyBorder="0" applyAlignment="0" applyProtection="0"/>
    <xf numFmtId="168" fontId="31" fillId="0" borderId="0" applyFont="0" applyFill="0" applyBorder="0" applyAlignment="0" applyProtection="0"/>
    <xf numFmtId="169" fontId="103" fillId="0" borderId="0" applyFont="0" applyFill="0" applyBorder="0" applyAlignment="0" applyProtection="0"/>
    <xf numFmtId="0" fontId="98" fillId="0" borderId="0" applyFont="0" applyFill="0" applyBorder="0" applyAlignment="0" applyProtection="0"/>
    <xf numFmtId="246" fontId="3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46" fontId="31" fillId="0" borderId="0" applyFont="0" applyFill="0" applyBorder="0" applyAlignment="0" applyProtection="0"/>
    <xf numFmtId="247" fontId="52" fillId="0" borderId="0" applyFont="0" applyFill="0" applyBorder="0" applyAlignment="0" applyProtection="0"/>
    <xf numFmtId="169" fontId="98" fillId="0" borderId="0" applyFont="0" applyFill="0" applyBorder="0" applyAlignment="0" applyProtection="0"/>
    <xf numFmtId="246" fontId="3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105" fillId="0" borderId="0" applyFont="0" applyFill="0" applyBorder="0" applyAlignment="0" applyProtection="0"/>
    <xf numFmtId="169" fontId="98" fillId="0" borderId="0" applyFont="0" applyFill="0" applyBorder="0" applyAlignment="0" applyProtection="0"/>
    <xf numFmtId="247" fontId="52" fillId="0" borderId="0" applyFont="0" applyFill="0" applyBorder="0" applyAlignment="0" applyProtection="0"/>
    <xf numFmtId="248" fontId="31" fillId="0" borderId="0" applyProtection="0"/>
    <xf numFmtId="247" fontId="52" fillId="0" borderId="0" applyFont="0" applyFill="0" applyBorder="0" applyAlignment="0" applyProtection="0"/>
    <xf numFmtId="43" fontId="31" fillId="0" borderId="0" applyFont="0" applyFill="0" applyBorder="0" applyAlignment="0" applyProtection="0"/>
    <xf numFmtId="43"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49"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73" fontId="72" fillId="0" borderId="0" applyFont="0" applyFill="0" applyBorder="0" applyAlignment="0" applyProtection="0"/>
    <xf numFmtId="250" fontId="31" fillId="0" borderId="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50" fontId="31" fillId="0" borderId="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50" fontId="31" fillId="0" borderId="0" applyProtection="0"/>
    <xf numFmtId="169" fontId="10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0" fontId="4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51" fontId="101" fillId="0" borderId="0" applyFont="0" applyFill="0" applyBorder="0" applyAlignment="0" applyProtection="0"/>
    <xf numFmtId="169" fontId="9" fillId="0" borderId="0" applyFont="0" applyFill="0" applyBorder="0" applyAlignment="0" applyProtection="0"/>
    <xf numFmtId="252" fontId="101" fillId="0" borderId="0" applyFont="0" applyFill="0" applyBorder="0" applyAlignment="0" applyProtection="0"/>
    <xf numFmtId="169" fontId="9" fillId="0" borderId="0" applyFont="0" applyFill="0" applyBorder="0" applyAlignment="0" applyProtection="0"/>
    <xf numFmtId="190" fontId="98" fillId="0" borderId="0" applyFont="0" applyFill="0" applyBorder="0" applyAlignment="0" applyProtection="0"/>
    <xf numFmtId="190" fontId="98" fillId="0" borderId="0" applyFont="0" applyFill="0" applyBorder="0" applyAlignment="0" applyProtection="0"/>
    <xf numFmtId="173" fontId="98" fillId="0" borderId="0" applyFont="0" applyFill="0" applyBorder="0" applyAlignment="0" applyProtection="0"/>
    <xf numFmtId="250" fontId="31" fillId="0" borderId="0" applyProtection="0"/>
    <xf numFmtId="250" fontId="31" fillId="0" borderId="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0"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90" fontId="98" fillId="0" borderId="0" applyFont="0" applyFill="0" applyBorder="0" applyAlignment="0" applyProtection="0"/>
    <xf numFmtId="169" fontId="98" fillId="0" borderId="0" applyFont="0" applyFill="0" applyBorder="0" applyAlignment="0" applyProtection="0"/>
    <xf numFmtId="190" fontId="9" fillId="0" borderId="0" applyFont="0" applyFill="0" applyBorder="0" applyAlignment="0" applyProtection="0"/>
    <xf numFmtId="169" fontId="98" fillId="0" borderId="0" applyFont="0" applyFill="0" applyBorder="0" applyAlignment="0" applyProtection="0"/>
    <xf numFmtId="190" fontId="9" fillId="0" borderId="0" applyFont="0" applyFill="0" applyBorder="0" applyAlignment="0" applyProtection="0"/>
    <xf numFmtId="173" fontId="9" fillId="0" borderId="0" applyFont="0" applyFill="0" applyBorder="0" applyAlignment="0" applyProtection="0"/>
    <xf numFmtId="173" fontId="31" fillId="0" borderId="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97" fillId="0" borderId="0" applyFont="0" applyFill="0" applyBorder="0" applyAlignment="0" applyProtection="0"/>
    <xf numFmtId="169" fontId="9" fillId="0" borderId="0" applyFont="0" applyFill="0" applyBorder="0" applyAlignment="0" applyProtection="0"/>
    <xf numFmtId="173" fontId="31" fillId="0" borderId="0" applyFont="0" applyFill="0" applyBorder="0" applyAlignment="0" applyProtection="0"/>
    <xf numFmtId="169" fontId="102" fillId="0" borderId="0" applyFont="0" applyFill="0" applyBorder="0" applyAlignment="0" applyProtection="0"/>
    <xf numFmtId="169" fontId="54"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190" fontId="27"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27" fillId="0" borderId="0" applyFont="0" applyFill="0" applyBorder="0" applyAlignment="0" applyProtection="0"/>
    <xf numFmtId="169" fontId="98" fillId="0" borderId="0" applyFont="0" applyFill="0" applyBorder="0" applyAlignment="0" applyProtection="0"/>
    <xf numFmtId="169" fontId="27"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98" fillId="0" borderId="0" applyFont="0" applyFill="0" applyBorder="0" applyAlignment="0" applyProtection="0"/>
    <xf numFmtId="227" fontId="98" fillId="0" borderId="0" applyFont="0" applyFill="0" applyBorder="0" applyAlignment="0" applyProtection="0"/>
    <xf numFmtId="227" fontId="98" fillId="0" borderId="0" applyFont="0" applyFill="0" applyBorder="0" applyAlignment="0" applyProtection="0"/>
    <xf numFmtId="169" fontId="102" fillId="0" borderId="0" applyFont="0" applyFill="0" applyBorder="0" applyAlignment="0" applyProtection="0"/>
    <xf numFmtId="175" fontId="98" fillId="0" borderId="0" applyFont="0" applyFill="0" applyBorder="0" applyAlignment="0" applyProtection="0"/>
    <xf numFmtId="169" fontId="98" fillId="0" borderId="0" applyFont="0" applyFill="0" applyBorder="0" applyAlignment="0" applyProtection="0"/>
    <xf numFmtId="173" fontId="98" fillId="0" borderId="0" applyFont="0" applyFill="0" applyBorder="0" applyAlignment="0" applyProtection="0"/>
    <xf numFmtId="169" fontId="98" fillId="0" borderId="0" applyFont="0" applyFill="0" applyBorder="0" applyAlignment="0" applyProtection="0"/>
    <xf numFmtId="253"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9" fontId="108" fillId="0" borderId="0" applyFont="0" applyFill="0" applyBorder="0" applyAlignment="0" applyProtection="0"/>
    <xf numFmtId="254" fontId="109" fillId="0" borderId="0" applyFill="0" applyBorder="0" applyProtection="0"/>
    <xf numFmtId="255" fontId="99" fillId="0" borderId="0" applyFont="0" applyFill="0" applyBorder="0" applyAlignment="0" applyProtection="0"/>
    <xf numFmtId="256" fontId="54" fillId="0" borderId="0" applyFill="0" applyBorder="0" applyProtection="0"/>
    <xf numFmtId="256" fontId="54" fillId="0" borderId="24" applyFill="0" applyProtection="0"/>
    <xf numFmtId="256" fontId="54" fillId="0" borderId="25" applyFill="0" applyProtection="0"/>
    <xf numFmtId="257" fontId="83" fillId="0" borderId="0" applyFont="0" applyFill="0" applyBorder="0" applyAlignment="0" applyProtection="0"/>
    <xf numFmtId="258" fontId="110" fillId="0" borderId="0" applyFont="0" applyFill="0" applyBorder="0" applyAlignment="0" applyProtection="0"/>
    <xf numFmtId="25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1" fontId="110" fillId="0" borderId="0" applyFont="0" applyFill="0" applyBorder="0" applyAlignment="0" applyProtection="0"/>
    <xf numFmtId="219" fontId="88"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62" fontId="100" fillId="0" borderId="0" applyFont="0" applyFill="0" applyBorder="0" applyAlignment="0" applyProtection="0"/>
    <xf numFmtId="263" fontId="31" fillId="0" borderId="0" applyFont="0" applyFill="0" applyBorder="0" applyAlignment="0" applyProtection="0"/>
    <xf numFmtId="264" fontId="100" fillId="0" borderId="0" applyFont="0" applyFill="0" applyBorder="0" applyAlignment="0" applyProtection="0"/>
    <xf numFmtId="265" fontId="100" fillId="0" borderId="0" applyFont="0" applyFill="0" applyBorder="0" applyAlignment="0" applyProtection="0"/>
    <xf numFmtId="266" fontId="31" fillId="0" borderId="0" applyFont="0" applyFill="0" applyBorder="0" applyAlignment="0" applyProtection="0"/>
    <xf numFmtId="267" fontId="100" fillId="0" borderId="0" applyFont="0" applyFill="0" applyBorder="0" applyAlignment="0" applyProtection="0"/>
    <xf numFmtId="268" fontId="100" fillId="0" borderId="0" applyFont="0" applyFill="0" applyBorder="0" applyAlignment="0" applyProtection="0"/>
    <xf numFmtId="269" fontId="31" fillId="0" borderId="0" applyFont="0" applyFill="0" applyBorder="0" applyAlignment="0" applyProtection="0"/>
    <xf numFmtId="270" fontId="100" fillId="0" borderId="0" applyFont="0" applyFill="0" applyBorder="0" applyAlignment="0" applyProtection="0"/>
    <xf numFmtId="168" fontId="98"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2"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4" fontId="31" fillId="0" borderId="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applyProtection="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6"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169" fontId="102" fillId="0" borderId="0" applyFont="0" applyFill="0" applyBorder="0" applyAlignment="0" applyProtection="0"/>
    <xf numFmtId="3" fontId="111" fillId="0" borderId="8">
      <alignment horizontal="left" vertical="top" wrapText="1"/>
    </xf>
    <xf numFmtId="277" fontId="54" fillId="0" borderId="0" applyFill="0" applyBorder="0" applyProtection="0"/>
    <xf numFmtId="277" fontId="54" fillId="0" borderId="24" applyFill="0" applyProtection="0"/>
    <xf numFmtId="277" fontId="54" fillId="0" borderId="25" applyFill="0" applyProtection="0"/>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9" fontId="27" fillId="0" borderId="0"/>
    <xf numFmtId="280" fontId="33" fillId="0" borderId="28"/>
    <xf numFmtId="280" fontId="33" fillId="0" borderId="28"/>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applyProtection="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81" fontId="33" fillId="0" borderId="0"/>
    <xf numFmtId="172" fontId="112" fillId="0" borderId="0" applyFont="0" applyFill="0" applyBorder="0" applyAlignment="0" applyProtection="0"/>
    <xf numFmtId="173" fontId="112" fillId="0" borderId="0" applyFont="0" applyFill="0" applyBorder="0" applyAlignment="0" applyProtection="0"/>
    <xf numFmtId="172" fontId="112" fillId="0" borderId="0" applyFont="0" applyFill="0" applyBorder="0" applyAlignment="0" applyProtection="0"/>
    <xf numFmtId="167"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01" fontId="112"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172" fontId="112" fillId="0" borderId="0" applyFont="0" applyFill="0" applyBorder="0" applyAlignment="0" applyProtection="0"/>
    <xf numFmtId="172" fontId="112"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283" fontId="27" fillId="0" borderId="0" applyFont="0" applyFill="0" applyBorder="0" applyAlignment="0" applyProtection="0"/>
    <xf numFmtId="283" fontId="27" fillId="0" borderId="0" applyFont="0" applyFill="0" applyBorder="0" applyAlignment="0" applyProtection="0"/>
    <xf numFmtId="284" fontId="27" fillId="0" borderId="0" applyFont="0" applyFill="0" applyBorder="0" applyAlignment="0" applyProtection="0"/>
    <xf numFmtId="284" fontId="27"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172" fontId="112" fillId="0" borderId="0" applyFont="0" applyFill="0" applyBorder="0" applyAlignment="0" applyProtection="0"/>
    <xf numFmtId="167" fontId="112" fillId="0" borderId="0" applyFont="0" applyFill="0" applyBorder="0" applyAlignment="0" applyProtection="0"/>
    <xf numFmtId="172"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173" fontId="112" fillId="0" borderId="0" applyFont="0" applyFill="0" applyBorder="0" applyAlignment="0" applyProtection="0"/>
    <xf numFmtId="169"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190" fontId="112"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86" fontId="27" fillId="0" borderId="0" applyFont="0" applyFill="0" applyBorder="0" applyAlignment="0" applyProtection="0"/>
    <xf numFmtId="286" fontId="2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173" fontId="112" fillId="0" borderId="0" applyFont="0" applyFill="0" applyBorder="0" applyAlignment="0" applyProtection="0"/>
    <xf numFmtId="169" fontId="112" fillId="0" borderId="0" applyFont="0" applyFill="0" applyBorder="0" applyAlignment="0" applyProtection="0"/>
    <xf numFmtId="173"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3" fontId="27" fillId="0" borderId="0" applyFont="0" applyBorder="0" applyAlignment="0"/>
    <xf numFmtId="0" fontId="67"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9" fontId="88"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0" fontId="114" fillId="0" borderId="0" applyNumberFormat="0" applyAlignment="0">
      <alignment horizontal="left"/>
    </xf>
    <xf numFmtId="0" fontId="115" fillId="0" borderId="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8"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9"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90"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164" fontId="141" fillId="29" borderId="28" applyNumberFormat="0" applyAlignment="0">
      <alignment horizontal="left" vertical="top"/>
    </xf>
    <xf numFmtId="164" fontId="141" fillId="29" borderId="28" applyNumberFormat="0" applyAlignment="0">
      <alignment horizontal="left" vertical="top"/>
    </xf>
    <xf numFmtId="291"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2" fontId="27" fillId="0" borderId="0" applyFont="0" applyFill="0" applyBorder="0" applyAlignment="0" applyProtection="0"/>
    <xf numFmtId="38" fontId="48" fillId="0" borderId="0" applyFont="0" applyFill="0" applyBorder="0" applyAlignment="0" applyProtection="0"/>
    <xf numFmtId="167" fontId="34" fillId="0" borderId="0" applyFont="0" applyFill="0" applyBorder="0" applyAlignment="0" applyProtection="0"/>
    <xf numFmtId="207" fontId="34" fillId="0" borderId="0" applyFont="0" applyFill="0" applyBorder="0" applyAlignment="0" applyProtection="0"/>
    <xf numFmtId="292"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2"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9" fontId="88"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6" fontId="150" fillId="0" borderId="40" applyNumberFormat="0" applyFont="0" applyFill="0" applyBorder="0">
      <alignment horizontal="center"/>
    </xf>
    <xf numFmtId="276"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2" fontId="67" fillId="0" borderId="0" applyFont="0" applyFill="0" applyBorder="0" applyAlignment="0" applyProtection="0"/>
    <xf numFmtId="173" fontId="67" fillId="0" borderId="0" applyFont="0" applyFill="0" applyBorder="0" applyAlignment="0" applyProtection="0"/>
    <xf numFmtId="0" fontId="151" fillId="0" borderId="33"/>
    <xf numFmtId="0" fontId="152" fillId="0" borderId="33"/>
    <xf numFmtId="293" fontId="67" fillId="0" borderId="40"/>
    <xf numFmtId="293" fontId="67" fillId="0" borderId="40"/>
    <xf numFmtId="294" fontId="153" fillId="0" borderId="40"/>
    <xf numFmtId="295" fontId="72" fillId="0" borderId="0" applyFont="0" applyFill="0" applyBorder="0" applyAlignment="0" applyProtection="0"/>
    <xf numFmtId="296" fontId="72" fillId="0" borderId="0" applyFont="0" applyFill="0" applyBorder="0" applyAlignment="0" applyProtection="0"/>
    <xf numFmtId="297" fontId="67" fillId="0" borderId="0" applyFont="0" applyFill="0" applyBorder="0" applyAlignment="0" applyProtection="0"/>
    <xf numFmtId="298"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9"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300"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2"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5" fontId="174" fillId="0" borderId="10" applyFont="0" applyBorder="0" applyAlignment="0"/>
    <xf numFmtId="0" fontId="175" fillId="26" borderId="0"/>
    <xf numFmtId="0" fontId="105" fillId="26" borderId="0"/>
    <xf numFmtId="0" fontId="105" fillId="26" borderId="0"/>
    <xf numFmtId="167" fontId="67"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301" fontId="92" fillId="0" borderId="0" applyFont="0" applyFill="0" applyBorder="0" applyAlignment="0" applyProtection="0"/>
    <xf numFmtId="302" fontId="99" fillId="0" borderId="0" applyFont="0" applyFill="0" applyBorder="0" applyAlignment="0" applyProtection="0"/>
    <xf numFmtId="303" fontId="100"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225" fontId="67"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305" fontId="67"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309" fontId="100" fillId="0" borderId="0" applyFont="0" applyFill="0" applyBorder="0" applyAlignment="0" applyProtection="0"/>
    <xf numFmtId="310" fontId="99" fillId="0" borderId="0" applyFont="0" applyFill="0" applyBorder="0" applyAlignment="0" applyProtection="0"/>
    <xf numFmtId="311" fontId="100" fillId="0" borderId="0" applyFont="0" applyFill="0" applyBorder="0" applyAlignment="0" applyProtection="0"/>
    <xf numFmtId="312"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9" fontId="88"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30" fontId="9" fillId="0" borderId="0" applyFill="0" applyBorder="0" applyAlignment="0"/>
    <xf numFmtId="219" fontId="88"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167" fontId="34" fillId="0" borderId="0" applyFont="0" applyFill="0" applyBorder="0" applyAlignment="0" applyProtection="0"/>
    <xf numFmtId="207"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4" fontId="34" fillId="0" borderId="0" applyFont="0" applyFill="0" applyBorder="0" applyAlignment="0" applyProtection="0"/>
    <xf numFmtId="167"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13"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5"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5" fontId="56" fillId="0" borderId="0" applyFont="0" applyFill="0" applyBorder="0" applyAlignment="0" applyProtection="0"/>
    <xf numFmtId="206"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207" fontId="34" fillId="0" borderId="0" applyFont="0" applyFill="0" applyBorder="0" applyAlignment="0" applyProtection="0"/>
    <xf numFmtId="208" fontId="34" fillId="0" borderId="0" applyFont="0" applyFill="0" applyBorder="0" applyAlignment="0" applyProtection="0"/>
    <xf numFmtId="205" fontId="34" fillId="0" borderId="0" applyFont="0" applyFill="0" applyBorder="0" applyAlignment="0" applyProtection="0"/>
    <xf numFmtId="205"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2" fontId="27" fillId="0" borderId="0" applyFont="0" applyFill="0" applyBorder="0" applyAlignment="0" applyProtection="0"/>
    <xf numFmtId="184"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2" fontId="27" fillId="0" borderId="0" applyFont="0" applyFill="0" applyBorder="0" applyAlignment="0" applyProtection="0"/>
    <xf numFmtId="184"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200"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72" fontId="27" fillId="0" borderId="0" applyFont="0" applyFill="0" applyBorder="0" applyAlignment="0" applyProtection="0"/>
    <xf numFmtId="184" fontId="34" fillId="0" borderId="0" applyFont="0" applyFill="0" applyBorder="0" applyAlignment="0" applyProtection="0"/>
    <xf numFmtId="166" fontId="34" fillId="0" borderId="0" applyFont="0" applyFill="0" applyBorder="0" applyAlignment="0" applyProtection="0"/>
    <xf numFmtId="0" fontId="33" fillId="0" borderId="0"/>
    <xf numFmtId="314" fontId="83"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75" fontId="56" fillId="0" borderId="0" applyFont="0" applyFill="0" applyBorder="0" applyAlignment="0" applyProtection="0"/>
    <xf numFmtId="203"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175" fontId="56" fillId="0" borderId="0" applyFont="0" applyFill="0" applyBorder="0" applyAlignment="0" applyProtection="0"/>
    <xf numFmtId="203" fontId="34" fillId="0" borderId="0" applyFont="0" applyFill="0" applyBorder="0" applyAlignment="0" applyProtection="0"/>
    <xf numFmtId="200"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66" fontId="34" fillId="0" borderId="0" applyFont="0" applyFill="0" applyBorder="0" applyAlignment="0" applyProtection="0"/>
    <xf numFmtId="0" fontId="33" fillId="0" borderId="0"/>
    <xf numFmtId="314" fontId="83"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207" fontId="34" fillId="0" borderId="0" applyFont="0" applyFill="0" applyBorder="0" applyAlignment="0" applyProtection="0"/>
    <xf numFmtId="167"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167"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66" fontId="34" fillId="0" borderId="0" applyFont="0" applyFill="0" applyBorder="0" applyAlignment="0" applyProtection="0"/>
    <xf numFmtId="203" fontId="34" fillId="0" borderId="0" applyFont="0" applyFill="0" applyBorder="0" applyAlignment="0" applyProtection="0"/>
    <xf numFmtId="197" fontId="34" fillId="0" borderId="0" applyFont="0" applyFill="0" applyBorder="0" applyAlignment="0" applyProtection="0"/>
    <xf numFmtId="203" fontId="34" fillId="0" borderId="0" applyFont="0" applyFill="0" applyBorder="0" applyAlignment="0" applyProtection="0"/>
    <xf numFmtId="176" fontId="26" fillId="0" borderId="0" applyFont="0" applyFill="0" applyBorder="0" applyAlignment="0" applyProtection="0"/>
    <xf numFmtId="202" fontId="34" fillId="0" borderId="0" applyFont="0" applyFill="0" applyBorder="0" applyAlignment="0" applyProtection="0"/>
    <xf numFmtId="176" fontId="34" fillId="0" borderId="0" applyFont="0" applyFill="0" applyBorder="0" applyAlignment="0" applyProtection="0"/>
    <xf numFmtId="184" fontId="26" fillId="0" borderId="0" applyFont="0" applyFill="0" applyBorder="0" applyAlignment="0" applyProtection="0"/>
    <xf numFmtId="0" fontId="33" fillId="0" borderId="0"/>
    <xf numFmtId="206" fontId="34" fillId="0" borderId="0" applyFont="0" applyFill="0" applyBorder="0" applyAlignment="0" applyProtection="0"/>
    <xf numFmtId="314" fontId="83" fillId="0" borderId="0" applyFont="0" applyFill="0" applyBorder="0" applyAlignment="0" applyProtection="0"/>
    <xf numFmtId="184"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175" fontId="56" fillId="0" borderId="0" applyFont="0" applyFill="0" applyBorder="0" applyAlignment="0" applyProtection="0"/>
    <xf numFmtId="184" fontId="34" fillId="0" borderId="0" applyFont="0" applyFill="0" applyBorder="0" applyAlignment="0" applyProtection="0"/>
    <xf numFmtId="172" fontId="27" fillId="0" borderId="0" applyFont="0" applyFill="0" applyBorder="0" applyAlignment="0" applyProtection="0"/>
    <xf numFmtId="184" fontId="34" fillId="0" borderId="0" applyFont="0" applyFill="0" applyBorder="0" applyAlignment="0" applyProtection="0"/>
    <xf numFmtId="172" fontId="27" fillId="0" borderId="0" applyFont="0" applyFill="0" applyBorder="0" applyAlignment="0" applyProtection="0"/>
    <xf numFmtId="203" fontId="34" fillId="0" borderId="0" applyFont="0" applyFill="0" applyBorder="0" applyAlignment="0" applyProtection="0"/>
    <xf numFmtId="172" fontId="27" fillId="0" borderId="0" applyFont="0" applyFill="0" applyBorder="0" applyAlignment="0" applyProtection="0"/>
    <xf numFmtId="203" fontId="34" fillId="0" borderId="0" applyFont="0" applyFill="0" applyBorder="0" applyAlignment="0" applyProtection="0"/>
    <xf numFmtId="175" fontId="56" fillId="0" borderId="0" applyFont="0" applyFill="0" applyBorder="0" applyAlignment="0" applyProtection="0"/>
    <xf numFmtId="184" fontId="34" fillId="0" borderId="0" applyFont="0" applyFill="0" applyBorder="0" applyAlignment="0" applyProtection="0"/>
    <xf numFmtId="175" fontId="56" fillId="0" borderId="0" applyFont="0" applyFill="0" applyBorder="0" applyAlignment="0" applyProtection="0"/>
    <xf numFmtId="203"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207" fontId="34" fillId="0" borderId="0" applyFont="0" applyFill="0" applyBorder="0" applyAlignment="0" applyProtection="0"/>
    <xf numFmtId="41" fontId="34" fillId="0" borderId="0" applyFont="0" applyFill="0" applyBorder="0" applyAlignment="0" applyProtection="0"/>
    <xf numFmtId="185" fontId="34" fillId="0" borderId="0" applyFont="0" applyFill="0" applyBorder="0" applyAlignment="0" applyProtection="0"/>
    <xf numFmtId="41" fontId="34" fillId="0" borderId="0" applyFont="0" applyFill="0" applyBorder="0" applyAlignment="0" applyProtection="0"/>
    <xf numFmtId="176" fontId="26"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76" fontId="34" fillId="0" borderId="0" applyFont="0" applyFill="0" applyBorder="0" applyAlignment="0" applyProtection="0"/>
    <xf numFmtId="172" fontId="34" fillId="0" borderId="0" applyFont="0" applyFill="0" applyBorder="0" applyAlignment="0" applyProtection="0"/>
    <xf numFmtId="198" fontId="49" fillId="0" borderId="0" applyFont="0" applyFill="0" applyBorder="0" applyAlignment="0" applyProtection="0"/>
    <xf numFmtId="172" fontId="34" fillId="0" borderId="0" applyFont="0" applyFill="0" applyBorder="0" applyAlignment="0" applyProtection="0"/>
    <xf numFmtId="199"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76" fontId="26" fillId="0" borderId="0" applyFont="0" applyFill="0" applyBorder="0" applyAlignment="0" applyProtection="0"/>
    <xf numFmtId="172"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76" fontId="34" fillId="0" borderId="0" applyFont="0" applyFill="0" applyBorder="0" applyAlignment="0" applyProtection="0"/>
    <xf numFmtId="184" fontId="34" fillId="0" borderId="0" applyFont="0" applyFill="0" applyBorder="0" applyAlignment="0" applyProtection="0"/>
    <xf numFmtId="198" fontId="49"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72" fontId="34" fillId="0" borderId="0" applyFont="0" applyFill="0" applyBorder="0" applyAlignment="0" applyProtection="0"/>
    <xf numFmtId="200"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207" fontId="34" fillId="0" borderId="0" applyFont="0" applyFill="0" applyBorder="0" applyAlignment="0" applyProtection="0"/>
    <xf numFmtId="208"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6" fontId="34" fillId="0" borderId="0" applyFont="0" applyFill="0" applyBorder="0" applyAlignment="0" applyProtection="0"/>
    <xf numFmtId="197" fontId="34" fillId="0" borderId="0" applyFont="0" applyFill="0" applyBorder="0" applyAlignment="0" applyProtection="0"/>
    <xf numFmtId="176" fontId="26"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97" fontId="34" fillId="0" borderId="0" applyFont="0" applyFill="0" applyBorder="0" applyAlignment="0" applyProtection="0"/>
    <xf numFmtId="176" fontId="34" fillId="0" borderId="0" applyFont="0" applyFill="0" applyBorder="0" applyAlignment="0" applyProtection="0"/>
    <xf numFmtId="200" fontId="34" fillId="0" borderId="0" applyFont="0" applyFill="0" applyBorder="0" applyAlignment="0" applyProtection="0"/>
    <xf numFmtId="0" fontId="33" fillId="0" borderId="0"/>
    <xf numFmtId="314" fontId="83"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84" fontId="26" fillId="0" borderId="0" applyFont="0" applyFill="0" applyBorder="0" applyAlignment="0" applyProtection="0"/>
    <xf numFmtId="172" fontId="34" fillId="0" borderId="0" applyFont="0" applyFill="0" applyBorder="0" applyAlignment="0" applyProtection="0"/>
    <xf numFmtId="184" fontId="34" fillId="0" borderId="0" applyFont="0" applyFill="0" applyBorder="0" applyAlignment="0" applyProtection="0"/>
    <xf numFmtId="172"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205" fontId="34" fillId="0" borderId="0" applyFont="0" applyFill="0" applyBorder="0" applyAlignment="0" applyProtection="0"/>
    <xf numFmtId="184" fontId="34" fillId="0" borderId="0" applyFont="0" applyFill="0" applyBorder="0" applyAlignment="0" applyProtection="0"/>
    <xf numFmtId="167"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5" fontId="83" fillId="0" borderId="47">
      <alignment horizontal="right" vertical="center"/>
    </xf>
    <xf numFmtId="315" fontId="83" fillId="0" borderId="47">
      <alignment horizontal="right" vertical="center"/>
    </xf>
    <xf numFmtId="315" fontId="83"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8" fontId="56" fillId="0" borderId="47">
      <alignment horizontal="right" vertical="center"/>
    </xf>
    <xf numFmtId="318" fontId="56" fillId="0" borderId="47">
      <alignment horizontal="right" vertical="center"/>
    </xf>
    <xf numFmtId="319" fontId="72" fillId="0" borderId="47">
      <alignment horizontal="right" vertical="center"/>
    </xf>
    <xf numFmtId="320" fontId="67" fillId="0" borderId="47">
      <alignment horizontal="right" vertical="center"/>
    </xf>
    <xf numFmtId="320" fontId="67" fillId="0" borderId="47">
      <alignment horizontal="right" vertical="center"/>
    </xf>
    <xf numFmtId="317" fontId="34" fillId="0" borderId="47">
      <alignment horizontal="right" vertical="center"/>
    </xf>
    <xf numFmtId="317" fontId="34"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20" fontId="9" fillId="0" borderId="47">
      <alignment horizontal="right" vertical="center"/>
    </xf>
    <xf numFmtId="320" fontId="9"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0" fontId="9" fillId="0" borderId="47">
      <alignment horizontal="right" vertical="center"/>
    </xf>
    <xf numFmtId="320" fontId="9" fillId="0" borderId="47">
      <alignment horizontal="right" vertical="center"/>
    </xf>
    <xf numFmtId="317" fontId="34" fillId="0" borderId="47">
      <alignment horizontal="right" vertical="center"/>
    </xf>
    <xf numFmtId="317" fontId="34"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7" fontId="34" fillId="0" borderId="47">
      <alignment horizontal="right" vertical="center"/>
    </xf>
    <xf numFmtId="317" fontId="34"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7" fontId="34" fillId="0" borderId="47">
      <alignment horizontal="right" vertical="center"/>
    </xf>
    <xf numFmtId="317" fontId="34"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23" fontId="201" fillId="4" borderId="48" applyFont="0" applyFill="0" applyBorder="0"/>
    <xf numFmtId="323" fontId="201" fillId="4" borderId="48" applyFont="0" applyFill="0" applyBorder="0"/>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3" fontId="201" fillId="4" borderId="48" applyFont="0" applyFill="0" applyBorder="0"/>
    <xf numFmtId="323" fontId="201" fillId="4" borderId="48" applyFont="0" applyFill="0" applyBorder="0"/>
    <xf numFmtId="320" fontId="67" fillId="0" borderId="47">
      <alignment horizontal="right" vertical="center"/>
    </xf>
    <xf numFmtId="320"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17" fontId="34" fillId="0" borderId="47">
      <alignment horizontal="right" vertical="center"/>
    </xf>
    <xf numFmtId="317" fontId="34"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0" fontId="9" fillId="0" borderId="47">
      <alignment horizontal="right" vertical="center"/>
    </xf>
    <xf numFmtId="320" fontId="9"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23" fontId="201" fillId="4" borderId="48" applyFont="0" applyFill="0" applyBorder="0"/>
    <xf numFmtId="323" fontId="201" fillId="4" borderId="48" applyFont="0" applyFill="0" applyBorder="0"/>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315" fontId="83"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241" fontId="27" fillId="0" borderId="47">
      <alignment horizontal="right" vertical="center"/>
    </xf>
    <xf numFmtId="323" fontId="201" fillId="4" borderId="48" applyFont="0" applyFill="0" applyBorder="0"/>
    <xf numFmtId="323" fontId="201" fillId="4" borderId="48" applyFont="0" applyFill="0" applyBorder="0"/>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5" fontId="202" fillId="0" borderId="47">
      <alignment horizontal="right" vertical="center"/>
    </xf>
    <xf numFmtId="325" fontId="202" fillId="0" borderId="47">
      <alignment horizontal="right" vertical="center"/>
    </xf>
    <xf numFmtId="315" fontId="83" fillId="0" borderId="47">
      <alignment horizontal="right" vertical="center"/>
    </xf>
    <xf numFmtId="315" fontId="83"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49" fontId="46" fillId="0" borderId="0" applyFill="0" applyBorder="0" applyAlignment="0"/>
    <xf numFmtId="0" fontId="67"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4" fontId="67"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176" fontId="83" fillId="0" borderId="47">
      <alignment horizontal="center"/>
    </xf>
    <xf numFmtId="176"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8"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2" fontId="67" fillId="0" borderId="0" applyFont="0" applyFill="0" applyBorder="0" applyAlignment="0" applyProtection="0"/>
    <xf numFmtId="329" fontId="67" fillId="0" borderId="0" applyFont="0" applyFill="0" applyBorder="0" applyAlignment="0" applyProtection="0"/>
    <xf numFmtId="248" fontId="143" fillId="0" borderId="0" applyFont="0" applyFill="0" applyBorder="0" applyAlignment="0" applyProtection="0"/>
    <xf numFmtId="183" fontId="67" fillId="0" borderId="0" applyFont="0" applyFill="0" applyBorder="0" applyAlignment="0" applyProtection="0"/>
    <xf numFmtId="330" fontId="67" fillId="0" borderId="0" applyFont="0" applyFill="0" applyBorder="0" applyAlignment="0" applyProtection="0"/>
    <xf numFmtId="0" fontId="44" fillId="0" borderId="56">
      <alignment horizontal="center"/>
    </xf>
    <xf numFmtId="0" fontId="44" fillId="0" borderId="56">
      <alignment horizontal="center"/>
    </xf>
    <xf numFmtId="324" fontId="83" fillId="0" borderId="0"/>
    <xf numFmtId="331" fontId="83" fillId="0" borderId="28"/>
    <xf numFmtId="331"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164" fontId="223" fillId="48" borderId="23">
      <alignment vertical="top"/>
    </xf>
    <xf numFmtId="164" fontId="223" fillId="48" borderId="23">
      <alignment vertical="top"/>
    </xf>
    <xf numFmtId="291" fontId="223" fillId="48" borderId="23">
      <alignment vertical="top"/>
    </xf>
    <xf numFmtId="0" fontId="224" fillId="49" borderId="28">
      <alignment horizontal="left" vertical="center"/>
    </xf>
    <xf numFmtId="0" fontId="224" fillId="49" borderId="28">
      <alignment horizontal="left" vertical="center"/>
    </xf>
    <xf numFmtId="165" fontId="225" fillId="50" borderId="23"/>
    <xf numFmtId="165" fontId="225" fillId="50" borderId="23"/>
    <xf numFmtId="332" fontId="225" fillId="50" borderId="23"/>
    <xf numFmtId="164" fontId="141" fillId="0" borderId="23">
      <alignment horizontal="left" vertical="top"/>
    </xf>
    <xf numFmtId="164" fontId="141" fillId="0" borderId="23">
      <alignment horizontal="left" vertical="top"/>
    </xf>
    <xf numFmtId="291" fontId="226" fillId="0" borderId="23">
      <alignment horizontal="left" vertical="top"/>
    </xf>
    <xf numFmtId="0" fontId="227" fillId="51" borderId="0">
      <alignment horizontal="left" vertical="center"/>
    </xf>
    <xf numFmtId="164"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91" fontId="228"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33" fontId="9" fillId="0" borderId="0" applyFont="0" applyFill="0" applyBorder="0" applyAlignment="0" applyProtection="0"/>
    <xf numFmtId="334" fontId="9" fillId="0" borderId="0" applyFont="0" applyFill="0" applyBorder="0" applyAlignment="0" applyProtection="0"/>
    <xf numFmtId="166" fontId="112" fillId="0" borderId="0" applyFont="0" applyFill="0" applyBorder="0" applyAlignment="0" applyProtection="0"/>
    <xf numFmtId="168"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2" fontId="27" fillId="0" borderId="0" applyFont="0" applyFill="0" applyBorder="0" applyAlignment="0" applyProtection="0"/>
    <xf numFmtId="166" fontId="234" fillId="0" borderId="0" applyFont="0" applyFill="0" applyBorder="0" applyAlignment="0" applyProtection="0"/>
    <xf numFmtId="168"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91"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83" fontId="9" fillId="0" borderId="0" applyFont="0" applyFill="0" applyBorder="0" applyAlignment="0" applyProtection="0"/>
    <xf numFmtId="227" fontId="9" fillId="0" borderId="0" applyFont="0" applyFill="0" applyBorder="0" applyAlignment="0" applyProtection="0"/>
    <xf numFmtId="0" fontId="160" fillId="0" borderId="0"/>
    <xf numFmtId="0" fontId="160" fillId="0" borderId="0"/>
    <xf numFmtId="0" fontId="240" fillId="0" borderId="0"/>
    <xf numFmtId="0" fontId="52" fillId="0" borderId="0"/>
    <xf numFmtId="172" fontId="31" fillId="0" borderId="0" applyFont="0" applyFill="0" applyBorder="0" applyAlignment="0" applyProtection="0"/>
    <xf numFmtId="173" fontId="31" fillId="0" borderId="0" applyFont="0" applyFill="0" applyBorder="0" applyAlignment="0" applyProtection="0"/>
    <xf numFmtId="169" fontId="9" fillId="0" borderId="0" applyFont="0" applyFill="0" applyBorder="0" applyAlignment="0" applyProtection="0"/>
    <xf numFmtId="167" fontId="9" fillId="0" borderId="0" applyFont="0" applyFill="0" applyBorder="0" applyAlignment="0" applyProtection="0"/>
    <xf numFmtId="0" fontId="9" fillId="0" borderId="0"/>
    <xf numFmtId="188" fontId="31" fillId="0" borderId="0" applyFont="0" applyFill="0" applyBorder="0" applyAlignment="0" applyProtection="0"/>
    <xf numFmtId="335" fontId="40" fillId="0" borderId="0" applyFont="0" applyFill="0" applyBorder="0" applyAlignment="0" applyProtection="0"/>
    <xf numFmtId="336" fontId="31"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43" fontId="241" fillId="0" borderId="0" applyFont="0" applyFill="0" applyBorder="0" applyAlignment="0" applyProtection="0"/>
    <xf numFmtId="169" fontId="11" fillId="0" borderId="0" applyFont="0" applyFill="0" applyBorder="0" applyAlignment="0" applyProtection="0"/>
  </cellStyleXfs>
  <cellXfs count="435">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5" fontId="101" fillId="52" borderId="60" xfId="4261" applyNumberFormat="1" applyFont="1" applyFill="1" applyBorder="1" applyAlignment="1">
      <alignment horizontal="center" vertical="center"/>
    </xf>
    <xf numFmtId="244"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4" fontId="243" fillId="52" borderId="60" xfId="4261" applyNumberFormat="1" applyFont="1" applyFill="1" applyBorder="1" applyAlignment="1">
      <alignment horizontal="center" vertical="center" wrapText="1"/>
    </xf>
    <xf numFmtId="244" fontId="243" fillId="0" borderId="60" xfId="4261" applyNumberFormat="1" applyFont="1" applyBorder="1" applyAlignment="1">
      <alignment horizontal="right" vertical="center" wrapText="1"/>
    </xf>
    <xf numFmtId="244"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5"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5"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5" fontId="245" fillId="52" borderId="66" xfId="1653" applyNumberFormat="1" applyFont="1" applyFill="1" applyBorder="1" applyAlignment="1">
      <alignment horizontal="center" vertical="center"/>
    </xf>
    <xf numFmtId="175"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4"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4"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7" fontId="54" fillId="52" borderId="60" xfId="4261" applyNumberFormat="1" applyFont="1" applyFill="1" applyBorder="1" applyAlignment="1">
      <alignment horizontal="right" vertical="center" wrapText="1"/>
    </xf>
    <xf numFmtId="337" fontId="247" fillId="52" borderId="60" xfId="4261" applyNumberFormat="1" applyFont="1" applyFill="1" applyBorder="1" applyAlignment="1">
      <alignment horizontal="right" vertical="center" wrapText="1"/>
    </xf>
    <xf numFmtId="337" fontId="247" fillId="52" borderId="60" xfId="4261" applyNumberFormat="1" applyFont="1" applyFill="1" applyBorder="1" applyAlignment="1">
      <alignment horizontal="center" vertical="center" wrapText="1"/>
    </xf>
    <xf numFmtId="0" fontId="249" fillId="52" borderId="60" xfId="0" applyFont="1" applyFill="1" applyBorder="1" applyAlignment="1">
      <alignment horizontal="center" vertical="center" wrapText="1"/>
    </xf>
    <xf numFmtId="0" fontId="249" fillId="52" borderId="60" xfId="0" applyFont="1" applyFill="1" applyBorder="1" applyAlignment="1">
      <alignment horizontal="left" vertical="center" wrapText="1"/>
    </xf>
    <xf numFmtId="337" fontId="249" fillId="52" borderId="60" xfId="4261" applyNumberFormat="1" applyFont="1" applyFill="1" applyBorder="1" applyAlignment="1">
      <alignment horizontal="center" vertical="center" wrapText="1"/>
    </xf>
    <xf numFmtId="0" fontId="249" fillId="52" borderId="0" xfId="0" applyFont="1" applyFill="1"/>
    <xf numFmtId="337" fontId="54" fillId="52" borderId="60" xfId="4261" applyNumberFormat="1" applyFont="1" applyFill="1" applyBorder="1" applyAlignment="1">
      <alignment horizontal="center" vertical="center" wrapText="1"/>
    </xf>
    <xf numFmtId="0" fontId="251" fillId="52" borderId="60" xfId="2700" applyFont="1" applyFill="1" applyBorder="1" applyAlignment="1">
      <alignment horizontal="center" vertical="center" wrapText="1"/>
    </xf>
    <xf numFmtId="175" fontId="250" fillId="52" borderId="60" xfId="2700" applyNumberFormat="1" applyFont="1" applyFill="1" applyBorder="1" applyAlignment="1">
      <alignment horizontal="right" vertical="center" wrapText="1"/>
    </xf>
    <xf numFmtId="175" fontId="250" fillId="52" borderId="60" xfId="2700" applyNumberFormat="1" applyFont="1" applyFill="1" applyBorder="1" applyAlignment="1">
      <alignment horizontal="center" vertical="center" wrapText="1"/>
    </xf>
    <xf numFmtId="0" fontId="250" fillId="52" borderId="60" xfId="2700" applyFont="1" applyFill="1" applyBorder="1" applyAlignment="1">
      <alignment horizontal="justify" vertical="center" wrapText="1"/>
    </xf>
    <xf numFmtId="175" fontId="250"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5"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7" fontId="0" fillId="0" borderId="0" xfId="0" applyNumberFormat="1"/>
    <xf numFmtId="337" fontId="249" fillId="52" borderId="60" xfId="4261" applyNumberFormat="1" applyFont="1" applyFill="1" applyBorder="1" applyAlignment="1">
      <alignment horizontal="right" vertical="center" wrapText="1"/>
    </xf>
    <xf numFmtId="338" fontId="54" fillId="52" borderId="0" xfId="0" applyNumberFormat="1" applyFont="1" applyFill="1"/>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4" fontId="54" fillId="52" borderId="60" xfId="4261" applyNumberFormat="1" applyFont="1" applyFill="1" applyBorder="1" applyAlignment="1">
      <alignment horizontal="center" vertical="center" wrapText="1"/>
    </xf>
    <xf numFmtId="244" fontId="54" fillId="52" borderId="0" xfId="4261" applyNumberFormat="1" applyFont="1" applyFill="1"/>
    <xf numFmtId="3" fontId="54" fillId="52" borderId="60" xfId="4261" applyNumberFormat="1" applyFont="1" applyFill="1" applyBorder="1" applyAlignment="1">
      <alignment horizontal="center" vertical="center" wrapText="1"/>
    </xf>
    <xf numFmtId="0" fontId="54" fillId="53" borderId="0" xfId="0" applyFont="1" applyFill="1"/>
    <xf numFmtId="0" fontId="253" fillId="0" borderId="0" xfId="0" applyFont="1" applyAlignment="1">
      <alignment vertical="center"/>
    </xf>
    <xf numFmtId="0" fontId="253" fillId="0" borderId="0" xfId="0" applyFont="1" applyAlignment="1">
      <alignment horizontal="center" vertical="center"/>
    </xf>
    <xf numFmtId="0" fontId="254" fillId="0" borderId="0" xfId="0" applyFont="1" applyAlignment="1">
      <alignment vertical="center"/>
    </xf>
    <xf numFmtId="244" fontId="247" fillId="52" borderId="60" xfId="4261" applyNumberFormat="1" applyFont="1" applyFill="1" applyBorder="1" applyAlignment="1">
      <alignment horizontal="right" vertical="center" wrapText="1"/>
    </xf>
    <xf numFmtId="244" fontId="54" fillId="52" borderId="60" xfId="4261" applyNumberFormat="1" applyFont="1" applyFill="1" applyBorder="1" applyAlignment="1">
      <alignment horizontal="right" vertical="center" wrapText="1"/>
    </xf>
    <xf numFmtId="244" fontId="249" fillId="52" borderId="60" xfId="4261" applyNumberFormat="1" applyFont="1" applyFill="1" applyBorder="1" applyAlignment="1">
      <alignment horizontal="right" vertical="center" wrapText="1"/>
    </xf>
    <xf numFmtId="244" fontId="250" fillId="0" borderId="60" xfId="4261" applyNumberFormat="1" applyFont="1" applyFill="1" applyBorder="1" applyAlignment="1">
      <alignment horizontal="center" vertical="center" wrapText="1"/>
    </xf>
    <xf numFmtId="244" fontId="250" fillId="0" borderId="60" xfId="4261" applyNumberFormat="1" applyFont="1" applyFill="1" applyBorder="1" applyAlignment="1">
      <alignment horizontal="right" vertical="center" wrapText="1"/>
    </xf>
    <xf numFmtId="244" fontId="168" fillId="0" borderId="60" xfId="4261" applyNumberFormat="1" applyFont="1" applyFill="1" applyBorder="1" applyAlignment="1">
      <alignment horizontal="right" vertical="center" wrapText="1"/>
    </xf>
    <xf numFmtId="244" fontId="168" fillId="52" borderId="60" xfId="4261" applyNumberFormat="1" applyFont="1" applyFill="1" applyBorder="1" applyAlignment="1">
      <alignment horizontal="center" vertical="center" wrapText="1"/>
    </xf>
    <xf numFmtId="244" fontId="168" fillId="52" borderId="60" xfId="4261" applyNumberFormat="1" applyFont="1" applyFill="1" applyBorder="1" applyAlignment="1">
      <alignment horizontal="right" vertical="center" wrapText="1"/>
    </xf>
    <xf numFmtId="244" fontId="168" fillId="0" borderId="60" xfId="4261" applyNumberFormat="1" applyFont="1" applyFill="1" applyBorder="1" applyAlignment="1">
      <alignment horizontal="center" vertical="center" wrapText="1"/>
    </xf>
    <xf numFmtId="244" fontId="250" fillId="52" borderId="60" xfId="4261" applyNumberFormat="1" applyFont="1" applyFill="1" applyBorder="1" applyAlignment="1">
      <alignment horizontal="right" vertical="center" wrapText="1"/>
    </xf>
    <xf numFmtId="244" fontId="256" fillId="0" borderId="60" xfId="4261" applyNumberFormat="1" applyFont="1" applyBorder="1" applyAlignment="1">
      <alignment horizontal="right" vertical="center"/>
    </xf>
    <xf numFmtId="0" fontId="256" fillId="0" borderId="60" xfId="0" applyFont="1" applyBorder="1" applyAlignment="1">
      <alignment vertical="center"/>
    </xf>
    <xf numFmtId="0" fontId="258" fillId="0" borderId="60" xfId="0" applyFont="1" applyBorder="1" applyAlignment="1">
      <alignment horizontal="center" vertical="center"/>
    </xf>
    <xf numFmtId="0" fontId="258" fillId="0" borderId="60" xfId="0" applyFont="1" applyBorder="1" applyAlignment="1">
      <alignment vertical="center"/>
    </xf>
    <xf numFmtId="244" fontId="258" fillId="0" borderId="60" xfId="4261" applyNumberFormat="1" applyFont="1" applyBorder="1" applyAlignment="1">
      <alignment horizontal="right" vertical="center"/>
    </xf>
    <xf numFmtId="0" fontId="259" fillId="52" borderId="60" xfId="0" applyFont="1" applyFill="1" applyBorder="1" applyAlignment="1">
      <alignment horizontal="center" vertical="center" wrapText="1"/>
    </xf>
    <xf numFmtId="244" fontId="259" fillId="52" borderId="60" xfId="4261" applyNumberFormat="1" applyFont="1" applyFill="1" applyBorder="1" applyAlignment="1">
      <alignment horizontal="right" vertical="center" wrapText="1"/>
    </xf>
    <xf numFmtId="244" fontId="260" fillId="52" borderId="60" xfId="4261" applyNumberFormat="1" applyFont="1" applyFill="1" applyBorder="1" applyAlignment="1">
      <alignment horizontal="right" vertical="center" wrapText="1"/>
    </xf>
    <xf numFmtId="0" fontId="250" fillId="52" borderId="60" xfId="2700" applyFont="1" applyFill="1" applyBorder="1" applyAlignment="1">
      <alignment horizontal="center" vertical="center" wrapText="1"/>
    </xf>
    <xf numFmtId="0" fontId="250" fillId="0" borderId="60" xfId="2700" applyFont="1" applyFill="1" applyBorder="1" applyAlignment="1">
      <alignment horizontal="center" vertical="center"/>
    </xf>
    <xf numFmtId="3" fontId="259" fillId="52" borderId="60" xfId="4261" applyNumberFormat="1" applyFont="1" applyFill="1" applyBorder="1" applyAlignment="1">
      <alignment horizontal="center" vertical="center" wrapText="1"/>
    </xf>
    <xf numFmtId="337" fontId="259" fillId="52" borderId="60" xfId="4261" applyNumberFormat="1" applyFont="1" applyFill="1" applyBorder="1" applyAlignment="1">
      <alignment horizontal="right" vertical="center" wrapText="1"/>
    </xf>
    <xf numFmtId="0" fontId="247" fillId="53" borderId="0" xfId="0" applyFont="1" applyFill="1"/>
    <xf numFmtId="337" fontId="54" fillId="53" borderId="0" xfId="4261" applyNumberFormat="1" applyFont="1" applyFill="1"/>
    <xf numFmtId="244" fontId="247" fillId="53" borderId="0" xfId="4261" applyNumberFormat="1" applyFont="1" applyFill="1"/>
    <xf numFmtId="0" fontId="249" fillId="53" borderId="0" xfId="0" applyFont="1" applyFill="1"/>
    <xf numFmtId="244" fontId="54" fillId="53" borderId="0" xfId="0" applyNumberFormat="1" applyFont="1" applyFill="1"/>
    <xf numFmtId="244" fontId="54" fillId="53" borderId="0" xfId="4261" applyNumberFormat="1" applyFont="1" applyFill="1"/>
    <xf numFmtId="244" fontId="259" fillId="52" borderId="60" xfId="4261" applyNumberFormat="1" applyFont="1" applyFill="1" applyBorder="1" applyAlignment="1">
      <alignment horizontal="center" vertical="center" wrapText="1"/>
    </xf>
    <xf numFmtId="0" fontId="250" fillId="53" borderId="60" xfId="2700" applyFont="1" applyFill="1" applyBorder="1" applyAlignment="1">
      <alignment horizontal="center" vertical="center"/>
    </xf>
    <xf numFmtId="244" fontId="250" fillId="53" borderId="60" xfId="4261" applyNumberFormat="1" applyFont="1" applyFill="1" applyBorder="1" applyAlignment="1">
      <alignment horizontal="center" vertical="center" wrapText="1"/>
    </xf>
    <xf numFmtId="244" fontId="250" fillId="53" borderId="60" xfId="4261" applyNumberFormat="1" applyFont="1" applyFill="1" applyBorder="1" applyAlignment="1">
      <alignment horizontal="right" vertical="center" wrapText="1"/>
    </xf>
    <xf numFmtId="244" fontId="168" fillId="53" borderId="60" xfId="4261" applyNumberFormat="1" applyFont="1" applyFill="1" applyBorder="1" applyAlignment="1">
      <alignment horizontal="right" vertical="center" wrapText="1"/>
    </xf>
    <xf numFmtId="244"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56" fillId="53" borderId="60" xfId="0" applyFont="1" applyFill="1" applyBorder="1" applyAlignment="1">
      <alignment horizontal="center" vertical="center"/>
    </xf>
    <xf numFmtId="0" fontId="256" fillId="53" borderId="60" xfId="0" applyFont="1" applyFill="1" applyBorder="1" applyAlignment="1">
      <alignment horizontal="center" vertical="center" wrapText="1"/>
    </xf>
    <xf numFmtId="244" fontId="256" fillId="53" borderId="60" xfId="4261" applyNumberFormat="1" applyFont="1" applyFill="1" applyBorder="1" applyAlignment="1">
      <alignment horizontal="right" vertical="center"/>
    </xf>
    <xf numFmtId="244" fontId="258" fillId="53" borderId="60" xfId="4261" applyNumberFormat="1" applyFont="1" applyFill="1" applyBorder="1" applyAlignment="1">
      <alignment horizontal="right" vertical="center"/>
    </xf>
    <xf numFmtId="0" fontId="253" fillId="53" borderId="0" xfId="0" applyFont="1" applyFill="1" applyAlignment="1">
      <alignment vertical="center"/>
    </xf>
    <xf numFmtId="337" fontId="259" fillId="52" borderId="60" xfId="4261" applyNumberFormat="1"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6" fillId="0" borderId="60" xfId="0" applyFont="1" applyBorder="1" applyAlignment="1">
      <alignment horizontal="center" vertical="center" wrapText="1"/>
    </xf>
    <xf numFmtId="0" fontId="247" fillId="52" borderId="60" xfId="0" applyFont="1" applyFill="1" applyBorder="1" applyAlignment="1">
      <alignment horizontal="center" vertical="center" wrapText="1"/>
    </xf>
    <xf numFmtId="0" fontId="247" fillId="53" borderId="60" xfId="0" applyFont="1" applyFill="1" applyBorder="1" applyAlignment="1">
      <alignment horizontal="center" vertical="center" wrapText="1"/>
    </xf>
    <xf numFmtId="244" fontId="247" fillId="53" borderId="60" xfId="4261" applyNumberFormat="1" applyFont="1" applyFill="1" applyBorder="1" applyAlignment="1">
      <alignment horizontal="right" vertical="center" wrapText="1"/>
    </xf>
    <xf numFmtId="244" fontId="260" fillId="53" borderId="60" xfId="4261" applyNumberFormat="1" applyFont="1" applyFill="1" applyBorder="1" applyAlignment="1">
      <alignment horizontal="right" vertical="center" wrapText="1"/>
    </xf>
    <xf numFmtId="244" fontId="54" fillId="53" borderId="60" xfId="4261" applyNumberFormat="1" applyFont="1" applyFill="1" applyBorder="1" applyAlignment="1">
      <alignment horizontal="right" vertical="center" wrapText="1"/>
    </xf>
    <xf numFmtId="244" fontId="259" fillId="53" borderId="60" xfId="4261" applyNumberFormat="1" applyFont="1" applyFill="1" applyBorder="1" applyAlignment="1">
      <alignment horizontal="right" vertical="center" wrapText="1"/>
    </xf>
    <xf numFmtId="244" fontId="249" fillId="53" borderId="60" xfId="4261" applyNumberFormat="1" applyFont="1" applyFill="1" applyBorder="1" applyAlignment="1">
      <alignment horizontal="right" vertical="center" wrapText="1"/>
    </xf>
    <xf numFmtId="0" fontId="259" fillId="52" borderId="60" xfId="0" quotePrefix="1" applyFont="1" applyFill="1" applyBorder="1" applyAlignment="1">
      <alignment horizontal="center" vertical="center" wrapText="1"/>
    </xf>
    <xf numFmtId="0" fontId="247" fillId="54" borderId="60" xfId="0" applyFont="1" applyFill="1" applyBorder="1" applyAlignment="1">
      <alignment horizontal="center" vertical="center" wrapText="1"/>
    </xf>
    <xf numFmtId="244" fontId="260" fillId="54" borderId="60" xfId="4261" applyNumberFormat="1" applyFont="1" applyFill="1" applyBorder="1" applyAlignment="1">
      <alignment horizontal="right" vertical="center" wrapText="1"/>
    </xf>
    <xf numFmtId="244" fontId="247" fillId="54" borderId="60" xfId="4261" applyNumberFormat="1" applyFont="1" applyFill="1" applyBorder="1" applyAlignment="1">
      <alignment horizontal="right" vertical="center" wrapText="1"/>
    </xf>
    <xf numFmtId="244" fontId="54" fillId="54" borderId="60" xfId="4261" applyNumberFormat="1" applyFont="1" applyFill="1" applyBorder="1" applyAlignment="1">
      <alignment horizontal="right" vertical="center" wrapText="1"/>
    </xf>
    <xf numFmtId="0" fontId="54" fillId="54" borderId="0" xfId="0" applyFont="1" applyFill="1"/>
    <xf numFmtId="0" fontId="247" fillId="55" borderId="60" xfId="0" applyFont="1" applyFill="1" applyBorder="1" applyAlignment="1">
      <alignment horizontal="center" vertical="center" wrapText="1"/>
    </xf>
    <xf numFmtId="244" fontId="260" fillId="55" borderId="60" xfId="4261" applyNumberFormat="1" applyFont="1" applyFill="1" applyBorder="1" applyAlignment="1">
      <alignment horizontal="right" vertical="center" wrapText="1"/>
    </xf>
    <xf numFmtId="244" fontId="247" fillId="55" borderId="60" xfId="4261" applyNumberFormat="1" applyFont="1" applyFill="1" applyBorder="1" applyAlignment="1">
      <alignment horizontal="right" vertical="center" wrapText="1"/>
    </xf>
    <xf numFmtId="244" fontId="54" fillId="55" borderId="60" xfId="4261" applyNumberFormat="1" applyFont="1" applyFill="1" applyBorder="1" applyAlignment="1">
      <alignment horizontal="right" vertical="center" wrapText="1"/>
    </xf>
    <xf numFmtId="244" fontId="259" fillId="55" borderId="60" xfId="4261" applyNumberFormat="1" applyFont="1" applyFill="1" applyBorder="1" applyAlignment="1">
      <alignment horizontal="right" vertical="center" wrapText="1"/>
    </xf>
    <xf numFmtId="244" fontId="249" fillId="55" borderId="60" xfId="4261" applyNumberFormat="1" applyFont="1" applyFill="1" applyBorder="1" applyAlignment="1">
      <alignment horizontal="right" vertical="center" wrapText="1"/>
    </xf>
    <xf numFmtId="0" fontId="54" fillId="55" borderId="0" xfId="0" applyFont="1" applyFill="1"/>
    <xf numFmtId="244" fontId="259" fillId="52" borderId="60" xfId="4261" quotePrefix="1" applyNumberFormat="1" applyFont="1" applyFill="1" applyBorder="1" applyAlignment="1">
      <alignment horizontal="center" vertical="center" wrapText="1"/>
    </xf>
    <xf numFmtId="0" fontId="259" fillId="52" borderId="60" xfId="4261" applyNumberFormat="1" applyFont="1" applyFill="1" applyBorder="1" applyAlignment="1">
      <alignment horizontal="center" vertical="center" wrapText="1"/>
    </xf>
    <xf numFmtId="244" fontId="259" fillId="52" borderId="60" xfId="4261" applyNumberFormat="1" applyFont="1" applyFill="1" applyBorder="1" applyAlignment="1">
      <alignment horizontal="left" vertical="center" wrapText="1"/>
    </xf>
    <xf numFmtId="0" fontId="247" fillId="54" borderId="62" xfId="0" applyFont="1" applyFill="1" applyBorder="1" applyAlignment="1">
      <alignment horizontal="center" vertical="center" wrapText="1"/>
    </xf>
    <xf numFmtId="0" fontId="247" fillId="54" borderId="7" xfId="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9" fillId="52" borderId="60" xfId="0" applyFont="1" applyFill="1" applyBorder="1" applyAlignment="1">
      <alignment vertical="center" wrapText="1"/>
    </xf>
    <xf numFmtId="0" fontId="247" fillId="52" borderId="60" xfId="0" applyFont="1" applyFill="1" applyBorder="1" applyAlignment="1">
      <alignment horizontal="center" vertical="center" wrapText="1"/>
    </xf>
    <xf numFmtId="0" fontId="259" fillId="52" borderId="60" xfId="0" applyFont="1" applyFill="1" applyBorder="1" applyAlignment="1">
      <alignment horizontal="left" vertical="center" wrapText="1"/>
    </xf>
    <xf numFmtId="244" fontId="259" fillId="54" borderId="60" xfId="4261" applyNumberFormat="1" applyFont="1" applyFill="1" applyBorder="1" applyAlignment="1">
      <alignment horizontal="right" vertical="center" wrapText="1"/>
    </xf>
    <xf numFmtId="0" fontId="260" fillId="52" borderId="60"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56" fillId="0" borderId="60" xfId="0" applyFont="1" applyFill="1" applyBorder="1" applyAlignment="1">
      <alignment horizontal="center" vertical="center" wrapText="1"/>
    </xf>
    <xf numFmtId="244" fontId="256" fillId="0" borderId="60" xfId="4261" applyNumberFormat="1" applyFont="1" applyFill="1" applyBorder="1" applyAlignment="1">
      <alignment horizontal="right" vertical="center"/>
    </xf>
    <xf numFmtId="244" fontId="258" fillId="0" borderId="60" xfId="4261" applyNumberFormat="1" applyFont="1" applyFill="1" applyBorder="1" applyAlignment="1">
      <alignment horizontal="right" vertical="center"/>
    </xf>
    <xf numFmtId="0" fontId="253" fillId="0" borderId="0" xfId="0" applyFont="1" applyFill="1" applyAlignment="1">
      <alignment vertical="center"/>
    </xf>
    <xf numFmtId="0" fontId="247" fillId="0" borderId="60" xfId="0" applyFont="1" applyFill="1" applyBorder="1" applyAlignment="1">
      <alignment horizontal="center" vertical="center" wrapText="1"/>
    </xf>
    <xf numFmtId="337" fontId="247" fillId="0" borderId="60" xfId="4261" applyNumberFormat="1" applyFont="1" applyFill="1" applyBorder="1" applyAlignment="1">
      <alignment horizontal="right" vertical="center" wrapText="1"/>
    </xf>
    <xf numFmtId="244" fontId="247" fillId="0" borderId="60" xfId="4261" applyNumberFormat="1" applyFont="1" applyFill="1" applyBorder="1" applyAlignment="1">
      <alignment horizontal="right" vertical="center" wrapText="1"/>
    </xf>
    <xf numFmtId="244" fontId="260" fillId="0" borderId="60" xfId="4261" applyNumberFormat="1" applyFont="1" applyFill="1" applyBorder="1" applyAlignment="1">
      <alignment horizontal="right" vertical="center" wrapText="1"/>
    </xf>
    <xf numFmtId="337" fontId="247" fillId="0" borderId="60" xfId="4261" applyNumberFormat="1" applyFont="1" applyFill="1" applyBorder="1" applyAlignment="1">
      <alignment horizontal="center" vertical="center" wrapText="1"/>
    </xf>
    <xf numFmtId="0" fontId="54" fillId="0" borderId="60" xfId="0" quotePrefix="1" applyFont="1" applyFill="1" applyBorder="1" applyAlignment="1">
      <alignment horizontal="center" vertical="center" wrapText="1"/>
    </xf>
    <xf numFmtId="0" fontId="54" fillId="0" borderId="60" xfId="0" applyFont="1" applyFill="1" applyBorder="1" applyAlignment="1">
      <alignment horizontal="left" vertical="center" wrapText="1"/>
    </xf>
    <xf numFmtId="0" fontId="54" fillId="0" borderId="60" xfId="0" applyFont="1" applyFill="1" applyBorder="1" applyAlignment="1">
      <alignment horizontal="center" vertical="center" wrapText="1"/>
    </xf>
    <xf numFmtId="244" fontId="54" fillId="0" borderId="60" xfId="4261" applyNumberFormat="1" applyFont="1" applyFill="1" applyBorder="1" applyAlignment="1">
      <alignment horizontal="right" vertical="center" wrapText="1"/>
    </xf>
    <xf numFmtId="337" fontId="54" fillId="0" borderId="60" xfId="4261" applyNumberFormat="1" applyFont="1" applyFill="1" applyBorder="1" applyAlignment="1">
      <alignment horizontal="right" vertical="center" wrapText="1"/>
    </xf>
    <xf numFmtId="244" fontId="259" fillId="0" borderId="60" xfId="4261" applyNumberFormat="1" applyFont="1" applyFill="1" applyBorder="1" applyAlignment="1">
      <alignment horizontal="right" vertical="center" wrapText="1"/>
    </xf>
    <xf numFmtId="337" fontId="259" fillId="0" borderId="60" xfId="4261" applyNumberFormat="1" applyFont="1" applyFill="1" applyBorder="1" applyAlignment="1">
      <alignment horizontal="right" vertical="center" wrapText="1"/>
    </xf>
    <xf numFmtId="0" fontId="249" fillId="0" borderId="60" xfId="0" applyFont="1" applyFill="1" applyBorder="1" applyAlignment="1">
      <alignment horizontal="center" vertical="center" wrapText="1"/>
    </xf>
    <xf numFmtId="0" fontId="249" fillId="0" borderId="60" xfId="0" applyFont="1" applyFill="1" applyBorder="1" applyAlignment="1">
      <alignment horizontal="left" vertical="center" wrapText="1"/>
    </xf>
    <xf numFmtId="244" fontId="249" fillId="0" borderId="60" xfId="4261" applyNumberFormat="1" applyFont="1" applyFill="1" applyBorder="1" applyAlignment="1">
      <alignment horizontal="right" vertical="center" wrapText="1"/>
    </xf>
    <xf numFmtId="337" fontId="249" fillId="0" borderId="60" xfId="4261" applyNumberFormat="1" applyFont="1" applyFill="1" applyBorder="1" applyAlignment="1">
      <alignment horizontal="right" vertical="center" wrapText="1"/>
    </xf>
    <xf numFmtId="244" fontId="54" fillId="0" borderId="60" xfId="4261" applyNumberFormat="1" applyFont="1" applyFill="1" applyBorder="1" applyAlignment="1">
      <alignment horizontal="left" vertical="center" wrapText="1"/>
    </xf>
    <xf numFmtId="337" fontId="54" fillId="0" borderId="60" xfId="4261" applyNumberFormat="1" applyFont="1" applyFill="1" applyBorder="1" applyAlignment="1">
      <alignment horizontal="center" vertical="center" wrapText="1"/>
    </xf>
    <xf numFmtId="337" fontId="54" fillId="0" borderId="60" xfId="4261" quotePrefix="1" applyNumberFormat="1" applyFont="1" applyFill="1" applyBorder="1" applyAlignment="1">
      <alignment horizontal="center" vertical="center" wrapText="1"/>
    </xf>
    <xf numFmtId="0" fontId="54" fillId="0" borderId="60" xfId="0" applyFont="1" applyFill="1" applyBorder="1" applyAlignment="1">
      <alignment vertical="center" wrapText="1"/>
    </xf>
    <xf numFmtId="0" fontId="247" fillId="0" borderId="60" xfId="0" quotePrefix="1" applyFont="1" applyFill="1" applyBorder="1" applyAlignment="1">
      <alignment horizontal="center" vertical="center" wrapText="1"/>
    </xf>
    <xf numFmtId="0" fontId="247" fillId="0" borderId="60" xfId="0" applyFont="1" applyFill="1" applyBorder="1" applyAlignment="1">
      <alignment vertical="center" wrapText="1"/>
    </xf>
    <xf numFmtId="0" fontId="259" fillId="0" borderId="60" xfId="0" applyFont="1" applyFill="1" applyBorder="1" applyAlignment="1">
      <alignment horizontal="center" vertical="center" wrapText="1"/>
    </xf>
    <xf numFmtId="244" fontId="54" fillId="0" borderId="60" xfId="4261" applyNumberFormat="1" applyFont="1" applyFill="1" applyBorder="1" applyAlignment="1">
      <alignment horizontal="center" vertical="center" wrapText="1"/>
    </xf>
    <xf numFmtId="244" fontId="54" fillId="0" borderId="60" xfId="4261" quotePrefix="1" applyNumberFormat="1" applyFont="1" applyFill="1" applyBorder="1" applyAlignment="1">
      <alignment horizontal="center" vertical="center" wrapText="1"/>
    </xf>
    <xf numFmtId="0" fontId="54" fillId="0" borderId="60" xfId="4261" applyNumberFormat="1" applyFont="1" applyFill="1" applyBorder="1" applyAlignment="1">
      <alignment horizontal="center" vertical="center" wrapText="1"/>
    </xf>
    <xf numFmtId="0" fontId="54" fillId="0" borderId="0" xfId="0" applyFont="1" applyFill="1"/>
    <xf numFmtId="0" fontId="54" fillId="0" borderId="0" xfId="0" applyFont="1" applyFill="1" applyAlignment="1">
      <alignment horizontal="center"/>
    </xf>
    <xf numFmtId="338" fontId="54" fillId="0" borderId="0" xfId="0" applyNumberFormat="1" applyFont="1" applyFill="1"/>
    <xf numFmtId="0" fontId="247" fillId="52" borderId="60" xfId="0" applyFont="1" applyFill="1" applyBorder="1" applyAlignment="1">
      <alignment horizontal="center" vertical="center" wrapText="1"/>
    </xf>
    <xf numFmtId="337" fontId="260" fillId="52" borderId="60" xfId="4261" applyNumberFormat="1" applyFont="1" applyFill="1" applyBorder="1" applyAlignment="1">
      <alignment horizontal="right" vertical="center" wrapText="1"/>
    </xf>
    <xf numFmtId="244" fontId="247" fillId="53" borderId="0" xfId="0" applyNumberFormat="1" applyFont="1" applyFill="1"/>
    <xf numFmtId="0" fontId="259" fillId="53" borderId="0" xfId="0" applyFont="1" applyFill="1"/>
    <xf numFmtId="244" fontId="259" fillId="52" borderId="0" xfId="4261" applyNumberFormat="1" applyFont="1" applyFill="1"/>
    <xf numFmtId="0" fontId="259" fillId="52" borderId="0" xfId="0" applyFont="1" applyFill="1"/>
    <xf numFmtId="0" fontId="259" fillId="0" borderId="60" xfId="0" quotePrefix="1" applyFont="1" applyFill="1" applyBorder="1" applyAlignment="1">
      <alignment horizontal="center" vertical="center" wrapText="1"/>
    </xf>
    <xf numFmtId="244" fontId="259" fillId="0" borderId="60" xfId="4261" applyNumberFormat="1" applyFont="1" applyFill="1" applyBorder="1" applyAlignment="1">
      <alignment horizontal="left" vertical="center" wrapText="1"/>
    </xf>
    <xf numFmtId="337" fontId="259" fillId="0" borderId="60" xfId="4261" applyNumberFormat="1" applyFont="1" applyFill="1" applyBorder="1" applyAlignment="1">
      <alignment horizontal="center" vertical="center" wrapText="1"/>
    </xf>
    <xf numFmtId="337" fontId="259" fillId="0" borderId="60" xfId="4261" quotePrefix="1"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50" fillId="0" borderId="60" xfId="2700" applyFont="1" applyFill="1" applyBorder="1" applyAlignment="1">
      <alignment horizontal="center" vertical="center" wrapText="1"/>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0" borderId="60" xfId="2700" applyFont="1" applyFill="1" applyBorder="1" applyAlignment="1">
      <alignment horizontal="center" vertical="center" wrapText="1"/>
    </xf>
    <xf numFmtId="0" fontId="250" fillId="52" borderId="62" xfId="2700" applyFont="1" applyFill="1" applyBorder="1" applyAlignment="1">
      <alignment horizontal="center" vertical="center" wrapText="1"/>
    </xf>
    <xf numFmtId="0" fontId="250" fillId="52" borderId="8" xfId="2700" applyFont="1" applyFill="1" applyBorder="1" applyAlignment="1">
      <alignment horizontal="center" vertical="center" wrapText="1"/>
    </xf>
    <xf numFmtId="0" fontId="250" fillId="52" borderId="7" xfId="2700" applyFont="1" applyFill="1" applyBorder="1" applyAlignment="1">
      <alignment horizontal="center" vertical="center" wrapText="1"/>
    </xf>
    <xf numFmtId="0" fontId="250" fillId="0" borderId="67" xfId="2700" applyFont="1" applyFill="1" applyBorder="1" applyAlignment="1">
      <alignment horizontal="center" vertical="center" wrapText="1"/>
    </xf>
    <xf numFmtId="0" fontId="250" fillId="0" borderId="68" xfId="2700" applyFont="1" applyFill="1" applyBorder="1" applyAlignment="1">
      <alignment horizontal="center" vertical="center" wrapText="1"/>
    </xf>
    <xf numFmtId="0" fontId="250" fillId="0" borderId="69" xfId="2700" applyFont="1" applyFill="1" applyBorder="1" applyAlignment="1">
      <alignment horizontal="center" vertical="center" wrapText="1"/>
    </xf>
    <xf numFmtId="0" fontId="250" fillId="0" borderId="16" xfId="2700" applyFont="1" applyFill="1" applyBorder="1" applyAlignment="1">
      <alignment horizontal="center" vertical="center" wrapText="1"/>
    </xf>
    <xf numFmtId="0" fontId="250" fillId="0" borderId="2" xfId="2700" applyFont="1" applyFill="1" applyBorder="1" applyAlignment="1">
      <alignment horizontal="center" vertical="center" wrapText="1"/>
    </xf>
    <xf numFmtId="0" fontId="250" fillId="0" borderId="17" xfId="2700" applyFont="1" applyFill="1" applyBorder="1" applyAlignment="1">
      <alignment horizontal="center" vertical="center" wrapText="1"/>
    </xf>
    <xf numFmtId="0" fontId="250" fillId="52" borderId="67" xfId="2700" applyFont="1" applyFill="1" applyBorder="1" applyAlignment="1">
      <alignment horizontal="center" vertical="center" wrapText="1"/>
    </xf>
    <xf numFmtId="0" fontId="250" fillId="52" borderId="68" xfId="2700" applyFont="1" applyFill="1" applyBorder="1" applyAlignment="1">
      <alignment horizontal="center" vertical="center" wrapText="1"/>
    </xf>
    <xf numFmtId="0" fontId="250" fillId="52" borderId="69" xfId="2700" applyFont="1" applyFill="1" applyBorder="1" applyAlignment="1">
      <alignment horizontal="center" vertical="center" wrapText="1"/>
    </xf>
    <xf numFmtId="0" fontId="250" fillId="52" borderId="16" xfId="2700" applyFont="1" applyFill="1" applyBorder="1" applyAlignment="1">
      <alignment horizontal="center" vertical="center" wrapText="1"/>
    </xf>
    <xf numFmtId="0" fontId="250" fillId="52" borderId="2" xfId="2700" applyFont="1" applyFill="1" applyBorder="1" applyAlignment="1">
      <alignment horizontal="center" vertical="center" wrapText="1"/>
    </xf>
    <xf numFmtId="0" fontId="250" fillId="52" borderId="17" xfId="2700" applyFont="1" applyFill="1" applyBorder="1" applyAlignment="1">
      <alignment horizontal="center" vertical="center" wrapText="1"/>
    </xf>
    <xf numFmtId="0" fontId="23" fillId="52" borderId="63" xfId="2700" applyFont="1" applyFill="1" applyBorder="1" applyAlignment="1">
      <alignment horizontal="center" vertical="center" wrapText="1"/>
    </xf>
    <xf numFmtId="0" fontId="23" fillId="52" borderId="65" xfId="2700" applyFont="1" applyFill="1" applyBorder="1" applyAlignment="1">
      <alignment horizontal="center" vertical="center"/>
    </xf>
    <xf numFmtId="0" fontId="23" fillId="52" borderId="64"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3" fillId="0" borderId="63" xfId="2700" applyFont="1" applyFill="1" applyBorder="1" applyAlignment="1">
      <alignment horizontal="center" vertical="center" wrapText="1"/>
    </xf>
    <xf numFmtId="0" fontId="23" fillId="0" borderId="65" xfId="2700" applyFont="1" applyFill="1" applyBorder="1" applyAlignment="1">
      <alignment horizontal="center" vertical="center"/>
    </xf>
    <xf numFmtId="0" fontId="23" fillId="0" borderId="64" xfId="2700" applyFont="1" applyFill="1" applyBorder="1" applyAlignment="1">
      <alignment horizontal="center" vertical="center"/>
    </xf>
    <xf numFmtId="0" fontId="250" fillId="52" borderId="60" xfId="270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0" borderId="60" xfId="0" applyFont="1" applyFill="1" applyBorder="1" applyAlignment="1">
      <alignment horizontal="center" vertical="center" wrapText="1"/>
    </xf>
    <xf numFmtId="0" fontId="247" fillId="0" borderId="62" xfId="0" applyFont="1" applyFill="1" applyBorder="1" applyAlignment="1">
      <alignment horizontal="center" vertical="center" wrapText="1"/>
    </xf>
    <xf numFmtId="0" fontId="247" fillId="0" borderId="8" xfId="0" applyFont="1" applyFill="1" applyBorder="1" applyAlignment="1">
      <alignment horizontal="center" vertical="center" wrapText="1"/>
    </xf>
    <xf numFmtId="0" fontId="247" fillId="0" borderId="7"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64" xfId="0" applyFont="1" applyFill="1" applyBorder="1" applyAlignment="1">
      <alignment horizontal="center" vertical="center"/>
    </xf>
    <xf numFmtId="0" fontId="18" fillId="0" borderId="60" xfId="0" applyFont="1" applyFill="1" applyBorder="1"/>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3" fillId="52" borderId="63" xfId="0" applyFont="1" applyFill="1" applyBorder="1" applyAlignment="1">
      <alignment horizontal="center" vertical="center" wrapText="1"/>
    </xf>
    <xf numFmtId="0" fontId="23" fillId="52" borderId="65" xfId="0" applyFont="1" applyFill="1" applyBorder="1" applyAlignment="1">
      <alignment horizontal="center" vertical="center"/>
    </xf>
    <xf numFmtId="0" fontId="23" fillId="52" borderId="64" xfId="0" applyFont="1" applyFill="1" applyBorder="1" applyAlignment="1">
      <alignment horizontal="center" vertical="center"/>
    </xf>
    <xf numFmtId="0" fontId="18" fillId="52" borderId="60" xfId="0" applyFont="1" applyFill="1" applyBorder="1"/>
    <xf numFmtId="0" fontId="247" fillId="53" borderId="62"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5" borderId="62" xfId="0" applyFont="1" applyFill="1" applyBorder="1" applyAlignment="1">
      <alignment horizontal="center" vertical="center" wrapText="1"/>
    </xf>
    <xf numFmtId="0" fontId="247" fillId="55"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0" fontId="256" fillId="0" borderId="60" xfId="0" applyFont="1" applyBorder="1" applyAlignment="1">
      <alignment horizontal="center" vertical="center"/>
    </xf>
    <xf numFmtId="0" fontId="3" fillId="0" borderId="0" xfId="0" applyFont="1" applyAlignment="1">
      <alignment horizontal="right" vertical="center"/>
    </xf>
    <xf numFmtId="0" fontId="256" fillId="53" borderId="60" xfId="0" applyFont="1" applyFill="1" applyBorder="1" applyAlignment="1">
      <alignment horizontal="center" vertical="center" wrapText="1"/>
    </xf>
    <xf numFmtId="0" fontId="256" fillId="53" borderId="60" xfId="0" applyFont="1" applyFill="1" applyBorder="1" applyAlignment="1">
      <alignment horizontal="center" vertical="center"/>
    </xf>
    <xf numFmtId="0" fontId="256" fillId="0" borderId="60" xfId="0" applyFont="1" applyFill="1" applyBorder="1" applyAlignment="1">
      <alignment horizontal="center" vertical="center" wrapText="1"/>
    </xf>
    <xf numFmtId="0" fontId="257" fillId="0" borderId="60" xfId="0" applyFont="1" applyFill="1" applyBorder="1" applyAlignment="1">
      <alignment horizontal="center" vertical="center"/>
    </xf>
    <xf numFmtId="0" fontId="256" fillId="0" borderId="60" xfId="0" applyFont="1" applyBorder="1" applyAlignment="1">
      <alignment horizontal="center" vertical="center" wrapText="1"/>
    </xf>
    <xf numFmtId="0" fontId="257" fillId="0" borderId="60" xfId="0" applyFont="1" applyBorder="1" applyAlignment="1">
      <alignment horizontal="center" vertical="center"/>
    </xf>
  </cellXfs>
  <cellStyles count="4263">
    <cellStyle name="_x0001_" xfId="3"/>
    <cellStyle name="          &#10;&#10;shell=progman.exe&#10;&#10;m" xfId="4"/>
    <cellStyle name="          _x000d_&#10;shell=progman.exe_x000d_&#10;m" xfId="5"/>
    <cellStyle name="          _x005f_x000d__x005f_x000a_shell=progman.exe_x005f_x000d__x005f_x000a_m" xfId="6"/>
    <cellStyle name="&#10;&#10;JournalTemplate=C:\COMFO\CTALK\JOURSTD.TPL&#10;&#10;LbStateAddress=3 3 0 251 1 89 2 311&#10;&#10;LbStateJou" xfId="7"/>
    <cellStyle name="_x000d_&#10;JournalTemplate=C:\COMFO\CTALK\JOURSTD.TPL_x000d_&#10;LbStateAddress=3 3 0 251 1 89 2 311_x000d_&#10;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10;_x0007__x0001__x0001_" xfId="25"/>
    <cellStyle name="?_x001d_??%U©÷u&amp;H©÷9_x0008_? s&#10;_x0007__x0001__x0001_ 10" xfId="26"/>
    <cellStyle name="?_x001d_??%U©÷u&amp;H©÷9_x0008_? s&#10;_x0007__x0001__x0001_ 11" xfId="27"/>
    <cellStyle name="?_x001d_??%U©÷u&amp;H©÷9_x0008_? s&#10;_x0007__x0001__x0001_ 12" xfId="28"/>
    <cellStyle name="?_x001d_??%U©÷u&amp;H©÷9_x0008_? s&#10;_x0007__x0001__x0001_ 13" xfId="29"/>
    <cellStyle name="?_x001d_??%U©÷u&amp;H©÷9_x0008_? s&#10;_x0007__x0001__x0001_ 14" xfId="30"/>
    <cellStyle name="?_x001d_??%U©÷u&amp;H©÷9_x0008_? s&#10;_x0007__x0001__x0001_ 15" xfId="31"/>
    <cellStyle name="?_x001d_??%U©÷u&amp;H©÷9_x0008_? s&#10;_x0007__x0001__x0001_ 2" xfId="32"/>
    <cellStyle name="?_x001d_??%U©÷u&amp;H©÷9_x0008_? s&#10;_x0007__x0001__x0001_ 3" xfId="33"/>
    <cellStyle name="?_x001d_??%U©÷u&amp;H©÷9_x0008_? s&#10;_x0007__x0001__x0001_ 4" xfId="34"/>
    <cellStyle name="?_x001d_??%U©÷u&amp;H©÷9_x0008_? s&#10;_x0007__x0001__x0001_ 5" xfId="35"/>
    <cellStyle name="?_x001d_??%U©÷u&amp;H©÷9_x0008_? s&#10;_x0007__x0001__x0001_ 6" xfId="36"/>
    <cellStyle name="?_x001d_??%U©÷u&amp;H©÷9_x0008_? s&#10;_x0007__x0001__x0001_ 7" xfId="37"/>
    <cellStyle name="?_x001d_??%U©÷u&amp;H©÷9_x0008_? s&#10;_x0007__x0001__x0001_ 8" xfId="38"/>
    <cellStyle name="?_x001d_??%U©÷u&amp;H©÷9_x0008_? s&#10;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10;_x0007__x0001__x0001_" xfId="53"/>
    <cellStyle name="?ðÇ%U?&amp;H?_x0008_?s&#10;_x0007__x0001__x0001_ 10" xfId="54"/>
    <cellStyle name="?ðÇ%U?&amp;H?_x0008_?s&#10;_x0007__x0001__x0001_ 11" xfId="55"/>
    <cellStyle name="?ðÇ%U?&amp;H?_x0008_?s&#10;_x0007__x0001__x0001_ 12" xfId="56"/>
    <cellStyle name="?ðÇ%U?&amp;H?_x0008_?s&#10;_x0007__x0001__x0001_ 13" xfId="57"/>
    <cellStyle name="?ðÇ%U?&amp;H?_x0008_?s&#10;_x0007__x0001__x0001_ 14" xfId="58"/>
    <cellStyle name="?ðÇ%U?&amp;H?_x0008_?s&#10;_x0007__x0001__x0001_ 15" xfId="59"/>
    <cellStyle name="?ðÇ%U?&amp;H?_x0008_?s&#10;_x0007__x0001__x0001_ 2" xfId="60"/>
    <cellStyle name="?ðÇ%U?&amp;H?_x0008_?s&#10;_x0007__x0001__x0001_ 3" xfId="61"/>
    <cellStyle name="?ðÇ%U?&amp;H?_x0008_?s&#10;_x0007__x0001__x0001_ 4" xfId="62"/>
    <cellStyle name="?ðÇ%U?&amp;H?_x0008_?s&#10;_x0007__x0001__x0001_ 5" xfId="63"/>
    <cellStyle name="?ðÇ%U?&amp;H?_x0008_?s&#10;_x0007__x0001__x0001_ 6" xfId="64"/>
    <cellStyle name="?ðÇ%U?&amp;H?_x0008_?s&#10;_x0007__x0001__x0001_ 7" xfId="65"/>
    <cellStyle name="?ðÇ%U?&amp;H?_x0008_?s&#10;_x0007__x0001__x0001_ 8" xfId="66"/>
    <cellStyle name="?ðÇ%U?&amp;H?_x0008_?s&#10;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ien giang 2" xfId="148"/>
    <cellStyle name="_Book1_Kh ql62 (2010) 11-09" xfId="145"/>
    <cellStyle name="_Book1_KH TPCP vung TNB (03-1-2012)" xfId="146"/>
    <cellStyle name="_Book1_Khung 2012" xfId="14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oCauPhi (version 1)" xfId="320"/>
    <cellStyle name="_KT (2)_2_TG-TH_Copy of 05-12  KH trung han 2016-2020 - Liem Thinh edited (1)" xfId="321"/>
    <cellStyle name="_KT (2)_2_TG-TH_ChiHuong_ApGia" xfId="319"/>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TGT 2003" xfId="330"/>
    <cellStyle name="_KT (2)_2_TG-TH_giao KH 2011 ngay 10-12-2010" xfId="329"/>
    <cellStyle name="_KT (2)_2_TG-TH_KE KHAI THUE GTGT 2004" xfId="331"/>
    <cellStyle name="_KT (2)_2_TG-TH_KE KHAI THUE GTGT 2004_BCTC2004" xfId="332"/>
    <cellStyle name="_KT (2)_2_TG-TH_kien giang 2" xfId="335"/>
    <cellStyle name="_KT (2)_2_TG-TH_KH TPCP 2016-2020 (tong hop)" xfId="333"/>
    <cellStyle name="_KT (2)_2_TG-TH_KH TPCP vung TNB (03-1-2012)" xfId="334"/>
    <cellStyle name="_KT (2)_2_TG-TH_Lora-tungchau" xfId="336"/>
    <cellStyle name="_KT (2)_2_TG-TH_Luy ke von ung nam 2011 -Thoa gui ngay 12-8-2012" xfId="337"/>
    <cellStyle name="_KT (2)_2_TG-TH_N-X-T-04" xfId="339"/>
    <cellStyle name="_KT (2)_2_TG-TH_NhanCong" xfId="338"/>
    <cellStyle name="_KT (2)_2_TG-TH_PGIA-phieu tham tra Kho bac" xfId="340"/>
    <cellStyle name="_KT (2)_2_TG-TH_PT02-02" xfId="342"/>
    <cellStyle name="_KT (2)_2_TG-TH_PT02-02_Book1" xfId="343"/>
    <cellStyle name="_KT (2)_2_TG-TH_PT02-03" xfId="344"/>
    <cellStyle name="_KT (2)_2_TG-TH_PT02-03_Book1" xfId="345"/>
    <cellStyle name="_KT (2)_2_TG-TH_phu luc tong ket tinh hinh TH giai doan 03-10 (ngay 30)" xfId="341"/>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ien giang 2" xfId="354"/>
    <cellStyle name="_KT (2)_2_TG-TH_ÿÿÿÿÿ_KH TPCP vung TNB (03-1-2012)" xfId="353"/>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ien giang 2" xfId="372"/>
    <cellStyle name="_KT (2)_3_TG-TH_Book1_KH TPCP vung TNB (03-1-2012)" xfId="371"/>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TGT 2003" xfId="379"/>
    <cellStyle name="_KT (2)_3_TG-TH_giao KH 2011 ngay 10-12-2010" xfId="378"/>
    <cellStyle name="_KT (2)_3_TG-TH_KE KHAI THUE GTGT 2004" xfId="380"/>
    <cellStyle name="_KT (2)_3_TG-TH_KE KHAI THUE GTGT 2004_BCTC2004" xfId="381"/>
    <cellStyle name="_KT (2)_3_TG-TH_kien giang 2" xfId="384"/>
    <cellStyle name="_KT (2)_3_TG-TH_KH TPCP 2016-2020 (tong hop)" xfId="382"/>
    <cellStyle name="_KT (2)_3_TG-TH_KH TPCP vung TNB (03-1-2012)" xfId="383"/>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ien giang 2" xfId="408"/>
    <cellStyle name="_KT (2)_3_TG-TH_ÿÿÿÿÿ_KH TPCP vung TNB (03-1-2012)" xfId="407"/>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oCauPhi (version 1)" xfId="460"/>
    <cellStyle name="_KT (2)_4_Copy of 05-12  KH trung han 2016-2020 - Liem Thinh edited (1)" xfId="461"/>
    <cellStyle name="_KT (2)_4_ChiHuong_ApGia" xfId="459"/>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TGT 2003" xfId="470"/>
    <cellStyle name="_KT (2)_4_giao KH 2011 ngay 10-12-2010" xfId="469"/>
    <cellStyle name="_KT (2)_4_KE KHAI THUE GTGT 2004" xfId="471"/>
    <cellStyle name="_KT (2)_4_KE KHAI THUE GTGT 2004_BCTC2004" xfId="472"/>
    <cellStyle name="_KT (2)_4_kien giang 2" xfId="475"/>
    <cellStyle name="_KT (2)_4_KH TPCP 2016-2020 (tong hop)" xfId="473"/>
    <cellStyle name="_KT (2)_4_KH TPCP vung TNB (03-1-2012)" xfId="474"/>
    <cellStyle name="_KT (2)_4_Lora-tungchau" xfId="476"/>
    <cellStyle name="_KT (2)_4_Luy ke von ung nam 2011 -Thoa gui ngay 12-8-2012" xfId="477"/>
    <cellStyle name="_KT (2)_4_N-X-T-04" xfId="479"/>
    <cellStyle name="_KT (2)_4_NhanCong" xfId="478"/>
    <cellStyle name="_KT (2)_4_PGIA-phieu tham tra Kho bac" xfId="480"/>
    <cellStyle name="_KT (2)_4_PT02-02" xfId="482"/>
    <cellStyle name="_KT (2)_4_PT02-02_Book1" xfId="483"/>
    <cellStyle name="_KT (2)_4_PT02-03" xfId="484"/>
    <cellStyle name="_KT (2)_4_PT02-03_Book1" xfId="485"/>
    <cellStyle name="_KT (2)_4_phu luc tong ket tinh hinh TH giai doan 03-10 (ngay 30)" xfId="481"/>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ien giang 2" xfId="495"/>
    <cellStyle name="_KT (2)_4_ÿÿÿÿÿ_KH TPCP vung TNB (03-1-2012)" xfId="494"/>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oCauPhi (version 1)" xfId="547"/>
    <cellStyle name="_KT (2)_5_Copy of 05-12  KH trung han 2016-2020 - Liem Thinh edited (1)" xfId="548"/>
    <cellStyle name="_KT (2)_5_ChiHuong_ApGia" xfId="546"/>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TGT 2003" xfId="557"/>
    <cellStyle name="_KT (2)_5_giao KH 2011 ngay 10-12-2010" xfId="556"/>
    <cellStyle name="_KT (2)_5_KE KHAI THUE GTGT 2004" xfId="558"/>
    <cellStyle name="_KT (2)_5_KE KHAI THUE GTGT 2004_BCTC2004" xfId="559"/>
    <cellStyle name="_KT (2)_5_kien giang 2" xfId="562"/>
    <cellStyle name="_KT (2)_5_KH TPCP 2016-2020 (tong hop)" xfId="560"/>
    <cellStyle name="_KT (2)_5_KH TPCP vung TNB (03-1-2012)" xfId="561"/>
    <cellStyle name="_KT (2)_5_Lora-tungchau" xfId="563"/>
    <cellStyle name="_KT (2)_5_Luy ke von ung nam 2011 -Thoa gui ngay 12-8-2012" xfId="564"/>
    <cellStyle name="_KT (2)_5_N-X-T-04" xfId="566"/>
    <cellStyle name="_KT (2)_5_NhanCong" xfId="565"/>
    <cellStyle name="_KT (2)_5_PGIA-phieu tham tra Kho bac" xfId="567"/>
    <cellStyle name="_KT (2)_5_PT02-02" xfId="569"/>
    <cellStyle name="_KT (2)_5_PT02-02_Book1" xfId="570"/>
    <cellStyle name="_KT (2)_5_PT02-03" xfId="571"/>
    <cellStyle name="_KT (2)_5_PT02-03_Book1" xfId="572"/>
    <cellStyle name="_KT (2)_5_phu luc tong ket tinh hinh TH giai doan 03-10 (ngay 30)" xfId="568"/>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ien giang 2" xfId="581"/>
    <cellStyle name="_KT (2)_5_ÿÿÿÿÿ_KH TPCP vung TNB (03-1-2012)" xfId="580"/>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ien giang 2" xfId="595"/>
    <cellStyle name="_KT (2)_Book1_KH TPCP vung TNB (03-1-2012)" xfId="594"/>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TGT 2003" xfId="602"/>
    <cellStyle name="_KT (2)_giao KH 2011 ngay 10-12-2010" xfId="601"/>
    <cellStyle name="_KT (2)_KE KHAI THUE GTGT 2004" xfId="603"/>
    <cellStyle name="_KT (2)_KE KHAI THUE GTGT 2004_BCTC2004" xfId="604"/>
    <cellStyle name="_KT (2)_kien giang 2" xfId="607"/>
    <cellStyle name="_KT (2)_KH TPCP 2016-2020 (tong hop)" xfId="605"/>
    <cellStyle name="_KT (2)_KH TPCP vung TNB (03-1-2012)" xfId="606"/>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ien giang 2" xfId="632"/>
    <cellStyle name="_KT (2)_ÿÿÿÿÿ_KH TPCP vung TNB (03-1-2012)" xfId="631"/>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oCauPhi (version 1)" xfId="685"/>
    <cellStyle name="_KT_TG_1_Copy of 05-12  KH trung han 2016-2020 - Liem Thinh edited (1)" xfId="686"/>
    <cellStyle name="_KT_TG_1_ChiHuong_ApGia" xfId="684"/>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TGT 2003" xfId="695"/>
    <cellStyle name="_KT_TG_1_giao KH 2011 ngay 10-12-2010" xfId="694"/>
    <cellStyle name="_KT_TG_1_KE KHAI THUE GTGT 2004" xfId="696"/>
    <cellStyle name="_KT_TG_1_KE KHAI THUE GTGT 2004_BCTC2004" xfId="697"/>
    <cellStyle name="_KT_TG_1_kien giang 2" xfId="700"/>
    <cellStyle name="_KT_TG_1_KH TPCP 2016-2020 (tong hop)" xfId="698"/>
    <cellStyle name="_KT_TG_1_KH TPCP vung TNB (03-1-2012)" xfId="699"/>
    <cellStyle name="_KT_TG_1_Lora-tungchau" xfId="701"/>
    <cellStyle name="_KT_TG_1_Luy ke von ung nam 2011 -Thoa gui ngay 12-8-2012" xfId="702"/>
    <cellStyle name="_KT_TG_1_N-X-T-04" xfId="704"/>
    <cellStyle name="_KT_TG_1_NhanCong" xfId="703"/>
    <cellStyle name="_KT_TG_1_PGIA-phieu tham tra Kho bac" xfId="705"/>
    <cellStyle name="_KT_TG_1_PT02-02" xfId="707"/>
    <cellStyle name="_KT_TG_1_PT02-02_Book1" xfId="708"/>
    <cellStyle name="_KT_TG_1_PT02-03" xfId="709"/>
    <cellStyle name="_KT_TG_1_PT02-03_Book1" xfId="710"/>
    <cellStyle name="_KT_TG_1_phu luc tong ket tinh hinh TH giai doan 03-10 (ngay 30)" xfId="706"/>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ien giang 2" xfId="719"/>
    <cellStyle name="_KT_TG_1_ÿÿÿÿÿ_KH TPCP vung TNB (03-1-2012)" xfId="718"/>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oCauPhi (version 1)" xfId="771"/>
    <cellStyle name="_KT_TG_2_Copy of 05-12  KH trung han 2016-2020 - Liem Thinh edited (1)" xfId="772"/>
    <cellStyle name="_KT_TG_2_ChiHuong_ApGia" xfId="770"/>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TGT 2003" xfId="781"/>
    <cellStyle name="_KT_TG_2_giao KH 2011 ngay 10-12-2010" xfId="780"/>
    <cellStyle name="_KT_TG_2_KE KHAI THUE GTGT 2004" xfId="782"/>
    <cellStyle name="_KT_TG_2_KE KHAI THUE GTGT 2004_BCTC2004" xfId="783"/>
    <cellStyle name="_KT_TG_2_kien giang 2" xfId="786"/>
    <cellStyle name="_KT_TG_2_KH TPCP 2016-2020 (tong hop)" xfId="784"/>
    <cellStyle name="_KT_TG_2_KH TPCP vung TNB (03-1-2012)" xfId="785"/>
    <cellStyle name="_KT_TG_2_Lora-tungchau" xfId="787"/>
    <cellStyle name="_KT_TG_2_Luy ke von ung nam 2011 -Thoa gui ngay 12-8-2012" xfId="788"/>
    <cellStyle name="_KT_TG_2_N-X-T-04" xfId="790"/>
    <cellStyle name="_KT_TG_2_NhanCong" xfId="789"/>
    <cellStyle name="_KT_TG_2_PGIA-phieu tham tra Kho bac" xfId="791"/>
    <cellStyle name="_KT_TG_2_PT02-02" xfId="793"/>
    <cellStyle name="_KT_TG_2_PT02-02_Book1" xfId="794"/>
    <cellStyle name="_KT_TG_2_PT02-03" xfId="795"/>
    <cellStyle name="_KT_TG_2_PT02-03_Book1" xfId="796"/>
    <cellStyle name="_KT_TG_2_phu luc tong ket tinh hinh TH giai doan 03-10 (ngay 30)" xfId="792"/>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ien giang 2" xfId="805"/>
    <cellStyle name="_KT_TG_2_ÿÿÿÿÿ_KH TPCP vung TNB (03-1-2012)" xfId="804"/>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X-T-04" xfId="837"/>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oCauPhi (version 1)" xfId="916"/>
    <cellStyle name="_TG-TH_1_Copy of 05-12  KH trung han 2016-2020 - Liem Thinh edited (1)" xfId="917"/>
    <cellStyle name="_TG-TH_1_ChiHuong_ApGia" xfId="915"/>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TGT 2003" xfId="926"/>
    <cellStyle name="_TG-TH_1_giao KH 2011 ngay 10-12-2010" xfId="925"/>
    <cellStyle name="_TG-TH_1_KE KHAI THUE GTGT 2004" xfId="927"/>
    <cellStyle name="_TG-TH_1_KE KHAI THUE GTGT 2004_BCTC2004" xfId="928"/>
    <cellStyle name="_TG-TH_1_kien giang 2" xfId="931"/>
    <cellStyle name="_TG-TH_1_KH TPCP 2016-2020 (tong hop)" xfId="929"/>
    <cellStyle name="_TG-TH_1_KH TPCP vung TNB (03-1-2012)" xfId="930"/>
    <cellStyle name="_TG-TH_1_Lora-tungchau" xfId="932"/>
    <cellStyle name="_TG-TH_1_Luy ke von ung nam 2011 -Thoa gui ngay 12-8-2012" xfId="933"/>
    <cellStyle name="_TG-TH_1_N-X-T-04" xfId="935"/>
    <cellStyle name="_TG-TH_1_NhanCong" xfId="934"/>
    <cellStyle name="_TG-TH_1_PGIA-phieu tham tra Kho bac" xfId="936"/>
    <cellStyle name="_TG-TH_1_PT02-02" xfId="938"/>
    <cellStyle name="_TG-TH_1_PT02-02_Book1" xfId="939"/>
    <cellStyle name="_TG-TH_1_PT02-03" xfId="940"/>
    <cellStyle name="_TG-TH_1_PT02-03_Book1" xfId="941"/>
    <cellStyle name="_TG-TH_1_phu luc tong ket tinh hinh TH giai doan 03-10 (ngay 30)" xfId="937"/>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ien giang 2" xfId="950"/>
    <cellStyle name="_TG-TH_1_ÿÿÿÿÿ_KH TPCP vung TNB (03-1-2012)" xfId="949"/>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oCauPhi (version 1)" xfId="1002"/>
    <cellStyle name="_TG-TH_2_Copy of 05-12  KH trung han 2016-2020 - Liem Thinh edited (1)" xfId="1003"/>
    <cellStyle name="_TG-TH_2_ChiHuong_ApGia" xfId="1001"/>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TGT 2003" xfId="1012"/>
    <cellStyle name="_TG-TH_2_giao KH 2011 ngay 10-12-2010" xfId="1011"/>
    <cellStyle name="_TG-TH_2_KE KHAI THUE GTGT 2004" xfId="1013"/>
    <cellStyle name="_TG-TH_2_KE KHAI THUE GTGT 2004_BCTC2004" xfId="1014"/>
    <cellStyle name="_TG-TH_2_kien giang 2" xfId="1017"/>
    <cellStyle name="_TG-TH_2_KH TPCP 2016-2020 (tong hop)" xfId="1015"/>
    <cellStyle name="_TG-TH_2_KH TPCP vung TNB (03-1-2012)" xfId="1016"/>
    <cellStyle name="_TG-TH_2_Lora-tungchau" xfId="1018"/>
    <cellStyle name="_TG-TH_2_Luy ke von ung nam 2011 -Thoa gui ngay 12-8-2012" xfId="1019"/>
    <cellStyle name="_TG-TH_2_N-X-T-04" xfId="1021"/>
    <cellStyle name="_TG-TH_2_NhanCong" xfId="1020"/>
    <cellStyle name="_TG-TH_2_PGIA-phieu tham tra Kho bac" xfId="1022"/>
    <cellStyle name="_TG-TH_2_PT02-02" xfId="1024"/>
    <cellStyle name="_TG-TH_2_PT02-02_Book1" xfId="1025"/>
    <cellStyle name="_TG-TH_2_PT02-03" xfId="1026"/>
    <cellStyle name="_TG-TH_2_PT02-03_Book1" xfId="1027"/>
    <cellStyle name="_TG-TH_2_phu luc tong ket tinh hinh TH giai doan 03-10 (ngay 30)" xfId="1023"/>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ien giang 2" xfId="1036"/>
    <cellStyle name="_TG-TH_2_ÿÿÿÿÿ_KH TPCP vung TNB (03-1-2012)" xfId="1035"/>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H KH 2010" xfId="104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Chuẩn bị đầu tư 2011 (sep Hung)_KH 2012 (T3-2013)" xfId="1070"/>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ien giang 2" xfId="1128"/>
    <cellStyle name="_ÿÿÿÿÿ_Kh ql62 (2010) 11-09" xfId="1125"/>
    <cellStyle name="_ÿÿÿÿÿ_KH TPCP vung TNB (03-1-2012)" xfId="1126"/>
    <cellStyle name="_ÿÿÿÿÿ_Khung 2012" xfId="1127"/>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10;&#10;NA&#10;&#10;" xfId="1139"/>
    <cellStyle name="0,0_x000d_&#10;NA_x000d_&#10;" xfId="1140"/>
    <cellStyle name="0,0_x000d_&#10;NA_x000d_&#10; 2" xfId="1141"/>
    <cellStyle name="0,0_x000d_&#10;NA_x000d_&#10;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Kh ql62 (2010) 11-09" xfId="1179"/>
    <cellStyle name="1_KH TPCP vung TNB (03-1-2012)" xfId="1180"/>
    <cellStyle name="1_Khung 2012" xfId="1181"/>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Check Cell 2" xfId="1511"/>
    <cellStyle name="Chi phÝ kh¸c_Book1" xfId="1512"/>
    <cellStyle name="CHUONG" xfId="151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AUDE" xfId="2056"/>
    <cellStyle name="Dấu_phảy 2" xfId="2055"/>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gia" xfId="2331"/>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nga" xfId="2535"/>
    <cellStyle name="Ò&#10;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10;&#10;Comment=open=/f ‚ðw’è‚·‚é‚ÆAƒ†[ƒU[’è‹`ŠÖ”‚ðŠÖ”“\‚è•t‚¯‚Ìˆê——‚É“o˜^‚·‚é‚±‚Æ‚ª‚Å‚«‚Ü‚·B&#10;&#10;Maximized" xfId="2860"/>
    <cellStyle name="oft Excel]&#10;&#10;Comment=open=/f ‚ðŽw’è‚·‚é‚ÆAƒ†[ƒU[’è‹`ŠÖ”‚ðŠÖ”“\‚è•t‚¯‚Ìˆê——‚É“o˜^‚·‚é‚±‚Æ‚ª‚Å‚«‚Ü‚·B&#10;&#10;Maximized" xfId="2861"/>
    <cellStyle name="oft Excel]&#10;&#10;Comment=The open=/f lines load custom functions into the Paste Function list.&#10;&#10;Maximized=2&#10;&#10;Basics=1&#10;&#10;A" xfId="2862"/>
    <cellStyle name="oft Excel]&#10;&#10;Comment=The open=/f lines load custom functions into the Paste Function list.&#10;&#10;Maximized=3&#10;&#10;Basics=1&#10;&#10;A" xfId="2863"/>
    <cellStyle name="oft Excel]_x000d_&#10;Comment=open=/f ‚ðw’è‚·‚é‚ÆAƒ†[ƒU[’è‹`ŠÖ”‚ðŠÖ”“\‚è•t‚¯‚Ìˆê——‚É“o˜^‚·‚é‚±‚Æ‚ª‚Å‚«‚Ü‚·B_x000d_&#10;Maximized" xfId="2864"/>
    <cellStyle name="oft Excel]_x000d_&#10;Comment=open=/f ‚ðŽw’è‚·‚é‚ÆAƒ†[ƒU[’è‹`ŠÖ”‚ðŠÖ”“\‚è•t‚¯‚Ìˆê——‚É“o˜^‚·‚é‚±‚Æ‚ª‚Å‚«‚Ü‚·B_x000d_&#10;Maximized" xfId="2865"/>
    <cellStyle name="oft Excel]_x000d_&#10;Comment=The open=/f lines load custom functions into the Paste Function list._x000d_&#10;Maximized=2_x000d_&#10;Basics=1_x000d_&#10;A" xfId="2866"/>
    <cellStyle name="oft Excel]_x000d_&#10;Comment=The open=/f lines load custom functions into the Paste Function list._x000d_&#10;Maximized=3_x000d_&#10;Basics=1_x000d_&#10;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10;&#10;spooler=yes&#10;&#10;load=&#10;&#10;Beep=yes&#10;&#10;NullPort=None&#10;&#10;BorderWidth=3&#10;&#10;CursorBlinkRate=1200&#10;&#10;DoubleClickSpeed=452&#10;&#10;Programs=co" xfId="3103"/>
    <cellStyle name="s]_x000d_&#10;spooler=yes_x000d_&#10;load=_x000d_&#10;Beep=yes_x000d_&#10;NullPort=None_x000d_&#10;BorderWidth=3_x000d_&#10;CursorBlinkRate=1200_x000d_&#10;DoubleClickSpeed=452_x000d_&#10;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ien giang 2" xfId="3522"/>
    <cellStyle name="T_Book1_1_kien giang 2 2" xfId="3523"/>
    <cellStyle name="T_Book1_1_KH TPCP vung TNB (03-1-2012)" xfId="3520"/>
    <cellStyle name="T_Book1_1_KH TPCP vung TNB (03-1-2012) 2" xfId="3521"/>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Q11-CP - chinh sua lai" xfId="3555"/>
    <cellStyle name="T_Book1_BC NQ11-CP - chinh sua lai 2" xfId="3556"/>
    <cellStyle name="T_Book1_BC NQ11-CP-Quynh sau bieu so3" xfId="3557"/>
    <cellStyle name="T_Book1_BC NQ11-CP-Quynh sau bieu so3 2" xfId="3558"/>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ien giang 2" xfId="3654"/>
    <cellStyle name="T_Book1_kien giang 2 2" xfId="3655"/>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ien giang 2" xfId="3909"/>
    <cellStyle name="T_kien giang 2 2" xfId="3910"/>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K_HT" xfId="3986"/>
    <cellStyle name="T_TK_HT 2" xfId="3987"/>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ien giang 2" xfId="4076"/>
    <cellStyle name="T_ÿÿÿÿÿ_kien giang 2 2" xfId="4077"/>
    <cellStyle name="T_ÿÿÿÿÿ_KH TPCP vung TNB (03-1-2012)" xfId="4074"/>
    <cellStyle name="T_ÿÿÿÿÿ_KH TPCP vung TNB (03-1-2012) 2" xfId="4075"/>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t1" xfId="4150"/>
    <cellStyle name="Tusental (0)_pldt" xfId="4151"/>
    <cellStyle name="Tusental_pldt" xfId="4152"/>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10;¨þU_x0001_À_x0004_ _x0015__x000f__x0001__x0001_" xfId="4123"/>
    <cellStyle name="þ_x001d_ð¤_x000c_¯þ_x0014__x000d_¨þU_x0001_À_x0004_ _x0015__x000f__x0001__x0001_" xfId="4124"/>
    <cellStyle name="þ_x001d_ð·_x000c_æþ'&#10;ßþU_x0001_Ø_x0005_ü_x0014__x0007__x0001__x0001_" xfId="4125"/>
    <cellStyle name="þ_x001d_ð·_x000c_æþ'_x000d_ßþU_x0001_Ø_x0005_ü_x0014__x0007__x0001__x0001_" xfId="4126"/>
    <cellStyle name="þ_x001d_ðÇ%Uý—&amp;Hý9_x0008_Ÿ s&#10;_x0007__x0001__x0001_" xfId="4127"/>
    <cellStyle name="þ_x001d_ðK_x000c_Fý_x001b_&#10;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rang" xfId="4149"/>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313" t="s">
        <v>103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row>
    <row r="2" spans="1:40" ht="21.95" customHeight="1">
      <c r="A2" s="315" t="s">
        <v>72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row>
    <row r="3" spans="1:40" ht="21.95" customHeight="1">
      <c r="A3" s="313" t="s">
        <v>230</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row>
    <row r="4" spans="1:40" ht="21.95" customHeight="1">
      <c r="A4" s="315" t="s">
        <v>129</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row>
    <row r="5" spans="1:40" ht="21.95" customHeight="1">
      <c r="A5" s="314" t="s">
        <v>0</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row>
    <row r="6" spans="1:40" ht="38.25" customHeight="1">
      <c r="A6" s="310" t="s">
        <v>1</v>
      </c>
      <c r="B6" s="310" t="s">
        <v>2</v>
      </c>
      <c r="C6" s="310" t="s">
        <v>4</v>
      </c>
      <c r="D6" s="307" t="s">
        <v>87</v>
      </c>
      <c r="E6" s="308"/>
      <c r="F6" s="309"/>
      <c r="G6" s="307" t="s">
        <v>5</v>
      </c>
      <c r="H6" s="308"/>
      <c r="I6" s="308"/>
      <c r="J6" s="308"/>
      <c r="K6" s="308"/>
      <c r="L6" s="308"/>
      <c r="M6" s="308"/>
      <c r="N6" s="308"/>
      <c r="O6" s="308"/>
      <c r="P6" s="308"/>
      <c r="Q6" s="308"/>
      <c r="R6" s="308"/>
      <c r="S6" s="308"/>
      <c r="T6" s="308"/>
      <c r="U6" s="309"/>
      <c r="V6" s="307" t="s">
        <v>76</v>
      </c>
      <c r="W6" s="308"/>
      <c r="X6" s="308"/>
      <c r="Y6" s="308"/>
      <c r="Z6" s="308"/>
      <c r="AA6" s="308"/>
      <c r="AB6" s="308"/>
      <c r="AC6" s="308"/>
      <c r="AD6" s="308"/>
      <c r="AE6" s="308"/>
      <c r="AF6" s="308"/>
      <c r="AG6" s="308"/>
      <c r="AH6" s="308"/>
      <c r="AI6" s="308"/>
      <c r="AJ6" s="308"/>
      <c r="AK6" s="308"/>
      <c r="AL6" s="308"/>
      <c r="AM6" s="309"/>
      <c r="AN6" s="310" t="s">
        <v>3</v>
      </c>
    </row>
    <row r="7" spans="1:40" ht="29.25" customHeight="1">
      <c r="A7" s="311"/>
      <c r="B7" s="311"/>
      <c r="C7" s="311"/>
      <c r="D7" s="310" t="s">
        <v>27</v>
      </c>
      <c r="E7" s="307" t="s">
        <v>28</v>
      </c>
      <c r="F7" s="309"/>
      <c r="G7" s="307" t="s">
        <v>88</v>
      </c>
      <c r="H7" s="308"/>
      <c r="I7" s="309"/>
      <c r="J7" s="307" t="s">
        <v>89</v>
      </c>
      <c r="K7" s="308"/>
      <c r="L7" s="309"/>
      <c r="M7" s="307" t="s">
        <v>90</v>
      </c>
      <c r="N7" s="308"/>
      <c r="O7" s="309"/>
      <c r="P7" s="307" t="s">
        <v>91</v>
      </c>
      <c r="Q7" s="308"/>
      <c r="R7" s="309"/>
      <c r="S7" s="307" t="s">
        <v>92</v>
      </c>
      <c r="T7" s="308"/>
      <c r="U7" s="309"/>
      <c r="V7" s="307" t="s">
        <v>27</v>
      </c>
      <c r="W7" s="308"/>
      <c r="X7" s="309"/>
      <c r="Y7" s="307" t="s">
        <v>5</v>
      </c>
      <c r="Z7" s="308"/>
      <c r="AA7" s="308"/>
      <c r="AB7" s="308"/>
      <c r="AC7" s="308"/>
      <c r="AD7" s="308"/>
      <c r="AE7" s="308"/>
      <c r="AF7" s="308"/>
      <c r="AG7" s="308"/>
      <c r="AH7" s="308"/>
      <c r="AI7" s="308"/>
      <c r="AJ7" s="308"/>
      <c r="AK7" s="308"/>
      <c r="AL7" s="308"/>
      <c r="AM7" s="309"/>
      <c r="AN7" s="311"/>
    </row>
    <row r="8" spans="1:40" ht="31.5" customHeight="1">
      <c r="A8" s="311"/>
      <c r="B8" s="311"/>
      <c r="C8" s="311"/>
      <c r="D8" s="311"/>
      <c r="E8" s="310" t="s">
        <v>6</v>
      </c>
      <c r="F8" s="310" t="s">
        <v>7</v>
      </c>
      <c r="G8" s="310" t="s">
        <v>27</v>
      </c>
      <c r="H8" s="307" t="s">
        <v>28</v>
      </c>
      <c r="I8" s="309"/>
      <c r="J8" s="310" t="s">
        <v>27</v>
      </c>
      <c r="K8" s="307" t="s">
        <v>28</v>
      </c>
      <c r="L8" s="309"/>
      <c r="M8" s="310" t="s">
        <v>27</v>
      </c>
      <c r="N8" s="307" t="s">
        <v>28</v>
      </c>
      <c r="O8" s="309"/>
      <c r="P8" s="310" t="s">
        <v>27</v>
      </c>
      <c r="Q8" s="307" t="s">
        <v>28</v>
      </c>
      <c r="R8" s="309"/>
      <c r="S8" s="310" t="s">
        <v>27</v>
      </c>
      <c r="T8" s="307" t="s">
        <v>28</v>
      </c>
      <c r="U8" s="309"/>
      <c r="V8" s="310" t="s">
        <v>27</v>
      </c>
      <c r="W8" s="307" t="s">
        <v>28</v>
      </c>
      <c r="X8" s="309"/>
      <c r="Y8" s="307" t="s">
        <v>88</v>
      </c>
      <c r="Z8" s="308"/>
      <c r="AA8" s="309"/>
      <c r="AB8" s="307" t="s">
        <v>89</v>
      </c>
      <c r="AC8" s="308"/>
      <c r="AD8" s="309"/>
      <c r="AE8" s="307" t="s">
        <v>90</v>
      </c>
      <c r="AF8" s="308"/>
      <c r="AG8" s="309"/>
      <c r="AH8" s="307" t="s">
        <v>93</v>
      </c>
      <c r="AI8" s="308"/>
      <c r="AJ8" s="309"/>
      <c r="AK8" s="307" t="s">
        <v>94</v>
      </c>
      <c r="AL8" s="308"/>
      <c r="AM8" s="309"/>
      <c r="AN8" s="311"/>
    </row>
    <row r="9" spans="1:40" ht="21.95" customHeight="1">
      <c r="A9" s="311"/>
      <c r="B9" s="311"/>
      <c r="C9" s="311"/>
      <c r="D9" s="311"/>
      <c r="E9" s="311"/>
      <c r="F9" s="311"/>
      <c r="G9" s="311"/>
      <c r="H9" s="310" t="s">
        <v>6</v>
      </c>
      <c r="I9" s="310" t="s">
        <v>7</v>
      </c>
      <c r="J9" s="311"/>
      <c r="K9" s="310" t="s">
        <v>6</v>
      </c>
      <c r="L9" s="310" t="s">
        <v>7</v>
      </c>
      <c r="M9" s="311"/>
      <c r="N9" s="310" t="s">
        <v>6</v>
      </c>
      <c r="O9" s="310" t="s">
        <v>7</v>
      </c>
      <c r="P9" s="311"/>
      <c r="Q9" s="310" t="s">
        <v>6</v>
      </c>
      <c r="R9" s="310" t="s">
        <v>7</v>
      </c>
      <c r="S9" s="311"/>
      <c r="T9" s="310" t="s">
        <v>6</v>
      </c>
      <c r="U9" s="310" t="s">
        <v>7</v>
      </c>
      <c r="V9" s="311"/>
      <c r="W9" s="310" t="s">
        <v>6</v>
      </c>
      <c r="X9" s="310" t="s">
        <v>7</v>
      </c>
      <c r="Y9" s="310" t="s">
        <v>27</v>
      </c>
      <c r="Z9" s="307" t="s">
        <v>28</v>
      </c>
      <c r="AA9" s="309"/>
      <c r="AB9" s="310" t="s">
        <v>27</v>
      </c>
      <c r="AC9" s="307" t="s">
        <v>28</v>
      </c>
      <c r="AD9" s="309"/>
      <c r="AE9" s="310" t="s">
        <v>27</v>
      </c>
      <c r="AF9" s="307" t="s">
        <v>28</v>
      </c>
      <c r="AG9" s="309"/>
      <c r="AH9" s="310" t="s">
        <v>27</v>
      </c>
      <c r="AI9" s="307" t="s">
        <v>28</v>
      </c>
      <c r="AJ9" s="309"/>
      <c r="AK9" s="310" t="s">
        <v>27</v>
      </c>
      <c r="AL9" s="307" t="s">
        <v>28</v>
      </c>
      <c r="AM9" s="309"/>
      <c r="AN9" s="311"/>
    </row>
    <row r="10" spans="1:40" ht="30.75" customHeight="1">
      <c r="A10" s="312"/>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1" t="s">
        <v>6</v>
      </c>
      <c r="AA10" s="1" t="s">
        <v>7</v>
      </c>
      <c r="AB10" s="312"/>
      <c r="AC10" s="1" t="s">
        <v>6</v>
      </c>
      <c r="AD10" s="1" t="s">
        <v>7</v>
      </c>
      <c r="AE10" s="312"/>
      <c r="AF10" s="1" t="s">
        <v>6</v>
      </c>
      <c r="AG10" s="1" t="s">
        <v>7</v>
      </c>
      <c r="AH10" s="312"/>
      <c r="AI10" s="1" t="s">
        <v>6</v>
      </c>
      <c r="AJ10" s="1" t="s">
        <v>7</v>
      </c>
      <c r="AK10" s="312"/>
      <c r="AL10" s="1" t="s">
        <v>6</v>
      </c>
      <c r="AM10" s="1" t="s">
        <v>7</v>
      </c>
      <c r="AN10" s="312"/>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321" t="s">
        <v>181</v>
      </c>
      <c r="B1" s="321"/>
      <c r="C1" s="321"/>
      <c r="D1" s="321"/>
      <c r="E1" s="321"/>
      <c r="F1" s="321"/>
      <c r="G1" s="321"/>
      <c r="H1" s="321"/>
      <c r="I1" s="321"/>
      <c r="J1" s="321"/>
      <c r="K1" s="321"/>
      <c r="L1" s="321"/>
      <c r="M1" s="321"/>
      <c r="N1" s="321"/>
      <c r="O1" s="321"/>
      <c r="P1" s="321"/>
      <c r="Q1" s="321"/>
      <c r="R1" s="321"/>
      <c r="S1" s="321"/>
    </row>
    <row r="2" spans="1:19" s="14" customFormat="1" ht="18.75">
      <c r="A2" s="322" t="s">
        <v>72</v>
      </c>
      <c r="B2" s="322"/>
      <c r="C2" s="322"/>
      <c r="D2" s="322"/>
      <c r="E2" s="322"/>
      <c r="F2" s="322"/>
      <c r="G2" s="322"/>
      <c r="H2" s="322"/>
      <c r="I2" s="322"/>
      <c r="J2" s="322"/>
      <c r="K2" s="322"/>
      <c r="L2" s="322"/>
      <c r="M2" s="322"/>
      <c r="N2" s="322"/>
      <c r="O2" s="322"/>
      <c r="P2" s="322"/>
      <c r="Q2" s="322"/>
      <c r="R2" s="322"/>
      <c r="S2" s="322"/>
    </row>
    <row r="3" spans="1:19" ht="44.25" customHeight="1">
      <c r="A3" s="424" t="s">
        <v>234</v>
      </c>
      <c r="B3" s="424"/>
      <c r="C3" s="424"/>
      <c r="D3" s="424"/>
      <c r="E3" s="424"/>
      <c r="F3" s="424"/>
      <c r="G3" s="424"/>
      <c r="H3" s="424"/>
      <c r="I3" s="424"/>
      <c r="J3" s="424"/>
      <c r="K3" s="424"/>
      <c r="L3" s="424"/>
      <c r="M3" s="424"/>
      <c r="N3" s="424"/>
      <c r="O3" s="424"/>
      <c r="P3" s="424"/>
      <c r="Q3" s="424"/>
      <c r="R3" s="424"/>
      <c r="S3" s="424"/>
    </row>
    <row r="4" spans="1:19" ht="27" customHeight="1">
      <c r="A4" s="426" t="e">
        <f>#REF!</f>
        <v>#REF!</v>
      </c>
      <c r="B4" s="426"/>
      <c r="C4" s="426"/>
      <c r="D4" s="426"/>
      <c r="E4" s="426"/>
      <c r="F4" s="426"/>
      <c r="G4" s="426"/>
      <c r="H4" s="426"/>
      <c r="I4" s="426"/>
      <c r="J4" s="426"/>
      <c r="K4" s="426"/>
      <c r="L4" s="426"/>
      <c r="M4" s="426"/>
      <c r="N4" s="426"/>
      <c r="O4" s="426"/>
      <c r="P4" s="426"/>
      <c r="Q4" s="426"/>
      <c r="R4" s="426"/>
      <c r="S4" s="426"/>
    </row>
    <row r="5" spans="1:19" ht="26.25" customHeight="1">
      <c r="A5" s="425" t="s">
        <v>0</v>
      </c>
      <c r="B5" s="425"/>
      <c r="C5" s="425"/>
      <c r="D5" s="425"/>
      <c r="E5" s="425"/>
      <c r="F5" s="425"/>
      <c r="G5" s="425"/>
      <c r="H5" s="425"/>
      <c r="I5" s="425"/>
      <c r="J5" s="425"/>
      <c r="K5" s="425"/>
      <c r="L5" s="425"/>
      <c r="M5" s="425"/>
      <c r="N5" s="425"/>
      <c r="O5" s="425"/>
      <c r="P5" s="425"/>
      <c r="Q5" s="425"/>
      <c r="R5" s="425"/>
      <c r="S5" s="425"/>
    </row>
    <row r="6" spans="1:19" s="14" customFormat="1" ht="39.75" customHeight="1">
      <c r="A6" s="421" t="s">
        <v>1</v>
      </c>
      <c r="B6" s="421" t="s">
        <v>21</v>
      </c>
      <c r="C6" s="421" t="s">
        <v>22</v>
      </c>
      <c r="D6" s="421" t="s">
        <v>37</v>
      </c>
      <c r="E6" s="421" t="s">
        <v>38</v>
      </c>
      <c r="F6" s="418" t="s">
        <v>23</v>
      </c>
      <c r="G6" s="420"/>
      <c r="H6" s="419"/>
      <c r="I6" s="418" t="s">
        <v>40</v>
      </c>
      <c r="J6" s="419"/>
      <c r="K6" s="418" t="s">
        <v>14</v>
      </c>
      <c r="L6" s="420"/>
      <c r="M6" s="420"/>
      <c r="N6" s="420"/>
      <c r="O6" s="420"/>
      <c r="P6" s="420"/>
      <c r="Q6" s="420"/>
      <c r="R6" s="419"/>
      <c r="S6" s="421" t="s">
        <v>3</v>
      </c>
    </row>
    <row r="7" spans="1:19" s="14" customFormat="1" ht="24.95" customHeight="1">
      <c r="A7" s="422"/>
      <c r="B7" s="422"/>
      <c r="C7" s="422"/>
      <c r="D7" s="422"/>
      <c r="E7" s="422"/>
      <c r="F7" s="421" t="s">
        <v>24</v>
      </c>
      <c r="G7" s="418" t="s">
        <v>25</v>
      </c>
      <c r="H7" s="420"/>
      <c r="I7" s="421" t="s">
        <v>26</v>
      </c>
      <c r="J7" s="421" t="s">
        <v>67</v>
      </c>
      <c r="K7" s="418" t="s">
        <v>41</v>
      </c>
      <c r="L7" s="420"/>
      <c r="M7" s="420"/>
      <c r="N7" s="419"/>
      <c r="O7" s="418" t="s">
        <v>42</v>
      </c>
      <c r="P7" s="420"/>
      <c r="Q7" s="420"/>
      <c r="R7" s="419"/>
      <c r="S7" s="422"/>
    </row>
    <row r="8" spans="1:19" s="14" customFormat="1" ht="24.95" customHeight="1">
      <c r="A8" s="422"/>
      <c r="B8" s="422"/>
      <c r="C8" s="422"/>
      <c r="D8" s="422"/>
      <c r="E8" s="422"/>
      <c r="F8" s="422"/>
      <c r="G8" s="421" t="s">
        <v>26</v>
      </c>
      <c r="H8" s="421" t="s">
        <v>67</v>
      </c>
      <c r="I8" s="422"/>
      <c r="J8" s="422"/>
      <c r="K8" s="421" t="s">
        <v>26</v>
      </c>
      <c r="L8" s="418" t="s">
        <v>68</v>
      </c>
      <c r="M8" s="420"/>
      <c r="N8" s="419"/>
      <c r="O8" s="421" t="s">
        <v>26</v>
      </c>
      <c r="P8" s="418" t="s">
        <v>68</v>
      </c>
      <c r="Q8" s="420"/>
      <c r="R8" s="419"/>
      <c r="S8" s="422"/>
    </row>
    <row r="9" spans="1:19" s="14" customFormat="1" ht="24.95" customHeight="1">
      <c r="A9" s="422"/>
      <c r="B9" s="422"/>
      <c r="C9" s="422"/>
      <c r="D9" s="422"/>
      <c r="E9" s="422"/>
      <c r="F9" s="422"/>
      <c r="G9" s="422"/>
      <c r="H9" s="422"/>
      <c r="I9" s="422"/>
      <c r="J9" s="422"/>
      <c r="K9" s="422"/>
      <c r="L9" s="421" t="s">
        <v>27</v>
      </c>
      <c r="M9" s="418" t="s">
        <v>28</v>
      </c>
      <c r="N9" s="419"/>
      <c r="O9" s="422"/>
      <c r="P9" s="421" t="s">
        <v>27</v>
      </c>
      <c r="Q9" s="418" t="s">
        <v>28</v>
      </c>
      <c r="R9" s="419"/>
      <c r="S9" s="422"/>
    </row>
    <row r="10" spans="1:19" s="14" customFormat="1" ht="64.5" customHeight="1">
      <c r="A10" s="423"/>
      <c r="B10" s="423"/>
      <c r="C10" s="423"/>
      <c r="D10" s="423"/>
      <c r="E10" s="423"/>
      <c r="F10" s="423"/>
      <c r="G10" s="423"/>
      <c r="H10" s="423"/>
      <c r="I10" s="423"/>
      <c r="J10" s="423"/>
      <c r="K10" s="423"/>
      <c r="L10" s="423"/>
      <c r="M10" s="108" t="s">
        <v>29</v>
      </c>
      <c r="N10" s="108" t="s">
        <v>233</v>
      </c>
      <c r="O10" s="423"/>
      <c r="P10" s="423"/>
      <c r="Q10" s="108" t="s">
        <v>29</v>
      </c>
      <c r="R10" s="108" t="s">
        <v>44</v>
      </c>
      <c r="S10" s="423"/>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dimension ref="A1:I8"/>
  <sheetViews>
    <sheetView zoomScale="85" zoomScaleNormal="85" zoomScaleSheetLayoutView="100" workbookViewId="0">
      <selection activeCell="G6" sqref="G6"/>
    </sheetView>
  </sheetViews>
  <sheetFormatPr defaultColWidth="9.33203125" defaultRowHeight="12.75"/>
  <cols>
    <col min="1" max="1" width="9" style="180" customWidth="1"/>
    <col min="2" max="2" width="37.6640625" style="179" customWidth="1"/>
    <col min="3" max="3" width="18.33203125" style="222" hidden="1" customWidth="1"/>
    <col min="4" max="4" width="37.1640625" style="222" hidden="1" customWidth="1"/>
    <col min="5" max="5" width="34" style="267" hidden="1" customWidth="1"/>
    <col min="6" max="6" width="41.6640625" style="267" hidden="1" customWidth="1"/>
    <col min="7" max="7" width="31.83203125" style="179" customWidth="1"/>
    <col min="8" max="8" width="41.6640625" style="179" customWidth="1"/>
    <col min="9" max="9" width="35.1640625" style="179" customWidth="1"/>
    <col min="10" max="16384" width="9.33203125" style="179"/>
  </cols>
  <sheetData>
    <row r="1" spans="1:9" ht="18.75">
      <c r="A1" s="428" t="s">
        <v>128</v>
      </c>
      <c r="B1" s="428"/>
      <c r="C1" s="428"/>
      <c r="D1" s="428"/>
      <c r="E1" s="428"/>
      <c r="F1" s="428"/>
      <c r="G1" s="428"/>
      <c r="H1" s="428"/>
      <c r="I1" s="428"/>
    </row>
    <row r="2" spans="1:9" ht="53.25" customHeight="1">
      <c r="A2" s="424" t="s">
        <v>425</v>
      </c>
      <c r="B2" s="313"/>
      <c r="C2" s="313"/>
      <c r="D2" s="313"/>
      <c r="E2" s="313"/>
      <c r="F2" s="313"/>
      <c r="G2" s="313"/>
      <c r="H2" s="313"/>
      <c r="I2" s="313"/>
    </row>
    <row r="3" spans="1:9" ht="29.25" customHeight="1">
      <c r="A3" s="426" t="str">
        <f>'Biểu 1'!A4:U4</f>
        <v>(Kèm theo Nghị quyết số     /NQ-HĐND ngày      /       /2022 của Hội đồng nhân dân huyện Ia H'Drai)</v>
      </c>
      <c r="B3" s="426"/>
      <c r="C3" s="426"/>
      <c r="D3" s="426"/>
      <c r="E3" s="426"/>
      <c r="F3" s="426"/>
      <c r="G3" s="426"/>
      <c r="H3" s="426"/>
      <c r="I3" s="426"/>
    </row>
    <row r="4" spans="1:9" ht="18.75">
      <c r="A4" s="425" t="s">
        <v>0</v>
      </c>
      <c r="B4" s="425"/>
      <c r="C4" s="425"/>
      <c r="D4" s="425"/>
      <c r="E4" s="425"/>
      <c r="F4" s="425"/>
      <c r="G4" s="425"/>
      <c r="H4" s="425"/>
      <c r="I4" s="425"/>
    </row>
    <row r="5" spans="1:9" ht="58.5" customHeight="1">
      <c r="A5" s="427" t="s">
        <v>1</v>
      </c>
      <c r="B5" s="427" t="s">
        <v>399</v>
      </c>
      <c r="C5" s="429" t="s">
        <v>419</v>
      </c>
      <c r="D5" s="430"/>
      <c r="E5" s="431" t="s">
        <v>445</v>
      </c>
      <c r="F5" s="432"/>
      <c r="G5" s="433" t="s">
        <v>446</v>
      </c>
      <c r="H5" s="434"/>
      <c r="I5" s="433" t="s">
        <v>3</v>
      </c>
    </row>
    <row r="6" spans="1:9" ht="57.75" customHeight="1">
      <c r="A6" s="427"/>
      <c r="B6" s="427"/>
      <c r="C6" s="218" t="s">
        <v>398</v>
      </c>
      <c r="D6" s="219" t="s">
        <v>420</v>
      </c>
      <c r="E6" s="264" t="s">
        <v>27</v>
      </c>
      <c r="F6" s="264" t="s">
        <v>420</v>
      </c>
      <c r="G6" s="229" t="s">
        <v>27</v>
      </c>
      <c r="H6" s="229" t="s">
        <v>420</v>
      </c>
      <c r="I6" s="433"/>
    </row>
    <row r="7" spans="1:9" s="181" customFormat="1" ht="16.5">
      <c r="A7" s="427" t="s">
        <v>398</v>
      </c>
      <c r="B7" s="427"/>
      <c r="C7" s="220">
        <f>SUM(C8:C8)</f>
        <v>17470.380276538461</v>
      </c>
      <c r="D7" s="220">
        <f>SUM(D8:D8)</f>
        <v>17470.380276538461</v>
      </c>
      <c r="E7" s="265">
        <f>F7</f>
        <v>17481.356984999999</v>
      </c>
      <c r="F7" s="265">
        <f>SUM(F8:F8)</f>
        <v>17481.356984999999</v>
      </c>
      <c r="G7" s="192">
        <f>H7</f>
        <v>16517.382626025643</v>
      </c>
      <c r="H7" s="192">
        <f>SUM(H8:H8)</f>
        <v>16517.382626025643</v>
      </c>
      <c r="I7" s="193"/>
    </row>
    <row r="8" spans="1:9" ht="16.5">
      <c r="A8" s="194">
        <v>1</v>
      </c>
      <c r="B8" s="195" t="s">
        <v>240</v>
      </c>
      <c r="C8" s="221">
        <f>D8</f>
        <v>17470.380276538461</v>
      </c>
      <c r="D8" s="221">
        <f>'Biểu 2'!L58</f>
        <v>17470.380276538461</v>
      </c>
      <c r="E8" s="266">
        <f>F8</f>
        <v>17481.356984999999</v>
      </c>
      <c r="F8" s="266">
        <f>'Biểu 2'!V58</f>
        <v>17481.356984999999</v>
      </c>
      <c r="G8" s="196">
        <f>H8</f>
        <v>16517.382626025643</v>
      </c>
      <c r="H8" s="196">
        <f>'Biểu 2'!AK58</f>
        <v>16517.382626025643</v>
      </c>
      <c r="I8" s="195"/>
    </row>
  </sheetData>
  <mergeCells count="11">
    <mergeCell ref="A7:B7"/>
    <mergeCell ref="A1:I1"/>
    <mergeCell ref="A2:I2"/>
    <mergeCell ref="A3:I3"/>
    <mergeCell ref="A4:I4"/>
    <mergeCell ref="A5:A6"/>
    <mergeCell ref="B5:B6"/>
    <mergeCell ref="C5:D5"/>
    <mergeCell ref="E5:F5"/>
    <mergeCell ref="I5:I6"/>
    <mergeCell ref="G5:H5"/>
  </mergeCells>
  <pageMargins left="0.35433070866141736" right="0.27"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316" t="s">
        <v>127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row>
    <row r="2" spans="1:55">
      <c r="A2" s="318" t="s">
        <v>73</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row>
    <row r="3" spans="1:55">
      <c r="A3" s="316" t="s">
        <v>118</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row>
    <row r="4" spans="1:55">
      <c r="A4" s="318" t="str">
        <f>'Bieu 01 TH'!A4:AN4</f>
        <v>(Biểu mẫu kèm theo Công văn số              /SKHĐT-TH ngày           tháng       năm 2019 của Sở Kế hoạch và Đầu tư)</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row>
    <row r="5" spans="1:55">
      <c r="A5" s="317" t="s">
        <v>0</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row>
    <row r="6" spans="1:55" ht="105" customHeight="1">
      <c r="A6" s="319" t="s">
        <v>1</v>
      </c>
      <c r="B6" s="319" t="s">
        <v>21</v>
      </c>
      <c r="C6" s="319" t="s">
        <v>114</v>
      </c>
      <c r="D6" s="319" t="s">
        <v>104</v>
      </c>
      <c r="E6" s="319" t="s">
        <v>106</v>
      </c>
      <c r="F6" s="319" t="s">
        <v>113</v>
      </c>
      <c r="G6" s="319"/>
      <c r="H6" s="319"/>
      <c r="I6" s="319" t="s">
        <v>116</v>
      </c>
      <c r="J6" s="319"/>
      <c r="K6" s="319" t="s">
        <v>115</v>
      </c>
      <c r="L6" s="319"/>
      <c r="M6" s="319"/>
      <c r="N6" s="319"/>
      <c r="O6" s="319" t="s">
        <v>28</v>
      </c>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t="s">
        <v>117</v>
      </c>
      <c r="AZ6" s="319"/>
      <c r="BA6" s="319"/>
      <c r="BB6" s="319"/>
      <c r="BC6" s="319" t="s">
        <v>3</v>
      </c>
    </row>
    <row r="7" spans="1:55" ht="51.75" customHeight="1">
      <c r="A7" s="319"/>
      <c r="B7" s="319"/>
      <c r="C7" s="319"/>
      <c r="D7" s="319"/>
      <c r="E7" s="319"/>
      <c r="F7" s="319" t="s">
        <v>24</v>
      </c>
      <c r="G7" s="319" t="s">
        <v>25</v>
      </c>
      <c r="H7" s="319"/>
      <c r="I7" s="319" t="s">
        <v>26</v>
      </c>
      <c r="J7" s="319" t="s">
        <v>214</v>
      </c>
      <c r="K7" s="319" t="s">
        <v>26</v>
      </c>
      <c r="L7" s="319" t="s">
        <v>68</v>
      </c>
      <c r="M7" s="319"/>
      <c r="N7" s="319"/>
      <c r="O7" s="319" t="s">
        <v>200</v>
      </c>
      <c r="P7" s="319"/>
      <c r="Q7" s="319"/>
      <c r="R7" s="319"/>
      <c r="S7" s="319"/>
      <c r="T7" s="319"/>
      <c r="U7" s="319" t="s">
        <v>202</v>
      </c>
      <c r="V7" s="319"/>
      <c r="W7" s="319"/>
      <c r="X7" s="319"/>
      <c r="Y7" s="319"/>
      <c r="Z7" s="319"/>
      <c r="AA7" s="319"/>
      <c r="AB7" s="319"/>
      <c r="AC7" s="319"/>
      <c r="AD7" s="319"/>
      <c r="AE7" s="319" t="s">
        <v>203</v>
      </c>
      <c r="AF7" s="319"/>
      <c r="AG7" s="319"/>
      <c r="AH7" s="319"/>
      <c r="AI7" s="319"/>
      <c r="AJ7" s="319"/>
      <c r="AK7" s="319"/>
      <c r="AL7" s="319"/>
      <c r="AM7" s="319"/>
      <c r="AN7" s="319"/>
      <c r="AO7" s="319" t="s">
        <v>210</v>
      </c>
      <c r="AP7" s="319"/>
      <c r="AQ7" s="319"/>
      <c r="AR7" s="319"/>
      <c r="AS7" s="319"/>
      <c r="AT7" s="319"/>
      <c r="AU7" s="319"/>
      <c r="AV7" s="319"/>
      <c r="AW7" s="319"/>
      <c r="AX7" s="319"/>
      <c r="AY7" s="319" t="s">
        <v>26</v>
      </c>
      <c r="AZ7" s="319" t="s">
        <v>68</v>
      </c>
      <c r="BA7" s="319"/>
      <c r="BB7" s="319"/>
      <c r="BC7" s="319"/>
    </row>
    <row r="8" spans="1:55" ht="43.5" customHeight="1">
      <c r="A8" s="319"/>
      <c r="B8" s="319"/>
      <c r="C8" s="319"/>
      <c r="D8" s="319"/>
      <c r="E8" s="319"/>
      <c r="F8" s="319"/>
      <c r="G8" s="319" t="s">
        <v>26</v>
      </c>
      <c r="H8" s="319" t="s">
        <v>68</v>
      </c>
      <c r="I8" s="319"/>
      <c r="J8" s="319"/>
      <c r="K8" s="319"/>
      <c r="L8" s="319" t="s">
        <v>27</v>
      </c>
      <c r="M8" s="319" t="s">
        <v>28</v>
      </c>
      <c r="N8" s="319"/>
      <c r="O8" s="319" t="s">
        <v>199</v>
      </c>
      <c r="P8" s="319"/>
      <c r="Q8" s="319"/>
      <c r="R8" s="319"/>
      <c r="S8" s="319" t="s">
        <v>201</v>
      </c>
      <c r="T8" s="319"/>
      <c r="U8" s="319" t="s">
        <v>199</v>
      </c>
      <c r="V8" s="319"/>
      <c r="W8" s="319"/>
      <c r="X8" s="319"/>
      <c r="Y8" s="319" t="s">
        <v>206</v>
      </c>
      <c r="Z8" s="319"/>
      <c r="AA8" s="319"/>
      <c r="AB8" s="319"/>
      <c r="AC8" s="319"/>
      <c r="AD8" s="319"/>
      <c r="AE8" s="319" t="s">
        <v>199</v>
      </c>
      <c r="AF8" s="319"/>
      <c r="AG8" s="319"/>
      <c r="AH8" s="319"/>
      <c r="AI8" s="319" t="s">
        <v>208</v>
      </c>
      <c r="AJ8" s="319"/>
      <c r="AK8" s="319"/>
      <c r="AL8" s="319"/>
      <c r="AM8" s="319"/>
      <c r="AN8" s="319"/>
      <c r="AO8" s="319" t="s">
        <v>199</v>
      </c>
      <c r="AP8" s="319"/>
      <c r="AQ8" s="319"/>
      <c r="AR8" s="319"/>
      <c r="AS8" s="319" t="s">
        <v>211</v>
      </c>
      <c r="AT8" s="319"/>
      <c r="AU8" s="319"/>
      <c r="AV8" s="319"/>
      <c r="AW8" s="319"/>
      <c r="AX8" s="319"/>
      <c r="AY8" s="319"/>
      <c r="AZ8" s="319" t="s">
        <v>27</v>
      </c>
      <c r="BA8" s="319" t="s">
        <v>28</v>
      </c>
      <c r="BB8" s="319"/>
      <c r="BC8" s="319"/>
    </row>
    <row r="9" spans="1:55" ht="36" customHeight="1">
      <c r="A9" s="319"/>
      <c r="B9" s="319"/>
      <c r="C9" s="319"/>
      <c r="D9" s="319"/>
      <c r="E9" s="319"/>
      <c r="F9" s="319"/>
      <c r="G9" s="319"/>
      <c r="H9" s="319"/>
      <c r="I9" s="319"/>
      <c r="J9" s="319"/>
      <c r="K9" s="319"/>
      <c r="L9" s="319"/>
      <c r="M9" s="319" t="s">
        <v>29</v>
      </c>
      <c r="N9" s="319" t="s">
        <v>44</v>
      </c>
      <c r="O9" s="319" t="s">
        <v>26</v>
      </c>
      <c r="P9" s="319" t="s">
        <v>68</v>
      </c>
      <c r="Q9" s="319"/>
      <c r="R9" s="319"/>
      <c r="S9" s="319" t="s">
        <v>26</v>
      </c>
      <c r="T9" s="319" t="s">
        <v>68</v>
      </c>
      <c r="U9" s="319" t="s">
        <v>26</v>
      </c>
      <c r="V9" s="319" t="s">
        <v>68</v>
      </c>
      <c r="W9" s="319"/>
      <c r="X9" s="319"/>
      <c r="Y9" s="319" t="s">
        <v>26</v>
      </c>
      <c r="Z9" s="319" t="s">
        <v>68</v>
      </c>
      <c r="AA9" s="319" t="s">
        <v>28</v>
      </c>
      <c r="AB9" s="319"/>
      <c r="AC9" s="319"/>
      <c r="AD9" s="319"/>
      <c r="AE9" s="319" t="s">
        <v>26</v>
      </c>
      <c r="AF9" s="319" t="s">
        <v>68</v>
      </c>
      <c r="AG9" s="319"/>
      <c r="AH9" s="319"/>
      <c r="AI9" s="319" t="s">
        <v>26</v>
      </c>
      <c r="AJ9" s="319" t="s">
        <v>68</v>
      </c>
      <c r="AK9" s="319" t="s">
        <v>28</v>
      </c>
      <c r="AL9" s="319"/>
      <c r="AM9" s="319"/>
      <c r="AN9" s="319"/>
      <c r="AO9" s="319" t="s">
        <v>26</v>
      </c>
      <c r="AP9" s="319" t="s">
        <v>68</v>
      </c>
      <c r="AQ9" s="319"/>
      <c r="AR9" s="319"/>
      <c r="AS9" s="319" t="s">
        <v>26</v>
      </c>
      <c r="AT9" s="319" t="s">
        <v>68</v>
      </c>
      <c r="AU9" s="319" t="s">
        <v>28</v>
      </c>
      <c r="AV9" s="319"/>
      <c r="AW9" s="319"/>
      <c r="AX9" s="319"/>
      <c r="AY9" s="319"/>
      <c r="AZ9" s="319"/>
      <c r="BA9" s="319" t="s">
        <v>29</v>
      </c>
      <c r="BB9" s="319" t="s">
        <v>44</v>
      </c>
      <c r="BC9" s="319"/>
    </row>
    <row r="10" spans="1:55" ht="73.5" customHeight="1">
      <c r="A10" s="319"/>
      <c r="B10" s="319"/>
      <c r="C10" s="319"/>
      <c r="D10" s="319"/>
      <c r="E10" s="319"/>
      <c r="F10" s="319"/>
      <c r="G10" s="319"/>
      <c r="H10" s="319"/>
      <c r="I10" s="319"/>
      <c r="J10" s="319"/>
      <c r="K10" s="319"/>
      <c r="L10" s="319"/>
      <c r="M10" s="319"/>
      <c r="N10" s="319"/>
      <c r="O10" s="319"/>
      <c r="P10" s="319" t="s">
        <v>27</v>
      </c>
      <c r="Q10" s="319" t="s">
        <v>28</v>
      </c>
      <c r="R10" s="319"/>
      <c r="S10" s="319"/>
      <c r="T10" s="319"/>
      <c r="U10" s="319"/>
      <c r="V10" s="319" t="s">
        <v>27</v>
      </c>
      <c r="W10" s="319" t="s">
        <v>28</v>
      </c>
      <c r="X10" s="319"/>
      <c r="Y10" s="319"/>
      <c r="Z10" s="319"/>
      <c r="AA10" s="319" t="s">
        <v>207</v>
      </c>
      <c r="AB10" s="319"/>
      <c r="AC10" s="319" t="s">
        <v>204</v>
      </c>
      <c r="AD10" s="319"/>
      <c r="AE10" s="319"/>
      <c r="AF10" s="319" t="s">
        <v>27</v>
      </c>
      <c r="AG10" s="319" t="s">
        <v>28</v>
      </c>
      <c r="AH10" s="319"/>
      <c r="AI10" s="319"/>
      <c r="AJ10" s="319"/>
      <c r="AK10" s="319" t="s">
        <v>209</v>
      </c>
      <c r="AL10" s="319"/>
      <c r="AM10" s="319" t="s">
        <v>205</v>
      </c>
      <c r="AN10" s="319"/>
      <c r="AO10" s="319"/>
      <c r="AP10" s="319" t="s">
        <v>27</v>
      </c>
      <c r="AQ10" s="319" t="s">
        <v>28</v>
      </c>
      <c r="AR10" s="319"/>
      <c r="AS10" s="319"/>
      <c r="AT10" s="319"/>
      <c r="AU10" s="319" t="s">
        <v>212</v>
      </c>
      <c r="AV10" s="319"/>
      <c r="AW10" s="319" t="s">
        <v>213</v>
      </c>
      <c r="AX10" s="319"/>
      <c r="AY10" s="319"/>
      <c r="AZ10" s="319"/>
      <c r="BA10" s="319"/>
      <c r="BB10" s="319"/>
      <c r="BC10" s="319"/>
    </row>
    <row r="11" spans="1:55" ht="64.5" customHeight="1">
      <c r="A11" s="319"/>
      <c r="B11" s="319"/>
      <c r="C11" s="319"/>
      <c r="D11" s="319"/>
      <c r="E11" s="319"/>
      <c r="F11" s="319"/>
      <c r="G11" s="319"/>
      <c r="H11" s="319"/>
      <c r="I11" s="319"/>
      <c r="J11" s="319"/>
      <c r="K11" s="319"/>
      <c r="L11" s="319"/>
      <c r="M11" s="319"/>
      <c r="N11" s="319"/>
      <c r="O11" s="319"/>
      <c r="P11" s="319"/>
      <c r="Q11" s="111" t="s">
        <v>29</v>
      </c>
      <c r="R11" s="111" t="s">
        <v>44</v>
      </c>
      <c r="S11" s="319"/>
      <c r="T11" s="319"/>
      <c r="U11" s="319"/>
      <c r="V11" s="319"/>
      <c r="W11" s="111" t="s">
        <v>29</v>
      </c>
      <c r="X11" s="111" t="s">
        <v>44</v>
      </c>
      <c r="Y11" s="319"/>
      <c r="Z11" s="319"/>
      <c r="AA11" s="111" t="s">
        <v>26</v>
      </c>
      <c r="AB11" s="111" t="s">
        <v>68</v>
      </c>
      <c r="AC11" s="112" t="s">
        <v>26</v>
      </c>
      <c r="AD11" s="111" t="s">
        <v>68</v>
      </c>
      <c r="AE11" s="319"/>
      <c r="AF11" s="319"/>
      <c r="AG11" s="111" t="s">
        <v>29</v>
      </c>
      <c r="AH11" s="111" t="s">
        <v>44</v>
      </c>
      <c r="AI11" s="319"/>
      <c r="AJ11" s="319"/>
      <c r="AK11" s="111" t="s">
        <v>26</v>
      </c>
      <c r="AL11" s="111" t="s">
        <v>68</v>
      </c>
      <c r="AM11" s="111" t="s">
        <v>26</v>
      </c>
      <c r="AN11" s="111" t="s">
        <v>68</v>
      </c>
      <c r="AO11" s="319"/>
      <c r="AP11" s="319"/>
      <c r="AQ11" s="111" t="s">
        <v>29</v>
      </c>
      <c r="AR11" s="111" t="s">
        <v>44</v>
      </c>
      <c r="AS11" s="319"/>
      <c r="AT11" s="319"/>
      <c r="AU11" s="111" t="s">
        <v>26</v>
      </c>
      <c r="AV11" s="111" t="s">
        <v>68</v>
      </c>
      <c r="AW11" s="111" t="s">
        <v>26</v>
      </c>
      <c r="AX11" s="111" t="s">
        <v>68</v>
      </c>
      <c r="AY11" s="319"/>
      <c r="AZ11" s="319"/>
      <c r="BA11" s="319"/>
      <c r="BB11" s="319"/>
      <c r="BC11" s="319"/>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246</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241</v>
      </c>
      <c r="C17" s="112">
        <v>7653237</v>
      </c>
      <c r="D17" s="119" t="s">
        <v>240</v>
      </c>
      <c r="E17" s="120" t="s">
        <v>247</v>
      </c>
      <c r="F17" s="112" t="s">
        <v>249</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242</v>
      </c>
      <c r="C18" s="123">
        <v>7621054</v>
      </c>
      <c r="D18" s="119" t="s">
        <v>240</v>
      </c>
      <c r="E18" s="119" t="s">
        <v>247</v>
      </c>
      <c r="F18" s="124" t="s">
        <v>251</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243</v>
      </c>
      <c r="C19" s="119"/>
      <c r="D19" s="119"/>
      <c r="E19" s="119" t="s">
        <v>248</v>
      </c>
      <c r="F19" s="124" t="s">
        <v>252</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244</v>
      </c>
      <c r="C20" s="119">
        <v>7708106</v>
      </c>
      <c r="D20" s="119" t="s">
        <v>240</v>
      </c>
      <c r="E20" s="119" t="s">
        <v>247</v>
      </c>
      <c r="F20" s="119" t="s">
        <v>253</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245</v>
      </c>
      <c r="C21" s="119">
        <v>7658758</v>
      </c>
      <c r="D21" s="119" t="s">
        <v>240</v>
      </c>
      <c r="E21" s="119" t="s">
        <v>247</v>
      </c>
      <c r="F21" s="119" t="s">
        <v>254</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246</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255</v>
      </c>
      <c r="C74" s="123">
        <v>7557331</v>
      </c>
      <c r="D74" s="119" t="s">
        <v>240</v>
      </c>
      <c r="E74" s="119" t="s">
        <v>266</v>
      </c>
      <c r="F74" s="119" t="s">
        <v>269</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256</v>
      </c>
      <c r="C75" s="141">
        <v>7569889</v>
      </c>
      <c r="D75" s="119" t="s">
        <v>235</v>
      </c>
      <c r="E75" s="119" t="s">
        <v>267</v>
      </c>
      <c r="F75" s="119" t="s">
        <v>270</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257</v>
      </c>
      <c r="C76" s="141">
        <v>7569891</v>
      </c>
      <c r="D76" s="119" t="s">
        <v>235</v>
      </c>
      <c r="E76" s="119">
        <v>2016</v>
      </c>
      <c r="F76" s="119" t="s">
        <v>271</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258</v>
      </c>
      <c r="C77" s="141">
        <v>7576884</v>
      </c>
      <c r="D77" s="119" t="s">
        <v>240</v>
      </c>
      <c r="E77" s="119" t="s">
        <v>266</v>
      </c>
      <c r="F77" s="119" t="s">
        <v>272</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259</v>
      </c>
      <c r="C78" s="141">
        <v>7612160</v>
      </c>
      <c r="D78" s="119" t="s">
        <v>240</v>
      </c>
      <c r="E78" s="119" t="s">
        <v>250</v>
      </c>
      <c r="F78" s="119" t="s">
        <v>273</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260</v>
      </c>
      <c r="C79" s="141">
        <v>7621054</v>
      </c>
      <c r="D79" s="119" t="s">
        <v>235</v>
      </c>
      <c r="E79" s="119" t="s">
        <v>250</v>
      </c>
      <c r="F79" s="128" t="s">
        <v>274</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241</v>
      </c>
      <c r="C80" s="141">
        <v>7653237</v>
      </c>
      <c r="D80" s="119" t="s">
        <v>240</v>
      </c>
      <c r="E80" s="120" t="s">
        <v>247</v>
      </c>
      <c r="F80" s="139" t="s">
        <v>249</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242</v>
      </c>
      <c r="C81" s="141">
        <v>7654493</v>
      </c>
      <c r="D81" s="119" t="s">
        <v>240</v>
      </c>
      <c r="E81" s="119" t="s">
        <v>247</v>
      </c>
      <c r="F81" s="124" t="s">
        <v>251</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243</v>
      </c>
      <c r="C82" s="119"/>
      <c r="D82" s="119"/>
      <c r="E82" s="119" t="s">
        <v>248</v>
      </c>
      <c r="F82" s="124" t="s">
        <v>252</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244</v>
      </c>
      <c r="C83" s="119">
        <v>7708106</v>
      </c>
      <c r="D83" s="119" t="s">
        <v>240</v>
      </c>
      <c r="E83" s="119" t="s">
        <v>247</v>
      </c>
      <c r="F83" s="119" t="s">
        <v>253</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261</v>
      </c>
      <c r="C84" s="119">
        <v>7652357</v>
      </c>
      <c r="D84" s="119" t="s">
        <v>240</v>
      </c>
      <c r="E84" s="119" t="s">
        <v>247</v>
      </c>
      <c r="F84" s="128" t="s">
        <v>275</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245</v>
      </c>
      <c r="C85" s="141">
        <v>7658758</v>
      </c>
      <c r="D85" s="119" t="s">
        <v>240</v>
      </c>
      <c r="E85" s="119" t="s">
        <v>247</v>
      </c>
      <c r="F85" s="128" t="s">
        <v>275</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262</v>
      </c>
      <c r="C86" s="119">
        <v>7640768</v>
      </c>
      <c r="D86" s="119" t="s">
        <v>239</v>
      </c>
      <c r="E86" s="119" t="s">
        <v>250</v>
      </c>
      <c r="F86" s="128" t="s">
        <v>276</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263</v>
      </c>
      <c r="C87" s="119">
        <v>7733978</v>
      </c>
      <c r="D87" s="119" t="s">
        <v>240</v>
      </c>
      <c r="E87" s="128" t="s">
        <v>247</v>
      </c>
      <c r="F87" s="128" t="s">
        <v>277</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264</v>
      </c>
      <c r="C88" s="139"/>
      <c r="D88" s="119" t="s">
        <v>239</v>
      </c>
      <c r="E88" s="119" t="s">
        <v>268</v>
      </c>
      <c r="F88" s="128" t="s">
        <v>278</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265</v>
      </c>
      <c r="C89" s="119">
        <v>7733977</v>
      </c>
      <c r="D89" s="119" t="s">
        <v>240</v>
      </c>
      <c r="E89" s="128" t="s">
        <v>247</v>
      </c>
      <c r="F89" s="128" t="s">
        <v>279</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21" t="s">
        <v>231</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row>
    <row r="2" spans="1:56" s="13" customFormat="1" ht="18.75">
      <c r="A2" s="322" t="s">
        <v>71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row>
    <row r="3" spans="1:56" s="13" customFormat="1" ht="18.75">
      <c r="A3" s="321" t="s">
        <v>118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row>
    <row r="4" spans="1:56" s="13" customFormat="1" ht="18.75">
      <c r="A4" s="322" t="str">
        <f>'Bieu 01 TH'!A4:AN4</f>
        <v>(Biểu mẫu kèm theo Công văn số              /SKHĐT-TH ngày           tháng       năm 2019 của Sở Kế hoạch và Đầu tư)</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row>
    <row r="5" spans="1:56" s="13" customFormat="1" ht="18.75">
      <c r="A5" s="323" t="s">
        <v>0</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row>
    <row r="6" spans="1:56" ht="52.5" customHeight="1">
      <c r="A6" s="320" t="s">
        <v>1</v>
      </c>
      <c r="B6" s="320" t="s">
        <v>21</v>
      </c>
      <c r="C6" s="320" t="s">
        <v>114</v>
      </c>
      <c r="D6" s="320" t="s">
        <v>104</v>
      </c>
      <c r="E6" s="320" t="s">
        <v>105</v>
      </c>
      <c r="F6" s="320" t="s">
        <v>106</v>
      </c>
      <c r="G6" s="320" t="s">
        <v>113</v>
      </c>
      <c r="H6" s="320"/>
      <c r="I6" s="320"/>
      <c r="J6" s="320" t="s">
        <v>116</v>
      </c>
      <c r="K6" s="320"/>
      <c r="L6" s="320" t="s">
        <v>115</v>
      </c>
      <c r="M6" s="320"/>
      <c r="N6" s="320"/>
      <c r="O6" s="320"/>
      <c r="P6" s="320" t="s">
        <v>28</v>
      </c>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t="s">
        <v>117</v>
      </c>
      <c r="BA6" s="320"/>
      <c r="BB6" s="320"/>
      <c r="BC6" s="320"/>
      <c r="BD6" s="320" t="s">
        <v>3</v>
      </c>
    </row>
    <row r="7" spans="1:56" ht="25.5" customHeight="1">
      <c r="A7" s="320"/>
      <c r="B7" s="320"/>
      <c r="C7" s="320"/>
      <c r="D7" s="320"/>
      <c r="E7" s="320"/>
      <c r="F7" s="320"/>
      <c r="G7" s="320" t="s">
        <v>24</v>
      </c>
      <c r="H7" s="320" t="s">
        <v>25</v>
      </c>
      <c r="I7" s="320"/>
      <c r="J7" s="320" t="s">
        <v>26</v>
      </c>
      <c r="K7" s="320" t="s">
        <v>68</v>
      </c>
      <c r="L7" s="320" t="s">
        <v>26</v>
      </c>
      <c r="M7" s="320" t="s">
        <v>68</v>
      </c>
      <c r="N7" s="320"/>
      <c r="O7" s="320"/>
      <c r="P7" s="320" t="s">
        <v>200</v>
      </c>
      <c r="Q7" s="320"/>
      <c r="R7" s="320"/>
      <c r="S7" s="320"/>
      <c r="T7" s="320"/>
      <c r="U7" s="320"/>
      <c r="V7" s="320" t="s">
        <v>202</v>
      </c>
      <c r="W7" s="320"/>
      <c r="X7" s="320"/>
      <c r="Y7" s="320"/>
      <c r="Z7" s="320"/>
      <c r="AA7" s="320"/>
      <c r="AB7" s="320"/>
      <c r="AC7" s="320"/>
      <c r="AD7" s="320"/>
      <c r="AE7" s="320"/>
      <c r="AF7" s="320" t="s">
        <v>203</v>
      </c>
      <c r="AG7" s="320"/>
      <c r="AH7" s="320"/>
      <c r="AI7" s="320"/>
      <c r="AJ7" s="320"/>
      <c r="AK7" s="320"/>
      <c r="AL7" s="320"/>
      <c r="AM7" s="320"/>
      <c r="AN7" s="320"/>
      <c r="AO7" s="320"/>
      <c r="AP7" s="320" t="s">
        <v>210</v>
      </c>
      <c r="AQ7" s="320"/>
      <c r="AR7" s="320"/>
      <c r="AS7" s="320"/>
      <c r="AT7" s="320"/>
      <c r="AU7" s="320"/>
      <c r="AV7" s="320"/>
      <c r="AW7" s="320"/>
      <c r="AX7" s="320"/>
      <c r="AY7" s="320"/>
      <c r="AZ7" s="320" t="s">
        <v>26</v>
      </c>
      <c r="BA7" s="320" t="s">
        <v>68</v>
      </c>
      <c r="BB7" s="320"/>
      <c r="BC7" s="320"/>
      <c r="BD7" s="320"/>
    </row>
    <row r="8" spans="1:56" ht="28.5" customHeight="1">
      <c r="A8" s="320"/>
      <c r="B8" s="320"/>
      <c r="C8" s="320"/>
      <c r="D8" s="320"/>
      <c r="E8" s="320"/>
      <c r="F8" s="320"/>
      <c r="G8" s="320"/>
      <c r="H8" s="320" t="s">
        <v>26</v>
      </c>
      <c r="I8" s="320" t="s">
        <v>68</v>
      </c>
      <c r="J8" s="320"/>
      <c r="K8" s="320"/>
      <c r="L8" s="320"/>
      <c r="M8" s="320" t="s">
        <v>27</v>
      </c>
      <c r="N8" s="320" t="s">
        <v>28</v>
      </c>
      <c r="O8" s="320"/>
      <c r="P8" s="320" t="s">
        <v>199</v>
      </c>
      <c r="Q8" s="320"/>
      <c r="R8" s="320"/>
      <c r="S8" s="320"/>
      <c r="T8" s="320" t="s">
        <v>201</v>
      </c>
      <c r="U8" s="320"/>
      <c r="V8" s="320" t="s">
        <v>199</v>
      </c>
      <c r="W8" s="320"/>
      <c r="X8" s="320"/>
      <c r="Y8" s="320"/>
      <c r="Z8" s="320" t="s">
        <v>206</v>
      </c>
      <c r="AA8" s="320"/>
      <c r="AB8" s="320"/>
      <c r="AC8" s="320"/>
      <c r="AD8" s="320"/>
      <c r="AE8" s="320"/>
      <c r="AF8" s="320" t="s">
        <v>199</v>
      </c>
      <c r="AG8" s="320"/>
      <c r="AH8" s="320"/>
      <c r="AI8" s="320"/>
      <c r="AJ8" s="320" t="s">
        <v>208</v>
      </c>
      <c r="AK8" s="320"/>
      <c r="AL8" s="320"/>
      <c r="AM8" s="320"/>
      <c r="AN8" s="320"/>
      <c r="AO8" s="320"/>
      <c r="AP8" s="320" t="s">
        <v>199</v>
      </c>
      <c r="AQ8" s="320"/>
      <c r="AR8" s="320"/>
      <c r="AS8" s="320"/>
      <c r="AT8" s="320" t="s">
        <v>211</v>
      </c>
      <c r="AU8" s="320"/>
      <c r="AV8" s="320"/>
      <c r="AW8" s="320"/>
      <c r="AX8" s="320"/>
      <c r="AY8" s="320"/>
      <c r="AZ8" s="320"/>
      <c r="BA8" s="320" t="s">
        <v>27</v>
      </c>
      <c r="BB8" s="320" t="s">
        <v>28</v>
      </c>
      <c r="BC8" s="320"/>
      <c r="BD8" s="320"/>
    </row>
    <row r="9" spans="1:56" ht="21" customHeight="1">
      <c r="A9" s="320"/>
      <c r="B9" s="320"/>
      <c r="C9" s="320"/>
      <c r="D9" s="320"/>
      <c r="E9" s="320"/>
      <c r="F9" s="320"/>
      <c r="G9" s="320"/>
      <c r="H9" s="320"/>
      <c r="I9" s="320"/>
      <c r="J9" s="320"/>
      <c r="K9" s="320"/>
      <c r="L9" s="320"/>
      <c r="M9" s="320"/>
      <c r="N9" s="320" t="s">
        <v>29</v>
      </c>
      <c r="O9" s="320" t="s">
        <v>44</v>
      </c>
      <c r="P9" s="320" t="s">
        <v>26</v>
      </c>
      <c r="Q9" s="320" t="s">
        <v>68</v>
      </c>
      <c r="R9" s="320"/>
      <c r="S9" s="320"/>
      <c r="T9" s="320" t="s">
        <v>26</v>
      </c>
      <c r="U9" s="320" t="s">
        <v>68</v>
      </c>
      <c r="V9" s="320" t="s">
        <v>26</v>
      </c>
      <c r="W9" s="320" t="s">
        <v>68</v>
      </c>
      <c r="X9" s="320"/>
      <c r="Y9" s="320"/>
      <c r="Z9" s="320" t="s">
        <v>26</v>
      </c>
      <c r="AA9" s="320" t="s">
        <v>214</v>
      </c>
      <c r="AB9" s="320" t="s">
        <v>28</v>
      </c>
      <c r="AC9" s="320"/>
      <c r="AD9" s="320"/>
      <c r="AE9" s="320"/>
      <c r="AF9" s="320" t="s">
        <v>26</v>
      </c>
      <c r="AG9" s="320" t="s">
        <v>68</v>
      </c>
      <c r="AH9" s="320"/>
      <c r="AI9" s="320"/>
      <c r="AJ9" s="320" t="s">
        <v>26</v>
      </c>
      <c r="AK9" s="320" t="s">
        <v>68</v>
      </c>
      <c r="AL9" s="320" t="s">
        <v>28</v>
      </c>
      <c r="AM9" s="320"/>
      <c r="AN9" s="320"/>
      <c r="AO9" s="320"/>
      <c r="AP9" s="320" t="s">
        <v>26</v>
      </c>
      <c r="AQ9" s="320" t="s">
        <v>68</v>
      </c>
      <c r="AR9" s="320"/>
      <c r="AS9" s="320"/>
      <c r="AT9" s="320" t="s">
        <v>26</v>
      </c>
      <c r="AU9" s="320" t="s">
        <v>68</v>
      </c>
      <c r="AV9" s="320" t="s">
        <v>28</v>
      </c>
      <c r="AW9" s="320"/>
      <c r="AX9" s="320"/>
      <c r="AY9" s="320"/>
      <c r="AZ9" s="320"/>
      <c r="BA9" s="320"/>
      <c r="BB9" s="320" t="s">
        <v>29</v>
      </c>
      <c r="BC9" s="320" t="s">
        <v>44</v>
      </c>
      <c r="BD9" s="320"/>
    </row>
    <row r="10" spans="1:56" ht="39.75" customHeight="1">
      <c r="A10" s="320"/>
      <c r="B10" s="320"/>
      <c r="C10" s="320"/>
      <c r="D10" s="320"/>
      <c r="E10" s="320"/>
      <c r="F10" s="320"/>
      <c r="G10" s="320"/>
      <c r="H10" s="320"/>
      <c r="I10" s="320"/>
      <c r="J10" s="320"/>
      <c r="K10" s="320"/>
      <c r="L10" s="320"/>
      <c r="M10" s="320"/>
      <c r="N10" s="320"/>
      <c r="O10" s="320"/>
      <c r="P10" s="320"/>
      <c r="Q10" s="320" t="s">
        <v>27</v>
      </c>
      <c r="R10" s="320" t="s">
        <v>28</v>
      </c>
      <c r="S10" s="320"/>
      <c r="T10" s="320"/>
      <c r="U10" s="320"/>
      <c r="V10" s="320"/>
      <c r="W10" s="320" t="s">
        <v>27</v>
      </c>
      <c r="X10" s="320" t="s">
        <v>28</v>
      </c>
      <c r="Y10" s="320"/>
      <c r="Z10" s="320"/>
      <c r="AA10" s="320"/>
      <c r="AB10" s="320" t="s">
        <v>207</v>
      </c>
      <c r="AC10" s="320"/>
      <c r="AD10" s="320" t="s">
        <v>204</v>
      </c>
      <c r="AE10" s="320"/>
      <c r="AF10" s="320"/>
      <c r="AG10" s="320" t="s">
        <v>27</v>
      </c>
      <c r="AH10" s="320" t="s">
        <v>28</v>
      </c>
      <c r="AI10" s="320"/>
      <c r="AJ10" s="320"/>
      <c r="AK10" s="320"/>
      <c r="AL10" s="320" t="s">
        <v>209</v>
      </c>
      <c r="AM10" s="320"/>
      <c r="AN10" s="320" t="s">
        <v>205</v>
      </c>
      <c r="AO10" s="320"/>
      <c r="AP10" s="320"/>
      <c r="AQ10" s="320" t="s">
        <v>27</v>
      </c>
      <c r="AR10" s="320" t="s">
        <v>28</v>
      </c>
      <c r="AS10" s="320"/>
      <c r="AT10" s="320"/>
      <c r="AU10" s="320"/>
      <c r="AV10" s="320" t="s">
        <v>212</v>
      </c>
      <c r="AW10" s="320"/>
      <c r="AX10" s="320" t="s">
        <v>213</v>
      </c>
      <c r="AY10" s="320"/>
      <c r="AZ10" s="320"/>
      <c r="BA10" s="320"/>
      <c r="BB10" s="320"/>
      <c r="BC10" s="320"/>
      <c r="BD10" s="320"/>
    </row>
    <row r="11" spans="1:56" ht="64.5" customHeight="1">
      <c r="A11" s="320"/>
      <c r="B11" s="320"/>
      <c r="C11" s="320"/>
      <c r="D11" s="320"/>
      <c r="E11" s="320"/>
      <c r="F11" s="320"/>
      <c r="G11" s="320"/>
      <c r="H11" s="320"/>
      <c r="I11" s="320"/>
      <c r="J11" s="320"/>
      <c r="K11" s="320"/>
      <c r="L11" s="320"/>
      <c r="M11" s="320"/>
      <c r="N11" s="320"/>
      <c r="O11" s="320"/>
      <c r="P11" s="320"/>
      <c r="Q11" s="320"/>
      <c r="R11" s="94" t="s">
        <v>29</v>
      </c>
      <c r="S11" s="94" t="s">
        <v>44</v>
      </c>
      <c r="T11" s="320"/>
      <c r="U11" s="320"/>
      <c r="V11" s="320"/>
      <c r="W11" s="320"/>
      <c r="X11" s="94" t="s">
        <v>29</v>
      </c>
      <c r="Y11" s="94" t="s">
        <v>44</v>
      </c>
      <c r="Z11" s="320"/>
      <c r="AA11" s="320"/>
      <c r="AB11" s="94" t="s">
        <v>26</v>
      </c>
      <c r="AC11" s="94" t="s">
        <v>68</v>
      </c>
      <c r="AD11" s="94" t="s">
        <v>26</v>
      </c>
      <c r="AE11" s="94" t="s">
        <v>68</v>
      </c>
      <c r="AF11" s="320"/>
      <c r="AG11" s="320"/>
      <c r="AH11" s="94" t="s">
        <v>29</v>
      </c>
      <c r="AI11" s="94" t="s">
        <v>44</v>
      </c>
      <c r="AJ11" s="320"/>
      <c r="AK11" s="320"/>
      <c r="AL11" s="94" t="s">
        <v>26</v>
      </c>
      <c r="AM11" s="94" t="s">
        <v>68</v>
      </c>
      <c r="AN11" s="94" t="s">
        <v>26</v>
      </c>
      <c r="AO11" s="94" t="s">
        <v>68</v>
      </c>
      <c r="AP11" s="320"/>
      <c r="AQ11" s="320"/>
      <c r="AR11" s="94" t="s">
        <v>29</v>
      </c>
      <c r="AS11" s="94" t="s">
        <v>44</v>
      </c>
      <c r="AT11" s="320"/>
      <c r="AU11" s="320"/>
      <c r="AV11" s="94" t="s">
        <v>26</v>
      </c>
      <c r="AW11" s="94" t="s">
        <v>68</v>
      </c>
      <c r="AX11" s="94" t="s">
        <v>26</v>
      </c>
      <c r="AY11" s="94" t="s">
        <v>68</v>
      </c>
      <c r="AZ11" s="320"/>
      <c r="BA11" s="320"/>
      <c r="BB11" s="320"/>
      <c r="BC11" s="320"/>
      <c r="BD11" s="320"/>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21" t="s">
        <v>128</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row>
    <row r="2" spans="1:56" s="13" customFormat="1" ht="18.75">
      <c r="A2" s="322" t="s">
        <v>72</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row>
    <row r="3" spans="1:56" s="13" customFormat="1" ht="18.75">
      <c r="A3" s="321" t="s">
        <v>232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row>
    <row r="4" spans="1:56" s="13" customFormat="1" ht="18.75">
      <c r="A4" s="322" t="str">
        <f>'Bieu 01 TH'!A4:AN4</f>
        <v>(Biểu mẫu kèm theo Công văn số              /SKHĐT-TH ngày           tháng       năm 2019 của Sở Kế hoạch và Đầu tư)</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row>
    <row r="5" spans="1:56" s="13" customFormat="1" ht="18.75">
      <c r="A5" s="323" t="s">
        <v>0</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row>
    <row r="6" spans="1:56" ht="52.5" customHeight="1">
      <c r="A6" s="320" t="s">
        <v>1</v>
      </c>
      <c r="B6" s="320" t="s">
        <v>21</v>
      </c>
      <c r="C6" s="320" t="s">
        <v>114</v>
      </c>
      <c r="D6" s="320" t="s">
        <v>104</v>
      </c>
      <c r="E6" s="320" t="s">
        <v>105</v>
      </c>
      <c r="F6" s="320" t="s">
        <v>106</v>
      </c>
      <c r="G6" s="320" t="s">
        <v>113</v>
      </c>
      <c r="H6" s="320"/>
      <c r="I6" s="320"/>
      <c r="J6" s="320" t="s">
        <v>116</v>
      </c>
      <c r="K6" s="320"/>
      <c r="L6" s="320" t="s">
        <v>115</v>
      </c>
      <c r="M6" s="320"/>
      <c r="N6" s="320"/>
      <c r="O6" s="320"/>
      <c r="P6" s="320" t="s">
        <v>28</v>
      </c>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t="s">
        <v>117</v>
      </c>
      <c r="BA6" s="320"/>
      <c r="BB6" s="320"/>
      <c r="BC6" s="320"/>
      <c r="BD6" s="320" t="s">
        <v>3</v>
      </c>
    </row>
    <row r="7" spans="1:56" ht="25.5" customHeight="1">
      <c r="A7" s="320"/>
      <c r="B7" s="320"/>
      <c r="C7" s="320"/>
      <c r="D7" s="320"/>
      <c r="E7" s="320"/>
      <c r="F7" s="320"/>
      <c r="G7" s="320" t="s">
        <v>24</v>
      </c>
      <c r="H7" s="320" t="s">
        <v>25</v>
      </c>
      <c r="I7" s="320"/>
      <c r="J7" s="320" t="s">
        <v>26</v>
      </c>
      <c r="K7" s="320" t="s">
        <v>43</v>
      </c>
      <c r="L7" s="320" t="s">
        <v>26</v>
      </c>
      <c r="M7" s="320" t="s">
        <v>43</v>
      </c>
      <c r="N7" s="320"/>
      <c r="O7" s="320"/>
      <c r="P7" s="320" t="s">
        <v>200</v>
      </c>
      <c r="Q7" s="320"/>
      <c r="R7" s="320"/>
      <c r="S7" s="320"/>
      <c r="T7" s="320"/>
      <c r="U7" s="320"/>
      <c r="V7" s="320" t="s">
        <v>202</v>
      </c>
      <c r="W7" s="320"/>
      <c r="X7" s="320"/>
      <c r="Y7" s="320"/>
      <c r="Z7" s="320"/>
      <c r="AA7" s="320"/>
      <c r="AB7" s="320"/>
      <c r="AC7" s="320"/>
      <c r="AD7" s="320"/>
      <c r="AE7" s="320"/>
      <c r="AF7" s="320" t="s">
        <v>203</v>
      </c>
      <c r="AG7" s="320"/>
      <c r="AH7" s="320"/>
      <c r="AI7" s="320"/>
      <c r="AJ7" s="320"/>
      <c r="AK7" s="320"/>
      <c r="AL7" s="320"/>
      <c r="AM7" s="320"/>
      <c r="AN7" s="320"/>
      <c r="AO7" s="320"/>
      <c r="AP7" s="320" t="s">
        <v>210</v>
      </c>
      <c r="AQ7" s="320"/>
      <c r="AR7" s="320"/>
      <c r="AS7" s="320"/>
      <c r="AT7" s="320"/>
      <c r="AU7" s="320"/>
      <c r="AV7" s="320"/>
      <c r="AW7" s="320"/>
      <c r="AX7" s="320"/>
      <c r="AY7" s="320"/>
      <c r="AZ7" s="320" t="s">
        <v>26</v>
      </c>
      <c r="BA7" s="320" t="s">
        <v>43</v>
      </c>
      <c r="BB7" s="320"/>
      <c r="BC7" s="320"/>
      <c r="BD7" s="320"/>
    </row>
    <row r="8" spans="1:56" ht="28.5" customHeight="1">
      <c r="A8" s="320"/>
      <c r="B8" s="320"/>
      <c r="C8" s="320"/>
      <c r="D8" s="320"/>
      <c r="E8" s="320"/>
      <c r="F8" s="320"/>
      <c r="G8" s="320"/>
      <c r="H8" s="320" t="s">
        <v>26</v>
      </c>
      <c r="I8" s="320" t="s">
        <v>107</v>
      </c>
      <c r="J8" s="320"/>
      <c r="K8" s="320"/>
      <c r="L8" s="320"/>
      <c r="M8" s="320" t="s">
        <v>27</v>
      </c>
      <c r="N8" s="320" t="s">
        <v>28</v>
      </c>
      <c r="O8" s="320"/>
      <c r="P8" s="320" t="s">
        <v>199</v>
      </c>
      <c r="Q8" s="320"/>
      <c r="R8" s="320"/>
      <c r="S8" s="320"/>
      <c r="T8" s="320" t="s">
        <v>201</v>
      </c>
      <c r="U8" s="320"/>
      <c r="V8" s="320" t="s">
        <v>199</v>
      </c>
      <c r="W8" s="320"/>
      <c r="X8" s="320"/>
      <c r="Y8" s="320"/>
      <c r="Z8" s="320" t="s">
        <v>206</v>
      </c>
      <c r="AA8" s="320"/>
      <c r="AB8" s="320"/>
      <c r="AC8" s="320"/>
      <c r="AD8" s="320"/>
      <c r="AE8" s="320"/>
      <c r="AF8" s="320" t="s">
        <v>199</v>
      </c>
      <c r="AG8" s="320"/>
      <c r="AH8" s="320"/>
      <c r="AI8" s="320"/>
      <c r="AJ8" s="320" t="s">
        <v>208</v>
      </c>
      <c r="AK8" s="320"/>
      <c r="AL8" s="320"/>
      <c r="AM8" s="320"/>
      <c r="AN8" s="320"/>
      <c r="AO8" s="320"/>
      <c r="AP8" s="320" t="s">
        <v>199</v>
      </c>
      <c r="AQ8" s="320"/>
      <c r="AR8" s="320"/>
      <c r="AS8" s="320"/>
      <c r="AT8" s="320" t="s">
        <v>211</v>
      </c>
      <c r="AU8" s="320"/>
      <c r="AV8" s="320"/>
      <c r="AW8" s="320"/>
      <c r="AX8" s="320"/>
      <c r="AY8" s="320"/>
      <c r="AZ8" s="320"/>
      <c r="BA8" s="320" t="s">
        <v>27</v>
      </c>
      <c r="BB8" s="320" t="s">
        <v>28</v>
      </c>
      <c r="BC8" s="320"/>
      <c r="BD8" s="320"/>
    </row>
    <row r="9" spans="1:56" ht="21" customHeight="1">
      <c r="A9" s="320"/>
      <c r="B9" s="320"/>
      <c r="C9" s="320"/>
      <c r="D9" s="320"/>
      <c r="E9" s="320"/>
      <c r="F9" s="320"/>
      <c r="G9" s="320"/>
      <c r="H9" s="320"/>
      <c r="I9" s="320"/>
      <c r="J9" s="320"/>
      <c r="K9" s="320"/>
      <c r="L9" s="320"/>
      <c r="M9" s="320"/>
      <c r="N9" s="320" t="s">
        <v>29</v>
      </c>
      <c r="O9" s="320" t="s">
        <v>44</v>
      </c>
      <c r="P9" s="320" t="s">
        <v>26</v>
      </c>
      <c r="Q9" s="320" t="s">
        <v>43</v>
      </c>
      <c r="R9" s="320"/>
      <c r="S9" s="320"/>
      <c r="T9" s="320" t="s">
        <v>26</v>
      </c>
      <c r="U9" s="320" t="s">
        <v>43</v>
      </c>
      <c r="V9" s="320" t="s">
        <v>26</v>
      </c>
      <c r="W9" s="320" t="s">
        <v>43</v>
      </c>
      <c r="X9" s="320"/>
      <c r="Y9" s="320"/>
      <c r="Z9" s="320" t="s">
        <v>26</v>
      </c>
      <c r="AA9" s="320" t="s">
        <v>43</v>
      </c>
      <c r="AB9" s="320" t="s">
        <v>28</v>
      </c>
      <c r="AC9" s="320"/>
      <c r="AD9" s="320"/>
      <c r="AE9" s="320"/>
      <c r="AF9" s="320" t="s">
        <v>26</v>
      </c>
      <c r="AG9" s="320" t="s">
        <v>43</v>
      </c>
      <c r="AH9" s="320"/>
      <c r="AI9" s="320"/>
      <c r="AJ9" s="320" t="s">
        <v>26</v>
      </c>
      <c r="AK9" s="320" t="s">
        <v>43</v>
      </c>
      <c r="AL9" s="320" t="s">
        <v>28</v>
      </c>
      <c r="AM9" s="320"/>
      <c r="AN9" s="320"/>
      <c r="AO9" s="320"/>
      <c r="AP9" s="320" t="s">
        <v>26</v>
      </c>
      <c r="AQ9" s="320" t="s">
        <v>43</v>
      </c>
      <c r="AR9" s="320"/>
      <c r="AS9" s="320"/>
      <c r="AT9" s="320" t="s">
        <v>26</v>
      </c>
      <c r="AU9" s="320" t="s">
        <v>43</v>
      </c>
      <c r="AV9" s="320" t="s">
        <v>28</v>
      </c>
      <c r="AW9" s="320"/>
      <c r="AX9" s="320"/>
      <c r="AY9" s="320"/>
      <c r="AZ9" s="320"/>
      <c r="BA9" s="320"/>
      <c r="BB9" s="320" t="s">
        <v>29</v>
      </c>
      <c r="BC9" s="320" t="s">
        <v>44</v>
      </c>
      <c r="BD9" s="320"/>
    </row>
    <row r="10" spans="1:56" ht="39.75" customHeight="1">
      <c r="A10" s="320"/>
      <c r="B10" s="320"/>
      <c r="C10" s="320"/>
      <c r="D10" s="320"/>
      <c r="E10" s="320"/>
      <c r="F10" s="320"/>
      <c r="G10" s="320"/>
      <c r="H10" s="320"/>
      <c r="I10" s="320"/>
      <c r="J10" s="320"/>
      <c r="K10" s="320"/>
      <c r="L10" s="320"/>
      <c r="M10" s="320"/>
      <c r="N10" s="320"/>
      <c r="O10" s="320"/>
      <c r="P10" s="320"/>
      <c r="Q10" s="320" t="s">
        <v>27</v>
      </c>
      <c r="R10" s="320" t="s">
        <v>28</v>
      </c>
      <c r="S10" s="320"/>
      <c r="T10" s="320"/>
      <c r="U10" s="320"/>
      <c r="V10" s="320"/>
      <c r="W10" s="320" t="s">
        <v>27</v>
      </c>
      <c r="X10" s="320" t="s">
        <v>28</v>
      </c>
      <c r="Y10" s="320"/>
      <c r="Z10" s="320"/>
      <c r="AA10" s="320"/>
      <c r="AB10" s="320" t="s">
        <v>207</v>
      </c>
      <c r="AC10" s="320"/>
      <c r="AD10" s="320" t="s">
        <v>204</v>
      </c>
      <c r="AE10" s="320"/>
      <c r="AF10" s="320"/>
      <c r="AG10" s="320" t="s">
        <v>27</v>
      </c>
      <c r="AH10" s="320" t="s">
        <v>28</v>
      </c>
      <c r="AI10" s="320"/>
      <c r="AJ10" s="320"/>
      <c r="AK10" s="320"/>
      <c r="AL10" s="320" t="s">
        <v>209</v>
      </c>
      <c r="AM10" s="320"/>
      <c r="AN10" s="320" t="s">
        <v>205</v>
      </c>
      <c r="AO10" s="320"/>
      <c r="AP10" s="320"/>
      <c r="AQ10" s="320" t="s">
        <v>27</v>
      </c>
      <c r="AR10" s="320" t="s">
        <v>28</v>
      </c>
      <c r="AS10" s="320"/>
      <c r="AT10" s="320"/>
      <c r="AU10" s="320"/>
      <c r="AV10" s="320" t="s">
        <v>212</v>
      </c>
      <c r="AW10" s="320"/>
      <c r="AX10" s="320" t="s">
        <v>213</v>
      </c>
      <c r="AY10" s="320"/>
      <c r="AZ10" s="320"/>
      <c r="BA10" s="320"/>
      <c r="BB10" s="320"/>
      <c r="BC10" s="320"/>
      <c r="BD10" s="320"/>
    </row>
    <row r="11" spans="1:56" ht="64.5" customHeight="1">
      <c r="A11" s="320"/>
      <c r="B11" s="320"/>
      <c r="C11" s="320"/>
      <c r="D11" s="320"/>
      <c r="E11" s="320"/>
      <c r="F11" s="320"/>
      <c r="G11" s="320"/>
      <c r="H11" s="320"/>
      <c r="I11" s="320"/>
      <c r="J11" s="320"/>
      <c r="K11" s="320"/>
      <c r="L11" s="320"/>
      <c r="M11" s="320"/>
      <c r="N11" s="320"/>
      <c r="O11" s="320"/>
      <c r="P11" s="320"/>
      <c r="Q11" s="320"/>
      <c r="R11" s="94" t="s">
        <v>29</v>
      </c>
      <c r="S11" s="94" t="s">
        <v>44</v>
      </c>
      <c r="T11" s="320"/>
      <c r="U11" s="320"/>
      <c r="V11" s="320"/>
      <c r="W11" s="320"/>
      <c r="X11" s="94" t="s">
        <v>29</v>
      </c>
      <c r="Y11" s="94" t="s">
        <v>44</v>
      </c>
      <c r="Z11" s="320"/>
      <c r="AA11" s="320"/>
      <c r="AB11" s="94" t="s">
        <v>26</v>
      </c>
      <c r="AC11" s="94" t="s">
        <v>43</v>
      </c>
      <c r="AD11" s="94" t="s">
        <v>26</v>
      </c>
      <c r="AE11" s="94" t="s">
        <v>43</v>
      </c>
      <c r="AF11" s="320"/>
      <c r="AG11" s="320"/>
      <c r="AH11" s="94" t="s">
        <v>29</v>
      </c>
      <c r="AI11" s="94" t="s">
        <v>44</v>
      </c>
      <c r="AJ11" s="320"/>
      <c r="AK11" s="320"/>
      <c r="AL11" s="94" t="s">
        <v>26</v>
      </c>
      <c r="AM11" s="94" t="s">
        <v>43</v>
      </c>
      <c r="AN11" s="94" t="s">
        <v>26</v>
      </c>
      <c r="AO11" s="94" t="s">
        <v>43</v>
      </c>
      <c r="AP11" s="320"/>
      <c r="AQ11" s="320"/>
      <c r="AR11" s="94" t="s">
        <v>29</v>
      </c>
      <c r="AS11" s="94" t="s">
        <v>44</v>
      </c>
      <c r="AT11" s="320"/>
      <c r="AU11" s="320"/>
      <c r="AV11" s="94" t="s">
        <v>26</v>
      </c>
      <c r="AW11" s="94" t="s">
        <v>43</v>
      </c>
      <c r="AX11" s="94" t="s">
        <v>26</v>
      </c>
      <c r="AY11" s="94" t="s">
        <v>43</v>
      </c>
      <c r="AZ11" s="320"/>
      <c r="BA11" s="320"/>
      <c r="BB11" s="320"/>
      <c r="BC11" s="320"/>
      <c r="BD11" s="320"/>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21" t="s">
        <v>130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row>
    <row r="2" spans="1:56" s="13" customFormat="1" ht="18.75">
      <c r="A2" s="322" t="s">
        <v>72</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row>
    <row r="3" spans="1:56" s="13" customFormat="1" ht="18.75">
      <c r="A3" s="321" t="s">
        <v>180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row>
    <row r="4" spans="1:56" s="13" customFormat="1" ht="18.75">
      <c r="A4" s="322" t="str">
        <f>'Bieu 01 TH'!A4:AN4</f>
        <v>(Biểu mẫu kèm theo Công văn số              /SKHĐT-TH ngày           tháng       năm 2019 của Sở Kế hoạch và Đầu tư)</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row>
    <row r="5" spans="1:56" s="13" customFormat="1" ht="18.75">
      <c r="A5" s="323" t="s">
        <v>0</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row>
    <row r="6" spans="1:56" ht="52.5" customHeight="1">
      <c r="A6" s="320" t="s">
        <v>1</v>
      </c>
      <c r="B6" s="320" t="s">
        <v>21</v>
      </c>
      <c r="C6" s="320" t="s">
        <v>114</v>
      </c>
      <c r="D6" s="320" t="s">
        <v>104</v>
      </c>
      <c r="E6" s="320" t="s">
        <v>105</v>
      </c>
      <c r="F6" s="320" t="s">
        <v>106</v>
      </c>
      <c r="G6" s="320" t="s">
        <v>113</v>
      </c>
      <c r="H6" s="320"/>
      <c r="I6" s="320"/>
      <c r="J6" s="320" t="s">
        <v>116</v>
      </c>
      <c r="K6" s="320"/>
      <c r="L6" s="320" t="s">
        <v>115</v>
      </c>
      <c r="M6" s="320"/>
      <c r="N6" s="320"/>
      <c r="O6" s="320"/>
      <c r="P6" s="320" t="s">
        <v>28</v>
      </c>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t="s">
        <v>117</v>
      </c>
      <c r="BA6" s="320"/>
      <c r="BB6" s="320"/>
      <c r="BC6" s="320"/>
      <c r="BD6" s="320" t="s">
        <v>3</v>
      </c>
    </row>
    <row r="7" spans="1:56" ht="25.5" customHeight="1">
      <c r="A7" s="320"/>
      <c r="B7" s="320"/>
      <c r="C7" s="320"/>
      <c r="D7" s="320"/>
      <c r="E7" s="320"/>
      <c r="F7" s="320"/>
      <c r="G7" s="320" t="s">
        <v>24</v>
      </c>
      <c r="H7" s="320" t="s">
        <v>25</v>
      </c>
      <c r="I7" s="320"/>
      <c r="J7" s="320" t="s">
        <v>26</v>
      </c>
      <c r="K7" s="320" t="s">
        <v>214</v>
      </c>
      <c r="L7" s="320" t="s">
        <v>26</v>
      </c>
      <c r="M7" s="320" t="s">
        <v>68</v>
      </c>
      <c r="N7" s="320"/>
      <c r="O7" s="320"/>
      <c r="P7" s="320" t="s">
        <v>200</v>
      </c>
      <c r="Q7" s="320"/>
      <c r="R7" s="320"/>
      <c r="S7" s="320"/>
      <c r="T7" s="320"/>
      <c r="U7" s="320"/>
      <c r="V7" s="320" t="s">
        <v>202</v>
      </c>
      <c r="W7" s="320"/>
      <c r="X7" s="320"/>
      <c r="Y7" s="320"/>
      <c r="Z7" s="320"/>
      <c r="AA7" s="320"/>
      <c r="AB7" s="320"/>
      <c r="AC7" s="320"/>
      <c r="AD7" s="320"/>
      <c r="AE7" s="320"/>
      <c r="AF7" s="320" t="s">
        <v>203</v>
      </c>
      <c r="AG7" s="320"/>
      <c r="AH7" s="320"/>
      <c r="AI7" s="320"/>
      <c r="AJ7" s="320"/>
      <c r="AK7" s="320"/>
      <c r="AL7" s="320"/>
      <c r="AM7" s="320"/>
      <c r="AN7" s="320"/>
      <c r="AO7" s="320"/>
      <c r="AP7" s="320" t="s">
        <v>210</v>
      </c>
      <c r="AQ7" s="320"/>
      <c r="AR7" s="320"/>
      <c r="AS7" s="320"/>
      <c r="AT7" s="320"/>
      <c r="AU7" s="320"/>
      <c r="AV7" s="320"/>
      <c r="AW7" s="320"/>
      <c r="AX7" s="320"/>
      <c r="AY7" s="320"/>
      <c r="AZ7" s="320" t="s">
        <v>26</v>
      </c>
      <c r="BA7" s="320" t="s">
        <v>68</v>
      </c>
      <c r="BB7" s="320"/>
      <c r="BC7" s="320"/>
      <c r="BD7" s="320"/>
    </row>
    <row r="8" spans="1:56" ht="28.5" customHeight="1">
      <c r="A8" s="320"/>
      <c r="B8" s="320"/>
      <c r="C8" s="320"/>
      <c r="D8" s="320"/>
      <c r="E8" s="320"/>
      <c r="F8" s="320"/>
      <c r="G8" s="320"/>
      <c r="H8" s="320" t="s">
        <v>26</v>
      </c>
      <c r="I8" s="320" t="s">
        <v>68</v>
      </c>
      <c r="J8" s="320"/>
      <c r="K8" s="320"/>
      <c r="L8" s="320"/>
      <c r="M8" s="320" t="s">
        <v>27</v>
      </c>
      <c r="N8" s="320" t="s">
        <v>28</v>
      </c>
      <c r="O8" s="320"/>
      <c r="P8" s="320" t="s">
        <v>199</v>
      </c>
      <c r="Q8" s="320"/>
      <c r="R8" s="320"/>
      <c r="S8" s="320"/>
      <c r="T8" s="320" t="s">
        <v>201</v>
      </c>
      <c r="U8" s="320"/>
      <c r="V8" s="320" t="s">
        <v>199</v>
      </c>
      <c r="W8" s="320"/>
      <c r="X8" s="320"/>
      <c r="Y8" s="320"/>
      <c r="Z8" s="320" t="s">
        <v>206</v>
      </c>
      <c r="AA8" s="320"/>
      <c r="AB8" s="320"/>
      <c r="AC8" s="320"/>
      <c r="AD8" s="320"/>
      <c r="AE8" s="320"/>
      <c r="AF8" s="320" t="s">
        <v>199</v>
      </c>
      <c r="AG8" s="320"/>
      <c r="AH8" s="320"/>
      <c r="AI8" s="320"/>
      <c r="AJ8" s="320" t="s">
        <v>208</v>
      </c>
      <c r="AK8" s="320"/>
      <c r="AL8" s="320"/>
      <c r="AM8" s="320"/>
      <c r="AN8" s="320"/>
      <c r="AO8" s="320"/>
      <c r="AP8" s="320" t="s">
        <v>199</v>
      </c>
      <c r="AQ8" s="320"/>
      <c r="AR8" s="320"/>
      <c r="AS8" s="320"/>
      <c r="AT8" s="320" t="s">
        <v>211</v>
      </c>
      <c r="AU8" s="320"/>
      <c r="AV8" s="320"/>
      <c r="AW8" s="320"/>
      <c r="AX8" s="320"/>
      <c r="AY8" s="320"/>
      <c r="AZ8" s="320"/>
      <c r="BA8" s="320" t="s">
        <v>27</v>
      </c>
      <c r="BB8" s="320" t="s">
        <v>28</v>
      </c>
      <c r="BC8" s="320"/>
      <c r="BD8" s="320"/>
    </row>
    <row r="9" spans="1:56" ht="21" customHeight="1">
      <c r="A9" s="320"/>
      <c r="B9" s="320"/>
      <c r="C9" s="320"/>
      <c r="D9" s="320"/>
      <c r="E9" s="320"/>
      <c r="F9" s="320"/>
      <c r="G9" s="320"/>
      <c r="H9" s="320"/>
      <c r="I9" s="320"/>
      <c r="J9" s="320"/>
      <c r="K9" s="320"/>
      <c r="L9" s="320"/>
      <c r="M9" s="320"/>
      <c r="N9" s="320" t="s">
        <v>29</v>
      </c>
      <c r="O9" s="320" t="s">
        <v>44</v>
      </c>
      <c r="P9" s="320" t="s">
        <v>26</v>
      </c>
      <c r="Q9" s="320" t="s">
        <v>68</v>
      </c>
      <c r="R9" s="320"/>
      <c r="S9" s="320"/>
      <c r="T9" s="320" t="s">
        <v>26</v>
      </c>
      <c r="U9" s="320" t="s">
        <v>68</v>
      </c>
      <c r="V9" s="320" t="s">
        <v>26</v>
      </c>
      <c r="W9" s="320" t="s">
        <v>68</v>
      </c>
      <c r="X9" s="320"/>
      <c r="Y9" s="320"/>
      <c r="Z9" s="320" t="s">
        <v>26</v>
      </c>
      <c r="AA9" s="320" t="s">
        <v>68</v>
      </c>
      <c r="AB9" s="320" t="s">
        <v>28</v>
      </c>
      <c r="AC9" s="320"/>
      <c r="AD9" s="320"/>
      <c r="AE9" s="320"/>
      <c r="AF9" s="320" t="s">
        <v>26</v>
      </c>
      <c r="AG9" s="320" t="s">
        <v>68</v>
      </c>
      <c r="AH9" s="320"/>
      <c r="AI9" s="320"/>
      <c r="AJ9" s="320" t="s">
        <v>26</v>
      </c>
      <c r="AK9" s="320" t="s">
        <v>68</v>
      </c>
      <c r="AL9" s="320" t="s">
        <v>28</v>
      </c>
      <c r="AM9" s="320"/>
      <c r="AN9" s="320"/>
      <c r="AO9" s="320"/>
      <c r="AP9" s="320" t="s">
        <v>26</v>
      </c>
      <c r="AQ9" s="320" t="s">
        <v>68</v>
      </c>
      <c r="AR9" s="320"/>
      <c r="AS9" s="320"/>
      <c r="AT9" s="320" t="s">
        <v>26</v>
      </c>
      <c r="AU9" s="320" t="s">
        <v>68</v>
      </c>
      <c r="AV9" s="320" t="s">
        <v>28</v>
      </c>
      <c r="AW9" s="320"/>
      <c r="AX9" s="320"/>
      <c r="AY9" s="320"/>
      <c r="AZ9" s="320"/>
      <c r="BA9" s="320"/>
      <c r="BB9" s="320" t="s">
        <v>29</v>
      </c>
      <c r="BC9" s="320" t="s">
        <v>44</v>
      </c>
      <c r="BD9" s="320"/>
    </row>
    <row r="10" spans="1:56" ht="39.75" customHeight="1">
      <c r="A10" s="320"/>
      <c r="B10" s="320"/>
      <c r="C10" s="320"/>
      <c r="D10" s="320"/>
      <c r="E10" s="320"/>
      <c r="F10" s="320"/>
      <c r="G10" s="320"/>
      <c r="H10" s="320"/>
      <c r="I10" s="320"/>
      <c r="J10" s="320"/>
      <c r="K10" s="320"/>
      <c r="L10" s="320"/>
      <c r="M10" s="320"/>
      <c r="N10" s="320"/>
      <c r="O10" s="320"/>
      <c r="P10" s="320"/>
      <c r="Q10" s="320" t="s">
        <v>27</v>
      </c>
      <c r="R10" s="320" t="s">
        <v>28</v>
      </c>
      <c r="S10" s="320"/>
      <c r="T10" s="320"/>
      <c r="U10" s="320"/>
      <c r="V10" s="320"/>
      <c r="W10" s="320" t="s">
        <v>27</v>
      </c>
      <c r="X10" s="320" t="s">
        <v>28</v>
      </c>
      <c r="Y10" s="320"/>
      <c r="Z10" s="320"/>
      <c r="AA10" s="320"/>
      <c r="AB10" s="320" t="s">
        <v>207</v>
      </c>
      <c r="AC10" s="320"/>
      <c r="AD10" s="320" t="s">
        <v>204</v>
      </c>
      <c r="AE10" s="320"/>
      <c r="AF10" s="320"/>
      <c r="AG10" s="320" t="s">
        <v>27</v>
      </c>
      <c r="AH10" s="320" t="s">
        <v>28</v>
      </c>
      <c r="AI10" s="320"/>
      <c r="AJ10" s="320"/>
      <c r="AK10" s="320"/>
      <c r="AL10" s="320" t="s">
        <v>209</v>
      </c>
      <c r="AM10" s="320"/>
      <c r="AN10" s="320" t="s">
        <v>205</v>
      </c>
      <c r="AO10" s="320"/>
      <c r="AP10" s="320"/>
      <c r="AQ10" s="320" t="s">
        <v>27</v>
      </c>
      <c r="AR10" s="320" t="s">
        <v>28</v>
      </c>
      <c r="AS10" s="320"/>
      <c r="AT10" s="320"/>
      <c r="AU10" s="320"/>
      <c r="AV10" s="320" t="s">
        <v>212</v>
      </c>
      <c r="AW10" s="320"/>
      <c r="AX10" s="320" t="s">
        <v>213</v>
      </c>
      <c r="AY10" s="320"/>
      <c r="AZ10" s="320"/>
      <c r="BA10" s="320"/>
      <c r="BB10" s="320"/>
      <c r="BC10" s="320"/>
      <c r="BD10" s="320"/>
    </row>
    <row r="11" spans="1:56" ht="64.5" customHeight="1">
      <c r="A11" s="320"/>
      <c r="B11" s="320"/>
      <c r="C11" s="320"/>
      <c r="D11" s="320"/>
      <c r="E11" s="320"/>
      <c r="F11" s="320"/>
      <c r="G11" s="320"/>
      <c r="H11" s="320"/>
      <c r="I11" s="320"/>
      <c r="J11" s="320"/>
      <c r="K11" s="320"/>
      <c r="L11" s="320"/>
      <c r="M11" s="320"/>
      <c r="N11" s="320"/>
      <c r="O11" s="320"/>
      <c r="P11" s="320"/>
      <c r="Q11" s="320"/>
      <c r="R11" s="94" t="s">
        <v>29</v>
      </c>
      <c r="S11" s="94" t="s">
        <v>44</v>
      </c>
      <c r="T11" s="320"/>
      <c r="U11" s="320"/>
      <c r="V11" s="320"/>
      <c r="W11" s="320"/>
      <c r="X11" s="94" t="s">
        <v>29</v>
      </c>
      <c r="Y11" s="94" t="s">
        <v>44</v>
      </c>
      <c r="Z11" s="320"/>
      <c r="AA11" s="320"/>
      <c r="AB11" s="94" t="s">
        <v>26</v>
      </c>
      <c r="AC11" s="94" t="s">
        <v>68</v>
      </c>
      <c r="AD11" s="99" t="s">
        <v>26</v>
      </c>
      <c r="AE11" s="94" t="s">
        <v>68</v>
      </c>
      <c r="AF11" s="320"/>
      <c r="AG11" s="320"/>
      <c r="AH11" s="94" t="s">
        <v>29</v>
      </c>
      <c r="AI11" s="94" t="s">
        <v>44</v>
      </c>
      <c r="AJ11" s="320"/>
      <c r="AK11" s="320"/>
      <c r="AL11" s="94" t="s">
        <v>26</v>
      </c>
      <c r="AM11" s="94" t="s">
        <v>68</v>
      </c>
      <c r="AN11" s="94" t="s">
        <v>26</v>
      </c>
      <c r="AO11" s="94" t="s">
        <v>68</v>
      </c>
      <c r="AP11" s="320"/>
      <c r="AQ11" s="320"/>
      <c r="AR11" s="94" t="s">
        <v>29</v>
      </c>
      <c r="AS11" s="94" t="s">
        <v>44</v>
      </c>
      <c r="AT11" s="320"/>
      <c r="AU11" s="320"/>
      <c r="AV11" s="94" t="s">
        <v>26</v>
      </c>
      <c r="AW11" s="94" t="s">
        <v>68</v>
      </c>
      <c r="AX11" s="94" t="s">
        <v>26</v>
      </c>
      <c r="AY11" s="94" t="s">
        <v>68</v>
      </c>
      <c r="AZ11" s="320"/>
      <c r="BA11" s="320"/>
      <c r="BB11" s="320"/>
      <c r="BC11" s="320"/>
      <c r="BD11" s="320"/>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329" t="s">
        <v>132</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row>
    <row r="2" spans="1:95" s="38" customFormat="1" ht="24.95" customHeight="1">
      <c r="A2" s="326" t="s">
        <v>72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row>
    <row r="3" spans="1:95" ht="24.95" customHeight="1">
      <c r="A3" s="330" t="s">
        <v>197</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row>
    <row r="4" spans="1:95" ht="24.95" customHeight="1">
      <c r="A4" s="327" t="str">
        <f>'Bieu 01 TH'!A4:AN4</f>
        <v>(Biểu mẫu kèm theo Công văn số              /SKHĐT-TH ngày           tháng       năm 2019 của Sở Kế hoạch và Đầu tư)</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row>
    <row r="5" spans="1:95" s="39" customFormat="1" ht="24.95" customHeight="1">
      <c r="A5" s="331" t="s">
        <v>0</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row>
    <row r="6" spans="1:95" s="40" customFormat="1" ht="27" customHeight="1">
      <c r="A6" s="324" t="s">
        <v>133</v>
      </c>
      <c r="B6" s="324" t="s">
        <v>21</v>
      </c>
      <c r="C6" s="324" t="s">
        <v>22</v>
      </c>
      <c r="D6" s="324" t="s">
        <v>104</v>
      </c>
      <c r="E6" s="324" t="s">
        <v>105</v>
      </c>
      <c r="F6" s="324" t="s">
        <v>106</v>
      </c>
      <c r="G6" s="325" t="s">
        <v>184</v>
      </c>
      <c r="H6" s="325"/>
      <c r="I6" s="325"/>
      <c r="J6" s="325"/>
      <c r="K6" s="325"/>
      <c r="L6" s="324" t="s">
        <v>185</v>
      </c>
      <c r="M6" s="324"/>
      <c r="N6" s="324" t="s">
        <v>186</v>
      </c>
      <c r="O6" s="324"/>
      <c r="P6" s="324"/>
      <c r="Q6" s="324"/>
      <c r="R6" s="324"/>
      <c r="S6" s="324"/>
      <c r="T6" s="324"/>
      <c r="U6" s="324" t="s">
        <v>28</v>
      </c>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t="s">
        <v>117</v>
      </c>
      <c r="CK6" s="324"/>
      <c r="CL6" s="324"/>
      <c r="CM6" s="324"/>
      <c r="CN6" s="324"/>
      <c r="CO6" s="324"/>
      <c r="CP6" s="324"/>
      <c r="CQ6" s="324"/>
    </row>
    <row r="7" spans="1:95" s="40" customFormat="1" ht="27" customHeight="1">
      <c r="A7" s="324"/>
      <c r="B7" s="324"/>
      <c r="C7" s="324"/>
      <c r="D7" s="324"/>
      <c r="E7" s="324"/>
      <c r="F7" s="324"/>
      <c r="G7" s="325" t="s">
        <v>24</v>
      </c>
      <c r="H7" s="325" t="s">
        <v>25</v>
      </c>
      <c r="I7" s="325"/>
      <c r="J7" s="325"/>
      <c r="K7" s="325"/>
      <c r="L7" s="324"/>
      <c r="M7" s="324"/>
      <c r="N7" s="325" t="s">
        <v>26</v>
      </c>
      <c r="O7" s="324" t="s">
        <v>28</v>
      </c>
      <c r="P7" s="324"/>
      <c r="Q7" s="324"/>
      <c r="R7" s="324"/>
      <c r="S7" s="324"/>
      <c r="T7" s="324"/>
      <c r="U7" s="324" t="s">
        <v>200</v>
      </c>
      <c r="V7" s="324"/>
      <c r="W7" s="324"/>
      <c r="X7" s="324"/>
      <c r="Y7" s="324"/>
      <c r="Z7" s="324"/>
      <c r="AA7" s="324"/>
      <c r="AB7" s="324"/>
      <c r="AC7" s="324"/>
      <c r="AD7" s="324"/>
      <c r="AE7" s="324"/>
      <c r="AF7" s="324"/>
      <c r="AG7" s="324"/>
      <c r="AH7" s="324" t="s">
        <v>202</v>
      </c>
      <c r="AI7" s="324"/>
      <c r="AJ7" s="324"/>
      <c r="AK7" s="324"/>
      <c r="AL7" s="324"/>
      <c r="AM7" s="324"/>
      <c r="AN7" s="324"/>
      <c r="AO7" s="324"/>
      <c r="AP7" s="324"/>
      <c r="AQ7" s="324"/>
      <c r="AR7" s="324"/>
      <c r="AS7" s="324"/>
      <c r="AT7" s="324"/>
      <c r="AU7" s="324"/>
      <c r="AV7" s="324"/>
      <c r="AW7" s="324"/>
      <c r="AX7" s="324"/>
      <c r="AY7" s="324"/>
      <c r="AZ7" s="324" t="s">
        <v>203</v>
      </c>
      <c r="BA7" s="324"/>
      <c r="BB7" s="324"/>
      <c r="BC7" s="324"/>
      <c r="BD7" s="324"/>
      <c r="BE7" s="324"/>
      <c r="BF7" s="324"/>
      <c r="BG7" s="324"/>
      <c r="BH7" s="324"/>
      <c r="BI7" s="324"/>
      <c r="BJ7" s="324"/>
      <c r="BK7" s="324"/>
      <c r="BL7" s="324"/>
      <c r="BM7" s="324"/>
      <c r="BN7" s="324"/>
      <c r="BO7" s="324"/>
      <c r="BP7" s="324"/>
      <c r="BQ7" s="324"/>
      <c r="BR7" s="324" t="s">
        <v>210</v>
      </c>
      <c r="BS7" s="324"/>
      <c r="BT7" s="324"/>
      <c r="BU7" s="324"/>
      <c r="BV7" s="324"/>
      <c r="BW7" s="324"/>
      <c r="BX7" s="324"/>
      <c r="BY7" s="324"/>
      <c r="BZ7" s="324"/>
      <c r="CA7" s="324"/>
      <c r="CB7" s="324"/>
      <c r="CC7" s="324"/>
      <c r="CD7" s="324"/>
      <c r="CE7" s="324"/>
      <c r="CF7" s="324"/>
      <c r="CG7" s="324"/>
      <c r="CH7" s="324"/>
      <c r="CI7" s="324"/>
      <c r="CJ7" s="325" t="s">
        <v>26</v>
      </c>
      <c r="CK7" s="325" t="s">
        <v>5</v>
      </c>
      <c r="CL7" s="325"/>
      <c r="CM7" s="325"/>
      <c r="CN7" s="325"/>
      <c r="CO7" s="325"/>
      <c r="CP7" s="325"/>
      <c r="CQ7" s="324"/>
    </row>
    <row r="8" spans="1:95" s="40" customFormat="1" ht="27" customHeight="1">
      <c r="A8" s="324"/>
      <c r="B8" s="324"/>
      <c r="C8" s="324"/>
      <c r="D8" s="324"/>
      <c r="E8" s="324"/>
      <c r="F8" s="324"/>
      <c r="G8" s="325"/>
      <c r="H8" s="325" t="s">
        <v>26</v>
      </c>
      <c r="I8" s="325" t="s">
        <v>10</v>
      </c>
      <c r="J8" s="325"/>
      <c r="K8" s="325"/>
      <c r="L8" s="325" t="s">
        <v>26</v>
      </c>
      <c r="M8" s="325" t="s">
        <v>190</v>
      </c>
      <c r="N8" s="325"/>
      <c r="O8" s="325" t="s">
        <v>220</v>
      </c>
      <c r="P8" s="325"/>
      <c r="Q8" s="325"/>
      <c r="R8" s="325"/>
      <c r="S8" s="325"/>
      <c r="T8" s="325" t="s">
        <v>221</v>
      </c>
      <c r="U8" s="324" t="s">
        <v>222</v>
      </c>
      <c r="V8" s="324"/>
      <c r="W8" s="324"/>
      <c r="X8" s="324"/>
      <c r="Y8" s="324"/>
      <c r="Z8" s="324"/>
      <c r="AA8" s="324"/>
      <c r="AB8" s="324" t="s">
        <v>201</v>
      </c>
      <c r="AC8" s="324"/>
      <c r="AD8" s="324"/>
      <c r="AE8" s="324"/>
      <c r="AF8" s="324"/>
      <c r="AG8" s="324"/>
      <c r="AH8" s="324" t="s">
        <v>222</v>
      </c>
      <c r="AI8" s="324"/>
      <c r="AJ8" s="324"/>
      <c r="AK8" s="324"/>
      <c r="AL8" s="324"/>
      <c r="AM8" s="324"/>
      <c r="AN8" s="324"/>
      <c r="AO8" s="324" t="s">
        <v>206</v>
      </c>
      <c r="AP8" s="324"/>
      <c r="AQ8" s="324"/>
      <c r="AR8" s="324"/>
      <c r="AS8" s="324"/>
      <c r="AT8" s="324"/>
      <c r="AU8" s="324"/>
      <c r="AV8" s="324"/>
      <c r="AW8" s="324"/>
      <c r="AX8" s="324"/>
      <c r="AY8" s="324"/>
      <c r="AZ8" s="324" t="s">
        <v>222</v>
      </c>
      <c r="BA8" s="324"/>
      <c r="BB8" s="324"/>
      <c r="BC8" s="324"/>
      <c r="BD8" s="324"/>
      <c r="BE8" s="324"/>
      <c r="BF8" s="324"/>
      <c r="BG8" s="324" t="s">
        <v>208</v>
      </c>
      <c r="BH8" s="324"/>
      <c r="BI8" s="324"/>
      <c r="BJ8" s="324"/>
      <c r="BK8" s="324"/>
      <c r="BL8" s="324"/>
      <c r="BM8" s="324"/>
      <c r="BN8" s="324"/>
      <c r="BO8" s="324"/>
      <c r="BP8" s="324"/>
      <c r="BQ8" s="324"/>
      <c r="BR8" s="324" t="s">
        <v>222</v>
      </c>
      <c r="BS8" s="324"/>
      <c r="BT8" s="324"/>
      <c r="BU8" s="324"/>
      <c r="BV8" s="324"/>
      <c r="BW8" s="324"/>
      <c r="BX8" s="324"/>
      <c r="BY8" s="324" t="s">
        <v>211</v>
      </c>
      <c r="BZ8" s="324"/>
      <c r="CA8" s="324"/>
      <c r="CB8" s="324"/>
      <c r="CC8" s="324"/>
      <c r="CD8" s="324"/>
      <c r="CE8" s="324"/>
      <c r="CF8" s="324"/>
      <c r="CG8" s="324"/>
      <c r="CH8" s="324"/>
      <c r="CI8" s="324"/>
      <c r="CJ8" s="325"/>
      <c r="CK8" s="328" t="s">
        <v>228</v>
      </c>
      <c r="CL8" s="328"/>
      <c r="CM8" s="328"/>
      <c r="CN8" s="328"/>
      <c r="CO8" s="328"/>
      <c r="CP8" s="325" t="s">
        <v>224</v>
      </c>
      <c r="CQ8" s="324"/>
    </row>
    <row r="9" spans="1:95" s="40" customFormat="1" ht="27" customHeight="1">
      <c r="A9" s="324"/>
      <c r="B9" s="324"/>
      <c r="C9" s="324"/>
      <c r="D9" s="324"/>
      <c r="E9" s="324"/>
      <c r="F9" s="324"/>
      <c r="G9" s="325"/>
      <c r="H9" s="325"/>
      <c r="I9" s="325" t="s">
        <v>187</v>
      </c>
      <c r="J9" s="325" t="s">
        <v>188</v>
      </c>
      <c r="K9" s="325" t="s">
        <v>189</v>
      </c>
      <c r="L9" s="325"/>
      <c r="M9" s="325"/>
      <c r="N9" s="325"/>
      <c r="O9" s="328" t="s">
        <v>187</v>
      </c>
      <c r="P9" s="328"/>
      <c r="Q9" s="328"/>
      <c r="R9" s="325" t="s">
        <v>188</v>
      </c>
      <c r="S9" s="325" t="s">
        <v>189</v>
      </c>
      <c r="T9" s="325"/>
      <c r="U9" s="333" t="s">
        <v>26</v>
      </c>
      <c r="V9" s="336" t="s">
        <v>28</v>
      </c>
      <c r="W9" s="337"/>
      <c r="X9" s="337"/>
      <c r="Y9" s="337"/>
      <c r="Z9" s="337"/>
      <c r="AA9" s="338"/>
      <c r="AB9" s="333" t="s">
        <v>27</v>
      </c>
      <c r="AC9" s="336" t="s">
        <v>28</v>
      </c>
      <c r="AD9" s="337"/>
      <c r="AE9" s="337"/>
      <c r="AF9" s="337"/>
      <c r="AG9" s="338"/>
      <c r="AH9" s="325" t="s">
        <v>26</v>
      </c>
      <c r="AI9" s="324" t="s">
        <v>28</v>
      </c>
      <c r="AJ9" s="324"/>
      <c r="AK9" s="324"/>
      <c r="AL9" s="324"/>
      <c r="AM9" s="324"/>
      <c r="AN9" s="324"/>
      <c r="AO9" s="325" t="s">
        <v>225</v>
      </c>
      <c r="AP9" s="325"/>
      <c r="AQ9" s="325"/>
      <c r="AR9" s="325"/>
      <c r="AS9" s="325"/>
      <c r="AT9" s="325"/>
      <c r="AU9" s="324" t="s">
        <v>204</v>
      </c>
      <c r="AV9" s="324"/>
      <c r="AW9" s="324"/>
      <c r="AX9" s="324"/>
      <c r="AY9" s="324"/>
      <c r="AZ9" s="325" t="s">
        <v>26</v>
      </c>
      <c r="BA9" s="324" t="s">
        <v>28</v>
      </c>
      <c r="BB9" s="324"/>
      <c r="BC9" s="324"/>
      <c r="BD9" s="324"/>
      <c r="BE9" s="324"/>
      <c r="BF9" s="324"/>
      <c r="BG9" s="325" t="s">
        <v>226</v>
      </c>
      <c r="BH9" s="325"/>
      <c r="BI9" s="325"/>
      <c r="BJ9" s="325"/>
      <c r="BK9" s="325"/>
      <c r="BL9" s="325"/>
      <c r="BM9" s="324" t="s">
        <v>205</v>
      </c>
      <c r="BN9" s="324"/>
      <c r="BO9" s="324"/>
      <c r="BP9" s="324"/>
      <c r="BQ9" s="324"/>
      <c r="BR9" s="325" t="s">
        <v>26</v>
      </c>
      <c r="BS9" s="324" t="s">
        <v>28</v>
      </c>
      <c r="BT9" s="324"/>
      <c r="BU9" s="324"/>
      <c r="BV9" s="324"/>
      <c r="BW9" s="324"/>
      <c r="BX9" s="324"/>
      <c r="BY9" s="325" t="s">
        <v>227</v>
      </c>
      <c r="BZ9" s="325"/>
      <c r="CA9" s="325"/>
      <c r="CB9" s="325"/>
      <c r="CC9" s="325"/>
      <c r="CD9" s="325"/>
      <c r="CE9" s="324" t="s">
        <v>213</v>
      </c>
      <c r="CF9" s="324"/>
      <c r="CG9" s="324"/>
      <c r="CH9" s="324"/>
      <c r="CI9" s="324"/>
      <c r="CJ9" s="325"/>
      <c r="CK9" s="328" t="s">
        <v>187</v>
      </c>
      <c r="CL9" s="328"/>
      <c r="CM9" s="328"/>
      <c r="CN9" s="325" t="s">
        <v>188</v>
      </c>
      <c r="CO9" s="325" t="s">
        <v>189</v>
      </c>
      <c r="CP9" s="325"/>
      <c r="CQ9" s="324"/>
    </row>
    <row r="10" spans="1:95" s="40" customFormat="1" ht="33.75" customHeight="1">
      <c r="A10" s="324"/>
      <c r="B10" s="324"/>
      <c r="C10" s="324"/>
      <c r="D10" s="324"/>
      <c r="E10" s="324"/>
      <c r="F10" s="324"/>
      <c r="G10" s="325"/>
      <c r="H10" s="325"/>
      <c r="I10" s="325"/>
      <c r="J10" s="325"/>
      <c r="K10" s="325"/>
      <c r="L10" s="325"/>
      <c r="M10" s="325"/>
      <c r="N10" s="325"/>
      <c r="O10" s="325" t="s">
        <v>27</v>
      </c>
      <c r="P10" s="332" t="s">
        <v>229</v>
      </c>
      <c r="Q10" s="328" t="s">
        <v>44</v>
      </c>
      <c r="R10" s="325"/>
      <c r="S10" s="325"/>
      <c r="T10" s="325"/>
      <c r="U10" s="334"/>
      <c r="V10" s="325" t="s">
        <v>220</v>
      </c>
      <c r="W10" s="325"/>
      <c r="X10" s="325"/>
      <c r="Y10" s="325"/>
      <c r="Z10" s="325"/>
      <c r="AA10" s="325" t="s">
        <v>221</v>
      </c>
      <c r="AB10" s="334"/>
      <c r="AC10" s="325" t="s">
        <v>220</v>
      </c>
      <c r="AD10" s="325"/>
      <c r="AE10" s="325"/>
      <c r="AF10" s="325"/>
      <c r="AG10" s="325" t="s">
        <v>224</v>
      </c>
      <c r="AH10" s="325"/>
      <c r="AI10" s="325" t="s">
        <v>220</v>
      </c>
      <c r="AJ10" s="325"/>
      <c r="AK10" s="325"/>
      <c r="AL10" s="325"/>
      <c r="AM10" s="325"/>
      <c r="AN10" s="325" t="s">
        <v>221</v>
      </c>
      <c r="AO10" s="325" t="s">
        <v>27</v>
      </c>
      <c r="AP10" s="325" t="s">
        <v>220</v>
      </c>
      <c r="AQ10" s="325"/>
      <c r="AR10" s="325"/>
      <c r="AS10" s="325"/>
      <c r="AT10" s="325" t="s">
        <v>224</v>
      </c>
      <c r="AU10" s="325" t="s">
        <v>27</v>
      </c>
      <c r="AV10" s="325" t="s">
        <v>220</v>
      </c>
      <c r="AW10" s="325"/>
      <c r="AX10" s="325"/>
      <c r="AY10" s="325"/>
      <c r="AZ10" s="325"/>
      <c r="BA10" s="325" t="s">
        <v>220</v>
      </c>
      <c r="BB10" s="325"/>
      <c r="BC10" s="325"/>
      <c r="BD10" s="325"/>
      <c r="BE10" s="325"/>
      <c r="BF10" s="325" t="s">
        <v>221</v>
      </c>
      <c r="BG10" s="325" t="s">
        <v>27</v>
      </c>
      <c r="BH10" s="325" t="s">
        <v>220</v>
      </c>
      <c r="BI10" s="325"/>
      <c r="BJ10" s="325"/>
      <c r="BK10" s="325"/>
      <c r="BL10" s="325" t="s">
        <v>224</v>
      </c>
      <c r="BM10" s="325" t="s">
        <v>27</v>
      </c>
      <c r="BN10" s="325" t="s">
        <v>220</v>
      </c>
      <c r="BO10" s="325"/>
      <c r="BP10" s="325"/>
      <c r="BQ10" s="325"/>
      <c r="BR10" s="325"/>
      <c r="BS10" s="325" t="s">
        <v>220</v>
      </c>
      <c r="BT10" s="325"/>
      <c r="BU10" s="325"/>
      <c r="BV10" s="325"/>
      <c r="BW10" s="325"/>
      <c r="BX10" s="325" t="s">
        <v>221</v>
      </c>
      <c r="BY10" s="325" t="s">
        <v>27</v>
      </c>
      <c r="BZ10" s="325" t="s">
        <v>220</v>
      </c>
      <c r="CA10" s="325"/>
      <c r="CB10" s="325"/>
      <c r="CC10" s="325"/>
      <c r="CD10" s="325" t="s">
        <v>224</v>
      </c>
      <c r="CE10" s="325" t="s">
        <v>27</v>
      </c>
      <c r="CF10" s="325" t="s">
        <v>220</v>
      </c>
      <c r="CG10" s="325"/>
      <c r="CH10" s="325"/>
      <c r="CI10" s="325"/>
      <c r="CJ10" s="325"/>
      <c r="CK10" s="325" t="s">
        <v>27</v>
      </c>
      <c r="CL10" s="332" t="s">
        <v>229</v>
      </c>
      <c r="CM10" s="328" t="s">
        <v>44</v>
      </c>
      <c r="CN10" s="325"/>
      <c r="CO10" s="325"/>
      <c r="CP10" s="325"/>
      <c r="CQ10" s="324"/>
    </row>
    <row r="11" spans="1:95" s="40" customFormat="1" ht="33.75" customHeight="1">
      <c r="A11" s="324"/>
      <c r="B11" s="324"/>
      <c r="C11" s="324"/>
      <c r="D11" s="324"/>
      <c r="E11" s="324"/>
      <c r="F11" s="324"/>
      <c r="G11" s="325"/>
      <c r="H11" s="325"/>
      <c r="I11" s="325"/>
      <c r="J11" s="325"/>
      <c r="K11" s="325"/>
      <c r="L11" s="325"/>
      <c r="M11" s="325"/>
      <c r="N11" s="325"/>
      <c r="O11" s="325"/>
      <c r="P11" s="332"/>
      <c r="Q11" s="328"/>
      <c r="R11" s="325"/>
      <c r="S11" s="325"/>
      <c r="T11" s="325"/>
      <c r="U11" s="334"/>
      <c r="V11" s="328" t="s">
        <v>187</v>
      </c>
      <c r="W11" s="328"/>
      <c r="X11" s="328"/>
      <c r="Y11" s="325" t="s">
        <v>188</v>
      </c>
      <c r="Z11" s="325" t="s">
        <v>189</v>
      </c>
      <c r="AA11" s="325"/>
      <c r="AB11" s="334"/>
      <c r="AC11" s="325" t="s">
        <v>27</v>
      </c>
      <c r="AD11" s="325" t="s">
        <v>28</v>
      </c>
      <c r="AE11" s="325"/>
      <c r="AF11" s="325"/>
      <c r="AG11" s="325"/>
      <c r="AH11" s="325"/>
      <c r="AI11" s="328" t="s">
        <v>187</v>
      </c>
      <c r="AJ11" s="328"/>
      <c r="AK11" s="328"/>
      <c r="AL11" s="325" t="s">
        <v>188</v>
      </c>
      <c r="AM11" s="325" t="s">
        <v>189</v>
      </c>
      <c r="AN11" s="325"/>
      <c r="AO11" s="325"/>
      <c r="AP11" s="325" t="s">
        <v>27</v>
      </c>
      <c r="AQ11" s="325" t="s">
        <v>28</v>
      </c>
      <c r="AR11" s="325"/>
      <c r="AS11" s="325"/>
      <c r="AT11" s="325"/>
      <c r="AU11" s="325"/>
      <c r="AV11" s="325" t="s">
        <v>27</v>
      </c>
      <c r="AW11" s="325" t="s">
        <v>28</v>
      </c>
      <c r="AX11" s="325"/>
      <c r="AY11" s="325"/>
      <c r="AZ11" s="325"/>
      <c r="BA11" s="328" t="s">
        <v>187</v>
      </c>
      <c r="BB11" s="328"/>
      <c r="BC11" s="328"/>
      <c r="BD11" s="325" t="s">
        <v>188</v>
      </c>
      <c r="BE11" s="325" t="s">
        <v>189</v>
      </c>
      <c r="BF11" s="325"/>
      <c r="BG11" s="325"/>
      <c r="BH11" s="325" t="s">
        <v>27</v>
      </c>
      <c r="BI11" s="325" t="s">
        <v>28</v>
      </c>
      <c r="BJ11" s="325"/>
      <c r="BK11" s="325"/>
      <c r="BL11" s="325"/>
      <c r="BM11" s="325"/>
      <c r="BN11" s="325" t="s">
        <v>27</v>
      </c>
      <c r="BO11" s="325" t="s">
        <v>28</v>
      </c>
      <c r="BP11" s="325"/>
      <c r="BQ11" s="325"/>
      <c r="BR11" s="325"/>
      <c r="BS11" s="328" t="s">
        <v>187</v>
      </c>
      <c r="BT11" s="328"/>
      <c r="BU11" s="328"/>
      <c r="BV11" s="325" t="s">
        <v>188</v>
      </c>
      <c r="BW11" s="325" t="s">
        <v>189</v>
      </c>
      <c r="BX11" s="325"/>
      <c r="BY11" s="325"/>
      <c r="BZ11" s="325" t="s">
        <v>27</v>
      </c>
      <c r="CA11" s="325" t="s">
        <v>28</v>
      </c>
      <c r="CB11" s="325"/>
      <c r="CC11" s="325"/>
      <c r="CD11" s="325"/>
      <c r="CE11" s="325"/>
      <c r="CF11" s="325" t="s">
        <v>27</v>
      </c>
      <c r="CG11" s="325" t="s">
        <v>28</v>
      </c>
      <c r="CH11" s="325"/>
      <c r="CI11" s="325"/>
      <c r="CJ11" s="325"/>
      <c r="CK11" s="325"/>
      <c r="CL11" s="332"/>
      <c r="CM11" s="328"/>
      <c r="CN11" s="325"/>
      <c r="CO11" s="325"/>
      <c r="CP11" s="325"/>
      <c r="CQ11" s="324"/>
    </row>
    <row r="12" spans="1:95" s="40" customFormat="1" ht="78" customHeight="1">
      <c r="A12" s="324"/>
      <c r="B12" s="324"/>
      <c r="C12" s="324"/>
      <c r="D12" s="324"/>
      <c r="E12" s="324"/>
      <c r="F12" s="324"/>
      <c r="G12" s="325"/>
      <c r="H12" s="325"/>
      <c r="I12" s="325"/>
      <c r="J12" s="325"/>
      <c r="K12" s="325"/>
      <c r="L12" s="325"/>
      <c r="M12" s="325"/>
      <c r="N12" s="325"/>
      <c r="O12" s="325"/>
      <c r="P12" s="332"/>
      <c r="Q12" s="328"/>
      <c r="R12" s="325"/>
      <c r="S12" s="325"/>
      <c r="T12" s="325"/>
      <c r="U12" s="335"/>
      <c r="V12" s="102" t="s">
        <v>27</v>
      </c>
      <c r="W12" s="106" t="s">
        <v>229</v>
      </c>
      <c r="X12" s="107" t="s">
        <v>44</v>
      </c>
      <c r="Y12" s="325"/>
      <c r="Z12" s="325"/>
      <c r="AA12" s="325"/>
      <c r="AB12" s="335"/>
      <c r="AC12" s="325"/>
      <c r="AD12" s="102" t="s">
        <v>159</v>
      </c>
      <c r="AE12" s="102" t="s">
        <v>223</v>
      </c>
      <c r="AF12" s="102" t="s">
        <v>189</v>
      </c>
      <c r="AG12" s="325"/>
      <c r="AH12" s="325"/>
      <c r="AI12" s="102" t="s">
        <v>27</v>
      </c>
      <c r="AJ12" s="106" t="s">
        <v>229</v>
      </c>
      <c r="AK12" s="107" t="s">
        <v>44</v>
      </c>
      <c r="AL12" s="325"/>
      <c r="AM12" s="325"/>
      <c r="AN12" s="325"/>
      <c r="AO12" s="325"/>
      <c r="AP12" s="325"/>
      <c r="AQ12" s="102" t="s">
        <v>159</v>
      </c>
      <c r="AR12" s="102" t="s">
        <v>223</v>
      </c>
      <c r="AS12" s="102" t="s">
        <v>189</v>
      </c>
      <c r="AT12" s="325"/>
      <c r="AU12" s="325"/>
      <c r="AV12" s="325"/>
      <c r="AW12" s="102" t="s">
        <v>159</v>
      </c>
      <c r="AX12" s="102" t="s">
        <v>223</v>
      </c>
      <c r="AY12" s="102" t="s">
        <v>189</v>
      </c>
      <c r="AZ12" s="325"/>
      <c r="BA12" s="102" t="s">
        <v>27</v>
      </c>
      <c r="BB12" s="106" t="s">
        <v>229</v>
      </c>
      <c r="BC12" s="107" t="s">
        <v>44</v>
      </c>
      <c r="BD12" s="325"/>
      <c r="BE12" s="325"/>
      <c r="BF12" s="325"/>
      <c r="BG12" s="325"/>
      <c r="BH12" s="325"/>
      <c r="BI12" s="102" t="s">
        <v>159</v>
      </c>
      <c r="BJ12" s="102" t="s">
        <v>223</v>
      </c>
      <c r="BK12" s="102" t="s">
        <v>189</v>
      </c>
      <c r="BL12" s="325"/>
      <c r="BM12" s="325"/>
      <c r="BN12" s="325"/>
      <c r="BO12" s="102" t="s">
        <v>159</v>
      </c>
      <c r="BP12" s="102" t="s">
        <v>223</v>
      </c>
      <c r="BQ12" s="102" t="s">
        <v>189</v>
      </c>
      <c r="BR12" s="325"/>
      <c r="BS12" s="102" t="s">
        <v>27</v>
      </c>
      <c r="BT12" s="106" t="s">
        <v>229</v>
      </c>
      <c r="BU12" s="107" t="s">
        <v>44</v>
      </c>
      <c r="BV12" s="325"/>
      <c r="BW12" s="325"/>
      <c r="BX12" s="325"/>
      <c r="BY12" s="325"/>
      <c r="BZ12" s="325"/>
      <c r="CA12" s="102" t="s">
        <v>159</v>
      </c>
      <c r="CB12" s="102" t="s">
        <v>223</v>
      </c>
      <c r="CC12" s="102" t="s">
        <v>189</v>
      </c>
      <c r="CD12" s="325"/>
      <c r="CE12" s="325"/>
      <c r="CF12" s="325"/>
      <c r="CG12" s="102" t="s">
        <v>159</v>
      </c>
      <c r="CH12" s="102" t="s">
        <v>223</v>
      </c>
      <c r="CI12" s="102" t="s">
        <v>189</v>
      </c>
      <c r="CJ12" s="325"/>
      <c r="CK12" s="325"/>
      <c r="CL12" s="332"/>
      <c r="CM12" s="328"/>
      <c r="CN12" s="325"/>
      <c r="CO12" s="325"/>
      <c r="CP12" s="325"/>
      <c r="CQ12" s="324"/>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353" t="s">
        <v>198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row>
    <row r="2" spans="1:94" s="38" customFormat="1" ht="34.5" customHeight="1">
      <c r="A2" s="339" t="s">
        <v>72</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row>
    <row r="3" spans="1:94" ht="33.75" customHeight="1">
      <c r="A3" s="354" t="s">
        <v>179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row>
    <row r="4" spans="1:94" ht="33.75" customHeight="1">
      <c r="A4" s="340" t="str">
        <f>'Bieu 01 TH'!A4:AN4</f>
        <v>(Biểu mẫu kèm theo Công văn số              /SKHĐT-TH ngày           tháng       năm 2019 của Sở Kế hoạch và Đầu tư)</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row>
    <row r="5" spans="1:94" s="39" customFormat="1" ht="30" customHeight="1">
      <c r="A5" s="331" t="s">
        <v>0</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row>
    <row r="6" spans="1:94" s="40" customFormat="1" ht="24.95" customHeight="1">
      <c r="A6" s="345" t="s">
        <v>133</v>
      </c>
      <c r="B6" s="345" t="s">
        <v>21</v>
      </c>
      <c r="C6" s="345" t="s">
        <v>22</v>
      </c>
      <c r="D6" s="345" t="s">
        <v>104</v>
      </c>
      <c r="E6" s="345" t="s">
        <v>105</v>
      </c>
      <c r="F6" s="345" t="s">
        <v>106</v>
      </c>
      <c r="G6" s="345" t="s">
        <v>134</v>
      </c>
      <c r="H6" s="345" t="s">
        <v>135</v>
      </c>
      <c r="I6" s="345" t="s">
        <v>136</v>
      </c>
      <c r="J6" s="341" t="s">
        <v>137</v>
      </c>
      <c r="K6" s="341"/>
      <c r="L6" s="341"/>
      <c r="M6" s="341"/>
      <c r="N6" s="341"/>
      <c r="O6" s="341"/>
      <c r="P6" s="341"/>
      <c r="Q6" s="341"/>
      <c r="R6" s="341"/>
      <c r="S6" s="344" t="s">
        <v>138</v>
      </c>
      <c r="T6" s="344"/>
      <c r="U6" s="344"/>
      <c r="V6" s="344"/>
      <c r="W6" s="344"/>
      <c r="X6" s="344" t="s">
        <v>139</v>
      </c>
      <c r="Y6" s="352"/>
      <c r="Z6" s="352"/>
      <c r="AA6" s="352"/>
      <c r="AB6" s="352"/>
      <c r="AC6" s="344" t="s">
        <v>140</v>
      </c>
      <c r="AD6" s="352"/>
      <c r="AE6" s="352"/>
      <c r="AF6" s="352"/>
      <c r="AG6" s="352"/>
      <c r="AH6" s="352"/>
      <c r="AI6" s="352"/>
      <c r="AJ6" s="344" t="s">
        <v>141</v>
      </c>
      <c r="AK6" s="344"/>
      <c r="AL6" s="344"/>
      <c r="AM6" s="344"/>
      <c r="AN6" s="344"/>
      <c r="AO6" s="344" t="s">
        <v>142</v>
      </c>
      <c r="AP6" s="344"/>
      <c r="AQ6" s="344"/>
      <c r="AR6" s="344"/>
      <c r="AS6" s="344"/>
      <c r="AT6" s="344"/>
      <c r="AU6" s="344"/>
      <c r="AV6" s="344" t="s">
        <v>143</v>
      </c>
      <c r="AW6" s="352"/>
      <c r="AX6" s="352"/>
      <c r="AY6" s="352"/>
      <c r="AZ6" s="352"/>
      <c r="BA6" s="341" t="s">
        <v>144</v>
      </c>
      <c r="BB6" s="341"/>
      <c r="BC6" s="341"/>
      <c r="BD6" s="341"/>
      <c r="BE6" s="341"/>
      <c r="BF6" s="341"/>
      <c r="BG6" s="341"/>
      <c r="BH6" s="341"/>
      <c r="BI6" s="341"/>
      <c r="BJ6" s="344" t="s">
        <v>145</v>
      </c>
      <c r="BK6" s="344"/>
      <c r="BL6" s="344"/>
      <c r="BM6" s="344"/>
      <c r="BN6" s="344"/>
      <c r="BO6" s="344"/>
      <c r="BP6" s="344"/>
      <c r="BQ6" s="355" t="s">
        <v>146</v>
      </c>
      <c r="BR6" s="356"/>
      <c r="BS6" s="356"/>
      <c r="BT6" s="356"/>
      <c r="BU6" s="356"/>
      <c r="BV6" s="356"/>
      <c r="BW6" s="356"/>
      <c r="BX6" s="356"/>
      <c r="BY6" s="357"/>
      <c r="BZ6" s="355" t="s">
        <v>147</v>
      </c>
      <c r="CA6" s="356"/>
      <c r="CB6" s="356"/>
      <c r="CC6" s="356"/>
      <c r="CD6" s="356"/>
      <c r="CE6" s="356"/>
      <c r="CF6" s="356"/>
      <c r="CG6" s="356"/>
      <c r="CH6" s="357"/>
      <c r="CI6" s="355" t="s">
        <v>117</v>
      </c>
      <c r="CJ6" s="356"/>
      <c r="CK6" s="356"/>
      <c r="CL6" s="356"/>
      <c r="CM6" s="356"/>
      <c r="CN6" s="356"/>
      <c r="CO6" s="357"/>
      <c r="CP6" s="345" t="s">
        <v>3</v>
      </c>
    </row>
    <row r="7" spans="1:94" s="40" customFormat="1" ht="24.95" customHeight="1">
      <c r="A7" s="346"/>
      <c r="B7" s="346"/>
      <c r="C7" s="346"/>
      <c r="D7" s="346"/>
      <c r="E7" s="346"/>
      <c r="F7" s="346"/>
      <c r="G7" s="346"/>
      <c r="H7" s="346"/>
      <c r="I7" s="346"/>
      <c r="J7" s="341" t="s">
        <v>148</v>
      </c>
      <c r="K7" s="341" t="s">
        <v>25</v>
      </c>
      <c r="L7" s="341"/>
      <c r="M7" s="341"/>
      <c r="N7" s="341"/>
      <c r="O7" s="341"/>
      <c r="P7" s="341"/>
      <c r="Q7" s="341"/>
      <c r="R7" s="341"/>
      <c r="S7" s="344"/>
      <c r="T7" s="344"/>
      <c r="U7" s="344"/>
      <c r="V7" s="344"/>
      <c r="W7" s="344"/>
      <c r="X7" s="352"/>
      <c r="Y7" s="352"/>
      <c r="Z7" s="352"/>
      <c r="AA7" s="352"/>
      <c r="AB7" s="352"/>
      <c r="AC7" s="352"/>
      <c r="AD7" s="352"/>
      <c r="AE7" s="352"/>
      <c r="AF7" s="352"/>
      <c r="AG7" s="352"/>
      <c r="AH7" s="352"/>
      <c r="AI7" s="352"/>
      <c r="AJ7" s="344"/>
      <c r="AK7" s="344"/>
      <c r="AL7" s="344"/>
      <c r="AM7" s="344"/>
      <c r="AN7" s="344"/>
      <c r="AO7" s="344"/>
      <c r="AP7" s="344"/>
      <c r="AQ7" s="344"/>
      <c r="AR7" s="344"/>
      <c r="AS7" s="344"/>
      <c r="AT7" s="344"/>
      <c r="AU7" s="344"/>
      <c r="AV7" s="352"/>
      <c r="AW7" s="352"/>
      <c r="AX7" s="352"/>
      <c r="AY7" s="352"/>
      <c r="AZ7" s="352"/>
      <c r="BA7" s="341" t="s">
        <v>148</v>
      </c>
      <c r="BB7" s="341" t="s">
        <v>25</v>
      </c>
      <c r="BC7" s="341"/>
      <c r="BD7" s="341"/>
      <c r="BE7" s="341"/>
      <c r="BF7" s="341"/>
      <c r="BG7" s="341"/>
      <c r="BH7" s="341"/>
      <c r="BI7" s="341"/>
      <c r="BJ7" s="344"/>
      <c r="BK7" s="344"/>
      <c r="BL7" s="344"/>
      <c r="BM7" s="344"/>
      <c r="BN7" s="344"/>
      <c r="BO7" s="344"/>
      <c r="BP7" s="344"/>
      <c r="BQ7" s="358"/>
      <c r="BR7" s="359"/>
      <c r="BS7" s="359"/>
      <c r="BT7" s="359"/>
      <c r="BU7" s="359"/>
      <c r="BV7" s="359"/>
      <c r="BW7" s="359"/>
      <c r="BX7" s="359"/>
      <c r="BY7" s="360"/>
      <c r="BZ7" s="358"/>
      <c r="CA7" s="359"/>
      <c r="CB7" s="359"/>
      <c r="CC7" s="359"/>
      <c r="CD7" s="359"/>
      <c r="CE7" s="359"/>
      <c r="CF7" s="359"/>
      <c r="CG7" s="359"/>
      <c r="CH7" s="360"/>
      <c r="CI7" s="358"/>
      <c r="CJ7" s="359"/>
      <c r="CK7" s="359"/>
      <c r="CL7" s="359"/>
      <c r="CM7" s="359"/>
      <c r="CN7" s="359"/>
      <c r="CO7" s="360"/>
      <c r="CP7" s="346"/>
    </row>
    <row r="8" spans="1:94" s="40" customFormat="1" ht="24.95" customHeight="1">
      <c r="A8" s="346"/>
      <c r="B8" s="346"/>
      <c r="C8" s="346"/>
      <c r="D8" s="346"/>
      <c r="E8" s="346"/>
      <c r="F8" s="346"/>
      <c r="G8" s="346"/>
      <c r="H8" s="346"/>
      <c r="I8" s="346"/>
      <c r="J8" s="341"/>
      <c r="K8" s="341" t="s">
        <v>26</v>
      </c>
      <c r="L8" s="342" t="s">
        <v>10</v>
      </c>
      <c r="M8" s="342"/>
      <c r="N8" s="342"/>
      <c r="O8" s="342"/>
      <c r="P8" s="342"/>
      <c r="Q8" s="342"/>
      <c r="R8" s="342"/>
      <c r="S8" s="341" t="s">
        <v>26</v>
      </c>
      <c r="T8" s="342" t="s">
        <v>10</v>
      </c>
      <c r="U8" s="342"/>
      <c r="V8" s="342"/>
      <c r="W8" s="342"/>
      <c r="X8" s="341" t="s">
        <v>26</v>
      </c>
      <c r="Y8" s="351" t="s">
        <v>10</v>
      </c>
      <c r="Z8" s="351"/>
      <c r="AA8" s="351"/>
      <c r="AB8" s="351"/>
      <c r="AC8" s="341" t="s">
        <v>26</v>
      </c>
      <c r="AD8" s="351" t="s">
        <v>10</v>
      </c>
      <c r="AE8" s="351"/>
      <c r="AF8" s="351"/>
      <c r="AG8" s="351"/>
      <c r="AH8" s="351"/>
      <c r="AI8" s="351"/>
      <c r="AJ8" s="341" t="s">
        <v>26</v>
      </c>
      <c r="AK8" s="351" t="s">
        <v>10</v>
      </c>
      <c r="AL8" s="351"/>
      <c r="AM8" s="351"/>
      <c r="AN8" s="351"/>
      <c r="AO8" s="341" t="s">
        <v>26</v>
      </c>
      <c r="AP8" s="351" t="s">
        <v>10</v>
      </c>
      <c r="AQ8" s="351"/>
      <c r="AR8" s="351"/>
      <c r="AS8" s="351"/>
      <c r="AT8" s="351"/>
      <c r="AU8" s="351"/>
      <c r="AV8" s="341" t="s">
        <v>26</v>
      </c>
      <c r="AW8" s="351" t="s">
        <v>10</v>
      </c>
      <c r="AX8" s="351"/>
      <c r="AY8" s="351"/>
      <c r="AZ8" s="351"/>
      <c r="BA8" s="341"/>
      <c r="BB8" s="341" t="s">
        <v>26</v>
      </c>
      <c r="BC8" s="351" t="s">
        <v>10</v>
      </c>
      <c r="BD8" s="351"/>
      <c r="BE8" s="351"/>
      <c r="BF8" s="351"/>
      <c r="BG8" s="351"/>
      <c r="BH8" s="351"/>
      <c r="BI8" s="351"/>
      <c r="BJ8" s="341" t="s">
        <v>26</v>
      </c>
      <c r="BK8" s="342" t="s">
        <v>10</v>
      </c>
      <c r="BL8" s="342"/>
      <c r="BM8" s="342"/>
      <c r="BN8" s="342"/>
      <c r="BO8" s="342"/>
      <c r="BP8" s="342"/>
      <c r="BQ8" s="341" t="s">
        <v>26</v>
      </c>
      <c r="BR8" s="348" t="s">
        <v>10</v>
      </c>
      <c r="BS8" s="349"/>
      <c r="BT8" s="349"/>
      <c r="BU8" s="349"/>
      <c r="BV8" s="349"/>
      <c r="BW8" s="349"/>
      <c r="BX8" s="349"/>
      <c r="BY8" s="350"/>
      <c r="BZ8" s="341" t="s">
        <v>26</v>
      </c>
      <c r="CA8" s="348" t="s">
        <v>10</v>
      </c>
      <c r="CB8" s="349"/>
      <c r="CC8" s="349"/>
      <c r="CD8" s="349"/>
      <c r="CE8" s="349"/>
      <c r="CF8" s="349"/>
      <c r="CG8" s="349"/>
      <c r="CH8" s="350"/>
      <c r="CI8" s="341" t="s">
        <v>26</v>
      </c>
      <c r="CJ8" s="348" t="s">
        <v>10</v>
      </c>
      <c r="CK8" s="349"/>
      <c r="CL8" s="349"/>
      <c r="CM8" s="349"/>
      <c r="CN8" s="349"/>
      <c r="CO8" s="350"/>
      <c r="CP8" s="346"/>
    </row>
    <row r="9" spans="1:94" s="40" customFormat="1" ht="24.95" customHeight="1">
      <c r="A9" s="346"/>
      <c r="B9" s="346"/>
      <c r="C9" s="346"/>
      <c r="D9" s="346"/>
      <c r="E9" s="346"/>
      <c r="F9" s="346"/>
      <c r="G9" s="346"/>
      <c r="H9" s="346"/>
      <c r="I9" s="346"/>
      <c r="J9" s="341"/>
      <c r="K9" s="341"/>
      <c r="L9" s="344" t="s">
        <v>149</v>
      </c>
      <c r="M9" s="344"/>
      <c r="N9" s="41"/>
      <c r="O9" s="341" t="s">
        <v>150</v>
      </c>
      <c r="P9" s="341"/>
      <c r="Q9" s="341"/>
      <c r="R9" s="341"/>
      <c r="S9" s="341"/>
      <c r="T9" s="344" t="s">
        <v>151</v>
      </c>
      <c r="U9" s="344"/>
      <c r="V9" s="344"/>
      <c r="W9" s="341" t="s">
        <v>152</v>
      </c>
      <c r="X9" s="341"/>
      <c r="Y9" s="344" t="s">
        <v>151</v>
      </c>
      <c r="Z9" s="344"/>
      <c r="AA9" s="344"/>
      <c r="AB9" s="341" t="s">
        <v>152</v>
      </c>
      <c r="AC9" s="341"/>
      <c r="AD9" s="344" t="s">
        <v>151</v>
      </c>
      <c r="AE9" s="344"/>
      <c r="AF9" s="344"/>
      <c r="AG9" s="341" t="s">
        <v>153</v>
      </c>
      <c r="AH9" s="341"/>
      <c r="AI9" s="341"/>
      <c r="AJ9" s="341"/>
      <c r="AK9" s="344" t="s">
        <v>151</v>
      </c>
      <c r="AL9" s="344"/>
      <c r="AM9" s="344"/>
      <c r="AN9" s="341" t="s">
        <v>152</v>
      </c>
      <c r="AO9" s="341"/>
      <c r="AP9" s="344" t="s">
        <v>151</v>
      </c>
      <c r="AQ9" s="344"/>
      <c r="AR9" s="344"/>
      <c r="AS9" s="341" t="s">
        <v>153</v>
      </c>
      <c r="AT9" s="341"/>
      <c r="AU9" s="341"/>
      <c r="AV9" s="341"/>
      <c r="AW9" s="344" t="s">
        <v>151</v>
      </c>
      <c r="AX9" s="344"/>
      <c r="AY9" s="344"/>
      <c r="AZ9" s="341" t="s">
        <v>152</v>
      </c>
      <c r="BA9" s="341"/>
      <c r="BB9" s="341"/>
      <c r="BC9" s="344" t="s">
        <v>154</v>
      </c>
      <c r="BD9" s="344"/>
      <c r="BE9" s="344"/>
      <c r="BF9" s="341" t="s">
        <v>155</v>
      </c>
      <c r="BG9" s="341"/>
      <c r="BH9" s="341"/>
      <c r="BI9" s="341"/>
      <c r="BJ9" s="341"/>
      <c r="BK9" s="344" t="s">
        <v>151</v>
      </c>
      <c r="BL9" s="344"/>
      <c r="BM9" s="344"/>
      <c r="BN9" s="341" t="s">
        <v>152</v>
      </c>
      <c r="BO9" s="341"/>
      <c r="BP9" s="341"/>
      <c r="BQ9" s="341"/>
      <c r="BR9" s="344" t="s">
        <v>151</v>
      </c>
      <c r="BS9" s="344"/>
      <c r="BT9" s="344"/>
      <c r="BU9" s="344"/>
      <c r="BV9" s="344"/>
      <c r="BW9" s="341" t="s">
        <v>152</v>
      </c>
      <c r="BX9" s="341"/>
      <c r="BY9" s="341"/>
      <c r="BZ9" s="341"/>
      <c r="CA9" s="344" t="s">
        <v>151</v>
      </c>
      <c r="CB9" s="344"/>
      <c r="CC9" s="344"/>
      <c r="CD9" s="344"/>
      <c r="CE9" s="344"/>
      <c r="CF9" s="341" t="s">
        <v>152</v>
      </c>
      <c r="CG9" s="341"/>
      <c r="CH9" s="341"/>
      <c r="CI9" s="341"/>
      <c r="CJ9" s="344" t="s">
        <v>151</v>
      </c>
      <c r="CK9" s="344"/>
      <c r="CL9" s="344"/>
      <c r="CM9" s="341" t="s">
        <v>152</v>
      </c>
      <c r="CN9" s="341"/>
      <c r="CO9" s="341"/>
      <c r="CP9" s="346"/>
    </row>
    <row r="10" spans="1:94" s="40" customFormat="1" ht="24.95" customHeight="1">
      <c r="A10" s="346"/>
      <c r="B10" s="346"/>
      <c r="C10" s="346"/>
      <c r="D10" s="346"/>
      <c r="E10" s="346"/>
      <c r="F10" s="346"/>
      <c r="G10" s="346"/>
      <c r="H10" s="346"/>
      <c r="I10" s="346"/>
      <c r="J10" s="341"/>
      <c r="K10" s="341"/>
      <c r="L10" s="341" t="s">
        <v>27</v>
      </c>
      <c r="M10" s="341" t="s">
        <v>156</v>
      </c>
      <c r="N10" s="41"/>
      <c r="O10" s="341" t="s">
        <v>157</v>
      </c>
      <c r="P10" s="341" t="s">
        <v>158</v>
      </c>
      <c r="Q10" s="341"/>
      <c r="R10" s="341"/>
      <c r="S10" s="341"/>
      <c r="T10" s="344"/>
      <c r="U10" s="344"/>
      <c r="V10" s="344"/>
      <c r="W10" s="341"/>
      <c r="X10" s="341"/>
      <c r="Y10" s="341" t="s">
        <v>27</v>
      </c>
      <c r="Z10" s="341" t="s">
        <v>28</v>
      </c>
      <c r="AA10" s="341"/>
      <c r="AB10" s="341"/>
      <c r="AC10" s="341"/>
      <c r="AD10" s="341" t="s">
        <v>27</v>
      </c>
      <c r="AE10" s="341" t="s">
        <v>156</v>
      </c>
      <c r="AF10" s="42"/>
      <c r="AG10" s="344" t="s">
        <v>27</v>
      </c>
      <c r="AH10" s="344" t="s">
        <v>28</v>
      </c>
      <c r="AI10" s="344"/>
      <c r="AJ10" s="341"/>
      <c r="AK10" s="341" t="s">
        <v>27</v>
      </c>
      <c r="AL10" s="341" t="s">
        <v>28</v>
      </c>
      <c r="AM10" s="341"/>
      <c r="AN10" s="341"/>
      <c r="AO10" s="341"/>
      <c r="AP10" s="341" t="s">
        <v>27</v>
      </c>
      <c r="AQ10" s="341" t="s">
        <v>156</v>
      </c>
      <c r="AR10" s="42"/>
      <c r="AS10" s="344" t="s">
        <v>27</v>
      </c>
      <c r="AT10" s="344" t="s">
        <v>28</v>
      </c>
      <c r="AU10" s="344"/>
      <c r="AV10" s="341"/>
      <c r="AW10" s="341" t="s">
        <v>27</v>
      </c>
      <c r="AX10" s="341" t="s">
        <v>28</v>
      </c>
      <c r="AY10" s="341"/>
      <c r="AZ10" s="341"/>
      <c r="BA10" s="341"/>
      <c r="BB10" s="341"/>
      <c r="BC10" s="344"/>
      <c r="BD10" s="344"/>
      <c r="BE10" s="344"/>
      <c r="BF10" s="341"/>
      <c r="BG10" s="341"/>
      <c r="BH10" s="341"/>
      <c r="BI10" s="341"/>
      <c r="BJ10" s="341"/>
      <c r="BK10" s="341" t="s">
        <v>27</v>
      </c>
      <c r="BL10" s="341" t="s">
        <v>39</v>
      </c>
      <c r="BM10" s="341"/>
      <c r="BN10" s="344" t="s">
        <v>27</v>
      </c>
      <c r="BO10" s="344" t="s">
        <v>28</v>
      </c>
      <c r="BP10" s="344"/>
      <c r="BQ10" s="341"/>
      <c r="BR10" s="341" t="s">
        <v>27</v>
      </c>
      <c r="BS10" s="341" t="s">
        <v>39</v>
      </c>
      <c r="BT10" s="341"/>
      <c r="BU10" s="42"/>
      <c r="BV10" s="42"/>
      <c r="BW10" s="345" t="s">
        <v>27</v>
      </c>
      <c r="BX10" s="344" t="s">
        <v>28</v>
      </c>
      <c r="BY10" s="344"/>
      <c r="BZ10" s="341"/>
      <c r="CA10" s="341" t="s">
        <v>27</v>
      </c>
      <c r="CB10" s="341" t="s">
        <v>39</v>
      </c>
      <c r="CC10" s="341"/>
      <c r="CD10" s="42"/>
      <c r="CE10" s="42"/>
      <c r="CF10" s="345" t="s">
        <v>27</v>
      </c>
      <c r="CG10" s="344" t="s">
        <v>28</v>
      </c>
      <c r="CH10" s="344"/>
      <c r="CI10" s="341"/>
      <c r="CJ10" s="341" t="s">
        <v>27</v>
      </c>
      <c r="CK10" s="341" t="s">
        <v>39</v>
      </c>
      <c r="CL10" s="341"/>
      <c r="CM10" s="345" t="s">
        <v>27</v>
      </c>
      <c r="CN10" s="344" t="s">
        <v>28</v>
      </c>
      <c r="CO10" s="344"/>
      <c r="CP10" s="346"/>
    </row>
    <row r="11" spans="1:94" s="40" customFormat="1" ht="24.95" customHeight="1">
      <c r="A11" s="346"/>
      <c r="B11" s="346"/>
      <c r="C11" s="346"/>
      <c r="D11" s="346"/>
      <c r="E11" s="346"/>
      <c r="F11" s="346"/>
      <c r="G11" s="346"/>
      <c r="H11" s="346"/>
      <c r="I11" s="346"/>
      <c r="J11" s="341"/>
      <c r="K11" s="341"/>
      <c r="L11" s="341"/>
      <c r="M11" s="341"/>
      <c r="N11" s="42"/>
      <c r="O11" s="341"/>
      <c r="P11" s="341" t="s">
        <v>27</v>
      </c>
      <c r="Q11" s="341" t="s">
        <v>5</v>
      </c>
      <c r="R11" s="341"/>
      <c r="S11" s="341"/>
      <c r="T11" s="341" t="s">
        <v>27</v>
      </c>
      <c r="U11" s="341" t="s">
        <v>5</v>
      </c>
      <c r="V11" s="341"/>
      <c r="W11" s="341"/>
      <c r="X11" s="341"/>
      <c r="Y11" s="341"/>
      <c r="Z11" s="341" t="s">
        <v>159</v>
      </c>
      <c r="AA11" s="341" t="s">
        <v>160</v>
      </c>
      <c r="AB11" s="341"/>
      <c r="AC11" s="341"/>
      <c r="AD11" s="341"/>
      <c r="AE11" s="341"/>
      <c r="AF11" s="341" t="s">
        <v>160</v>
      </c>
      <c r="AG11" s="344"/>
      <c r="AH11" s="341" t="s">
        <v>161</v>
      </c>
      <c r="AI11" s="341" t="s">
        <v>162</v>
      </c>
      <c r="AJ11" s="341"/>
      <c r="AK11" s="341"/>
      <c r="AL11" s="341" t="s">
        <v>159</v>
      </c>
      <c r="AM11" s="341" t="s">
        <v>160</v>
      </c>
      <c r="AN11" s="341"/>
      <c r="AO11" s="341"/>
      <c r="AP11" s="341"/>
      <c r="AQ11" s="341"/>
      <c r="AR11" s="341" t="s">
        <v>160</v>
      </c>
      <c r="AS11" s="344"/>
      <c r="AT11" s="341" t="s">
        <v>161</v>
      </c>
      <c r="AU11" s="341" t="s">
        <v>162</v>
      </c>
      <c r="AV11" s="341"/>
      <c r="AW11" s="341"/>
      <c r="AX11" s="341" t="s">
        <v>159</v>
      </c>
      <c r="AY11" s="341" t="s">
        <v>160</v>
      </c>
      <c r="AZ11" s="341"/>
      <c r="BA11" s="341"/>
      <c r="BB11" s="341"/>
      <c r="BC11" s="341" t="s">
        <v>27</v>
      </c>
      <c r="BD11" s="341" t="s">
        <v>156</v>
      </c>
      <c r="BE11" s="42"/>
      <c r="BF11" s="341" t="s">
        <v>157</v>
      </c>
      <c r="BG11" s="341" t="s">
        <v>158</v>
      </c>
      <c r="BH11" s="341"/>
      <c r="BI11" s="341"/>
      <c r="BJ11" s="341"/>
      <c r="BK11" s="341"/>
      <c r="BL11" s="341" t="s">
        <v>27</v>
      </c>
      <c r="BM11" s="342" t="s">
        <v>163</v>
      </c>
      <c r="BN11" s="344"/>
      <c r="BO11" s="341" t="s">
        <v>161</v>
      </c>
      <c r="BP11" s="341" t="s">
        <v>162</v>
      </c>
      <c r="BQ11" s="341"/>
      <c r="BR11" s="341"/>
      <c r="BS11" s="341" t="s">
        <v>27</v>
      </c>
      <c r="BT11" s="342" t="s">
        <v>163</v>
      </c>
      <c r="BU11" s="341" t="s">
        <v>160</v>
      </c>
      <c r="BV11" s="341"/>
      <c r="BW11" s="346"/>
      <c r="BX11" s="343" t="s">
        <v>161</v>
      </c>
      <c r="BY11" s="343" t="s">
        <v>162</v>
      </c>
      <c r="BZ11" s="341"/>
      <c r="CA11" s="341"/>
      <c r="CB11" s="341" t="s">
        <v>27</v>
      </c>
      <c r="CC11" s="342" t="s">
        <v>163</v>
      </c>
      <c r="CD11" s="341" t="s">
        <v>160</v>
      </c>
      <c r="CE11" s="341"/>
      <c r="CF11" s="346"/>
      <c r="CG11" s="343" t="s">
        <v>161</v>
      </c>
      <c r="CH11" s="343" t="s">
        <v>162</v>
      </c>
      <c r="CI11" s="341"/>
      <c r="CJ11" s="341"/>
      <c r="CK11" s="341" t="s">
        <v>27</v>
      </c>
      <c r="CL11" s="342" t="s">
        <v>163</v>
      </c>
      <c r="CM11" s="346"/>
      <c r="CN11" s="343" t="s">
        <v>161</v>
      </c>
      <c r="CO11" s="343" t="s">
        <v>162</v>
      </c>
      <c r="CP11" s="346"/>
    </row>
    <row r="12" spans="1:94" s="40" customFormat="1" ht="24.95" customHeight="1">
      <c r="A12" s="346"/>
      <c r="B12" s="346"/>
      <c r="C12" s="346"/>
      <c r="D12" s="346"/>
      <c r="E12" s="346"/>
      <c r="F12" s="346"/>
      <c r="G12" s="346"/>
      <c r="H12" s="346"/>
      <c r="I12" s="346"/>
      <c r="J12" s="341"/>
      <c r="K12" s="341"/>
      <c r="L12" s="341"/>
      <c r="M12" s="341"/>
      <c r="N12" s="341" t="s">
        <v>160</v>
      </c>
      <c r="O12" s="341"/>
      <c r="P12" s="341"/>
      <c r="Q12" s="341" t="s">
        <v>161</v>
      </c>
      <c r="R12" s="341" t="s">
        <v>162</v>
      </c>
      <c r="S12" s="341"/>
      <c r="T12" s="341"/>
      <c r="U12" s="43"/>
      <c r="V12" s="43"/>
      <c r="W12" s="341"/>
      <c r="X12" s="341"/>
      <c r="Y12" s="341"/>
      <c r="Z12" s="341"/>
      <c r="AA12" s="341"/>
      <c r="AB12" s="341"/>
      <c r="AC12" s="341"/>
      <c r="AD12" s="341"/>
      <c r="AE12" s="341"/>
      <c r="AF12" s="341"/>
      <c r="AG12" s="344"/>
      <c r="AH12" s="341"/>
      <c r="AI12" s="341"/>
      <c r="AJ12" s="341"/>
      <c r="AK12" s="341"/>
      <c r="AL12" s="341"/>
      <c r="AM12" s="341"/>
      <c r="AN12" s="341"/>
      <c r="AO12" s="341"/>
      <c r="AP12" s="341"/>
      <c r="AQ12" s="341"/>
      <c r="AR12" s="341"/>
      <c r="AS12" s="344"/>
      <c r="AT12" s="341"/>
      <c r="AU12" s="341"/>
      <c r="AV12" s="341"/>
      <c r="AW12" s="341"/>
      <c r="AX12" s="341"/>
      <c r="AY12" s="341"/>
      <c r="AZ12" s="341"/>
      <c r="BA12" s="341"/>
      <c r="BB12" s="341"/>
      <c r="BC12" s="341"/>
      <c r="BD12" s="341"/>
      <c r="BE12" s="341" t="s">
        <v>160</v>
      </c>
      <c r="BF12" s="341"/>
      <c r="BG12" s="341" t="s">
        <v>27</v>
      </c>
      <c r="BH12" s="341" t="s">
        <v>5</v>
      </c>
      <c r="BI12" s="341"/>
      <c r="BJ12" s="341"/>
      <c r="BK12" s="341"/>
      <c r="BL12" s="341"/>
      <c r="BM12" s="342"/>
      <c r="BN12" s="344"/>
      <c r="BO12" s="341"/>
      <c r="BP12" s="341"/>
      <c r="BQ12" s="341"/>
      <c r="BR12" s="341"/>
      <c r="BS12" s="341"/>
      <c r="BT12" s="342"/>
      <c r="BU12" s="341" t="s">
        <v>27</v>
      </c>
      <c r="BV12" s="342" t="s">
        <v>163</v>
      </c>
      <c r="BW12" s="346"/>
      <c r="BX12" s="334"/>
      <c r="BY12" s="334"/>
      <c r="BZ12" s="341"/>
      <c r="CA12" s="341"/>
      <c r="CB12" s="341"/>
      <c r="CC12" s="342"/>
      <c r="CD12" s="341" t="s">
        <v>27</v>
      </c>
      <c r="CE12" s="342" t="s">
        <v>163</v>
      </c>
      <c r="CF12" s="346"/>
      <c r="CG12" s="334"/>
      <c r="CH12" s="334"/>
      <c r="CI12" s="341"/>
      <c r="CJ12" s="341"/>
      <c r="CK12" s="341"/>
      <c r="CL12" s="342"/>
      <c r="CM12" s="346"/>
      <c r="CN12" s="334"/>
      <c r="CO12" s="334"/>
      <c r="CP12" s="346"/>
    </row>
    <row r="13" spans="1:94" s="40" customFormat="1" ht="39.75" customHeight="1">
      <c r="A13" s="347"/>
      <c r="B13" s="347"/>
      <c r="C13" s="347"/>
      <c r="D13" s="347"/>
      <c r="E13" s="347"/>
      <c r="F13" s="347"/>
      <c r="G13" s="347"/>
      <c r="H13" s="347"/>
      <c r="I13" s="347"/>
      <c r="J13" s="341"/>
      <c r="K13" s="341"/>
      <c r="L13" s="341"/>
      <c r="M13" s="341"/>
      <c r="N13" s="341"/>
      <c r="O13" s="341"/>
      <c r="P13" s="341"/>
      <c r="Q13" s="341"/>
      <c r="R13" s="341"/>
      <c r="S13" s="341"/>
      <c r="T13" s="341"/>
      <c r="U13" s="43" t="s">
        <v>164</v>
      </c>
      <c r="V13" s="43" t="s">
        <v>160</v>
      </c>
      <c r="W13" s="341"/>
      <c r="X13" s="341"/>
      <c r="Y13" s="341"/>
      <c r="Z13" s="341"/>
      <c r="AA13" s="341"/>
      <c r="AB13" s="341"/>
      <c r="AC13" s="341"/>
      <c r="AD13" s="341"/>
      <c r="AE13" s="341"/>
      <c r="AF13" s="341"/>
      <c r="AG13" s="344"/>
      <c r="AH13" s="341"/>
      <c r="AI13" s="341"/>
      <c r="AJ13" s="341"/>
      <c r="AK13" s="341"/>
      <c r="AL13" s="341"/>
      <c r="AM13" s="341"/>
      <c r="AN13" s="341"/>
      <c r="AO13" s="341"/>
      <c r="AP13" s="341"/>
      <c r="AQ13" s="341"/>
      <c r="AR13" s="341"/>
      <c r="AS13" s="344"/>
      <c r="AT13" s="341"/>
      <c r="AU13" s="341"/>
      <c r="AV13" s="341"/>
      <c r="AW13" s="341"/>
      <c r="AX13" s="341"/>
      <c r="AY13" s="341"/>
      <c r="AZ13" s="341"/>
      <c r="BA13" s="341"/>
      <c r="BB13" s="341"/>
      <c r="BC13" s="341"/>
      <c r="BD13" s="341"/>
      <c r="BE13" s="341"/>
      <c r="BF13" s="341"/>
      <c r="BG13" s="341"/>
      <c r="BH13" s="43" t="s">
        <v>161</v>
      </c>
      <c r="BI13" s="43" t="s">
        <v>162</v>
      </c>
      <c r="BJ13" s="341"/>
      <c r="BK13" s="341"/>
      <c r="BL13" s="341"/>
      <c r="BM13" s="342"/>
      <c r="BN13" s="344"/>
      <c r="BO13" s="341"/>
      <c r="BP13" s="341"/>
      <c r="BQ13" s="341"/>
      <c r="BR13" s="341"/>
      <c r="BS13" s="341"/>
      <c r="BT13" s="342"/>
      <c r="BU13" s="341"/>
      <c r="BV13" s="342"/>
      <c r="BW13" s="347"/>
      <c r="BX13" s="335"/>
      <c r="BY13" s="335"/>
      <c r="BZ13" s="341"/>
      <c r="CA13" s="341"/>
      <c r="CB13" s="341"/>
      <c r="CC13" s="342"/>
      <c r="CD13" s="341"/>
      <c r="CE13" s="342"/>
      <c r="CF13" s="347"/>
      <c r="CG13" s="335"/>
      <c r="CH13" s="335"/>
      <c r="CI13" s="341"/>
      <c r="CJ13" s="341"/>
      <c r="CK13" s="341"/>
      <c r="CL13" s="342"/>
      <c r="CM13" s="347"/>
      <c r="CN13" s="335"/>
      <c r="CO13" s="335"/>
      <c r="CP13" s="347"/>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dimension ref="A2:W23"/>
  <sheetViews>
    <sheetView view="pageBreakPreview" zoomScale="60" workbookViewId="0">
      <selection activeCell="S16" sqref="S16"/>
    </sheetView>
  </sheetViews>
  <sheetFormatPr defaultRowHeight="12.75"/>
  <cols>
    <col min="1" max="1" width="6.1640625" customWidth="1"/>
    <col min="2" max="2" width="49.33203125" style="167" customWidth="1"/>
    <col min="3" max="5" width="21.33203125" style="101" hidden="1" customWidth="1"/>
    <col min="6" max="6" width="23.33203125" style="101" hidden="1" customWidth="1"/>
    <col min="7" max="7" width="21.83203125" style="172" hidden="1" customWidth="1"/>
    <col min="8" max="8" width="21.33203125" style="101" hidden="1" customWidth="1"/>
    <col min="9" max="9" width="23.33203125" style="101" hidden="1" customWidth="1"/>
    <col min="10" max="10" width="21.83203125" style="172" hidden="1" customWidth="1"/>
    <col min="11" max="11" width="21.33203125" style="101" hidden="1" customWidth="1"/>
    <col min="12" max="12" width="19.5" style="167" customWidth="1"/>
    <col min="13" max="14" width="21.33203125" style="167" customWidth="1"/>
    <col min="15" max="15" width="23.33203125" style="216" hidden="1" customWidth="1"/>
    <col min="16" max="16" width="21.83203125" style="217" hidden="1" customWidth="1"/>
    <col min="17" max="17" width="21.33203125" style="216" hidden="1" customWidth="1"/>
    <col min="18" max="18" width="23.33203125" style="101" customWidth="1"/>
    <col min="19" max="19" width="21.83203125" style="172" customWidth="1"/>
    <col min="20" max="20" width="21.33203125" style="101" customWidth="1"/>
    <col min="21" max="21" width="18.6640625" customWidth="1"/>
    <col min="23" max="23" width="22" customWidth="1"/>
  </cols>
  <sheetData>
    <row r="2" spans="1:23" ht="17.25" customHeight="1">
      <c r="A2" s="361" t="s">
        <v>284</v>
      </c>
      <c r="B2" s="361"/>
      <c r="C2" s="361"/>
      <c r="D2" s="361"/>
      <c r="E2" s="361"/>
      <c r="F2" s="361"/>
      <c r="G2" s="361"/>
      <c r="H2" s="361"/>
      <c r="I2" s="361"/>
      <c r="J2" s="361"/>
      <c r="K2" s="361"/>
      <c r="L2" s="361"/>
      <c r="M2" s="361"/>
      <c r="N2" s="361"/>
      <c r="O2" s="361"/>
      <c r="P2" s="361"/>
      <c r="Q2" s="361"/>
      <c r="R2" s="361"/>
      <c r="S2" s="361"/>
      <c r="T2" s="361"/>
      <c r="U2" s="361"/>
    </row>
    <row r="3" spans="1:23" ht="40.5" customHeight="1">
      <c r="A3" s="364" t="s">
        <v>404</v>
      </c>
      <c r="B3" s="365"/>
      <c r="C3" s="365"/>
      <c r="D3" s="365"/>
      <c r="E3" s="365"/>
      <c r="F3" s="365"/>
      <c r="G3" s="365"/>
      <c r="H3" s="365"/>
      <c r="I3" s="365"/>
      <c r="J3" s="365"/>
      <c r="K3" s="365"/>
      <c r="L3" s="365"/>
      <c r="M3" s="365"/>
      <c r="N3" s="365"/>
      <c r="O3" s="365"/>
      <c r="P3" s="365"/>
      <c r="Q3" s="365"/>
      <c r="R3" s="365"/>
      <c r="S3" s="365"/>
      <c r="T3" s="365"/>
      <c r="U3" s="365"/>
    </row>
    <row r="4" spans="1:23" ht="29.25" customHeight="1">
      <c r="A4" s="366" t="s">
        <v>466</v>
      </c>
      <c r="B4" s="367"/>
      <c r="C4" s="367"/>
      <c r="D4" s="367"/>
      <c r="E4" s="367"/>
      <c r="F4" s="367"/>
      <c r="G4" s="367"/>
      <c r="H4" s="367"/>
      <c r="I4" s="367"/>
      <c r="J4" s="367"/>
      <c r="K4" s="367"/>
      <c r="L4" s="367"/>
      <c r="M4" s="367"/>
      <c r="N4" s="367"/>
      <c r="O4" s="367"/>
      <c r="P4" s="367"/>
      <c r="Q4" s="367"/>
      <c r="R4" s="367"/>
      <c r="S4" s="367"/>
      <c r="T4" s="367"/>
      <c r="U4" s="367"/>
    </row>
    <row r="5" spans="1:23" ht="18.75">
      <c r="A5" s="362" t="s">
        <v>0</v>
      </c>
      <c r="B5" s="362"/>
      <c r="C5" s="362"/>
      <c r="D5" s="362"/>
      <c r="E5" s="362"/>
      <c r="F5" s="362"/>
      <c r="G5" s="362"/>
      <c r="H5" s="362"/>
      <c r="I5" s="362"/>
      <c r="J5" s="362"/>
      <c r="K5" s="362"/>
      <c r="L5" s="362"/>
      <c r="M5" s="362"/>
      <c r="N5" s="362"/>
      <c r="O5" s="362"/>
      <c r="P5" s="362"/>
      <c r="Q5" s="362"/>
      <c r="R5" s="362"/>
      <c r="S5" s="362"/>
      <c r="T5" s="362"/>
      <c r="U5" s="362"/>
    </row>
    <row r="6" spans="1:23" ht="57.75" customHeight="1">
      <c r="A6" s="369" t="s">
        <v>133</v>
      </c>
      <c r="B6" s="369" t="s">
        <v>295</v>
      </c>
      <c r="C6" s="372" t="s">
        <v>390</v>
      </c>
      <c r="D6" s="373"/>
      <c r="E6" s="374"/>
      <c r="F6" s="389" t="s">
        <v>407</v>
      </c>
      <c r="G6" s="390"/>
      <c r="H6" s="390"/>
      <c r="I6" s="390"/>
      <c r="J6" s="390"/>
      <c r="K6" s="391"/>
      <c r="L6" s="378" t="s">
        <v>390</v>
      </c>
      <c r="M6" s="379"/>
      <c r="N6" s="380"/>
      <c r="O6" s="384" t="s">
        <v>407</v>
      </c>
      <c r="P6" s="385"/>
      <c r="Q6" s="385"/>
      <c r="R6" s="385"/>
      <c r="S6" s="385"/>
      <c r="T6" s="386"/>
      <c r="U6" s="369" t="s">
        <v>3</v>
      </c>
    </row>
    <row r="7" spans="1:23" ht="45.75" customHeight="1">
      <c r="A7" s="370"/>
      <c r="B7" s="370"/>
      <c r="C7" s="375"/>
      <c r="D7" s="376"/>
      <c r="E7" s="377"/>
      <c r="F7" s="368" t="s">
        <v>406</v>
      </c>
      <c r="G7" s="363"/>
      <c r="H7" s="363"/>
      <c r="I7" s="368" t="s">
        <v>428</v>
      </c>
      <c r="J7" s="363"/>
      <c r="K7" s="363"/>
      <c r="L7" s="381"/>
      <c r="M7" s="382"/>
      <c r="N7" s="383"/>
      <c r="O7" s="387" t="s">
        <v>406</v>
      </c>
      <c r="P7" s="388"/>
      <c r="Q7" s="388"/>
      <c r="R7" s="368" t="s">
        <v>427</v>
      </c>
      <c r="S7" s="363"/>
      <c r="T7" s="363"/>
      <c r="U7" s="370"/>
    </row>
    <row r="8" spans="1:23" ht="21.75" customHeight="1">
      <c r="A8" s="370"/>
      <c r="B8" s="370"/>
      <c r="C8" s="363" t="s">
        <v>393</v>
      </c>
      <c r="D8" s="363" t="s">
        <v>28</v>
      </c>
      <c r="E8" s="363"/>
      <c r="F8" s="363" t="s">
        <v>393</v>
      </c>
      <c r="G8" s="363" t="s">
        <v>28</v>
      </c>
      <c r="H8" s="363"/>
      <c r="I8" s="363" t="s">
        <v>393</v>
      </c>
      <c r="J8" s="363" t="s">
        <v>28</v>
      </c>
      <c r="K8" s="363"/>
      <c r="L8" s="392" t="s">
        <v>393</v>
      </c>
      <c r="M8" s="392" t="s">
        <v>28</v>
      </c>
      <c r="N8" s="392"/>
      <c r="O8" s="388" t="s">
        <v>393</v>
      </c>
      <c r="P8" s="388" t="s">
        <v>28</v>
      </c>
      <c r="Q8" s="388"/>
      <c r="R8" s="363" t="s">
        <v>393</v>
      </c>
      <c r="S8" s="363" t="s">
        <v>28</v>
      </c>
      <c r="T8" s="363"/>
      <c r="U8" s="370"/>
    </row>
    <row r="9" spans="1:23" ht="32.25" customHeight="1">
      <c r="A9" s="371"/>
      <c r="B9" s="371"/>
      <c r="C9" s="363"/>
      <c r="D9" s="262" t="s">
        <v>391</v>
      </c>
      <c r="E9" s="262" t="s">
        <v>296</v>
      </c>
      <c r="F9" s="363"/>
      <c r="G9" s="201" t="s">
        <v>392</v>
      </c>
      <c r="H9" s="262" t="s">
        <v>296</v>
      </c>
      <c r="I9" s="363"/>
      <c r="J9" s="201" t="s">
        <v>392</v>
      </c>
      <c r="K9" s="262" t="s">
        <v>296</v>
      </c>
      <c r="L9" s="392"/>
      <c r="M9" s="224" t="s">
        <v>391</v>
      </c>
      <c r="N9" s="224" t="s">
        <v>296</v>
      </c>
      <c r="O9" s="388"/>
      <c r="P9" s="211" t="s">
        <v>392</v>
      </c>
      <c r="Q9" s="225" t="s">
        <v>296</v>
      </c>
      <c r="R9" s="363"/>
      <c r="S9" s="201" t="s">
        <v>392</v>
      </c>
      <c r="T9" s="255" t="s">
        <v>451</v>
      </c>
      <c r="U9" s="371"/>
    </row>
    <row r="10" spans="1:23" ht="17.25">
      <c r="A10" s="159">
        <v>1</v>
      </c>
      <c r="B10" s="159">
        <v>2</v>
      </c>
      <c r="C10" s="263">
        <v>3</v>
      </c>
      <c r="D10" s="263">
        <v>4</v>
      </c>
      <c r="E10" s="263">
        <v>5</v>
      </c>
      <c r="F10" s="263">
        <v>6</v>
      </c>
      <c r="G10" s="263">
        <v>7</v>
      </c>
      <c r="H10" s="263">
        <v>8</v>
      </c>
      <c r="I10" s="263">
        <v>6</v>
      </c>
      <c r="J10" s="263">
        <v>7</v>
      </c>
      <c r="K10" s="263">
        <v>8</v>
      </c>
      <c r="L10" s="159">
        <v>3</v>
      </c>
      <c r="M10" s="159">
        <v>4</v>
      </c>
      <c r="N10" s="159">
        <v>5</v>
      </c>
      <c r="O10" s="226">
        <v>6</v>
      </c>
      <c r="P10" s="226">
        <v>7</v>
      </c>
      <c r="Q10" s="226">
        <v>8</v>
      </c>
      <c r="R10" s="227">
        <v>6</v>
      </c>
      <c r="S10" s="227">
        <v>7</v>
      </c>
      <c r="T10" s="227">
        <v>8</v>
      </c>
      <c r="U10" s="159">
        <v>9</v>
      </c>
    </row>
    <row r="11" spans="1:23" ht="20.25" customHeight="1">
      <c r="A11" s="200"/>
      <c r="B11" s="200" t="s">
        <v>297</v>
      </c>
      <c r="C11" s="185">
        <f t="shared" ref="C11:E11" si="0">C12</f>
        <v>155130</v>
      </c>
      <c r="D11" s="185">
        <f t="shared" si="0"/>
        <v>155130</v>
      </c>
      <c r="E11" s="186">
        <f t="shared" si="0"/>
        <v>0</v>
      </c>
      <c r="F11" s="185">
        <f t="shared" ref="F11:T11" si="1">F12</f>
        <v>210802.14643353844</v>
      </c>
      <c r="G11" s="185">
        <f t="shared" si="1"/>
        <v>210802.14643353844</v>
      </c>
      <c r="H11" s="186">
        <f t="shared" si="1"/>
        <v>0</v>
      </c>
      <c r="I11" s="185">
        <f t="shared" si="1"/>
        <v>214674.74146799996</v>
      </c>
      <c r="J11" s="185">
        <f t="shared" si="1"/>
        <v>213358.74146799996</v>
      </c>
      <c r="K11" s="186">
        <f t="shared" si="1"/>
        <v>1316</v>
      </c>
      <c r="L11" s="185">
        <f t="shared" si="1"/>
        <v>155130</v>
      </c>
      <c r="M11" s="185">
        <f t="shared" si="1"/>
        <v>155130</v>
      </c>
      <c r="N11" s="186">
        <f t="shared" si="1"/>
        <v>0</v>
      </c>
      <c r="O11" s="212">
        <f t="shared" si="1"/>
        <v>213358.74146799996</v>
      </c>
      <c r="P11" s="212">
        <f t="shared" si="1"/>
        <v>213358.74146799996</v>
      </c>
      <c r="Q11" s="213">
        <f t="shared" si="1"/>
        <v>0</v>
      </c>
      <c r="R11" s="185">
        <f t="shared" si="1"/>
        <v>219209.47087502561</v>
      </c>
      <c r="S11" s="185">
        <f t="shared" si="1"/>
        <v>211864.47087502561</v>
      </c>
      <c r="T11" s="186">
        <f t="shared" si="1"/>
        <v>7345</v>
      </c>
      <c r="U11" s="160"/>
      <c r="W11" s="169"/>
    </row>
    <row r="12" spans="1:23" ht="23.25" customHeight="1">
      <c r="A12" s="200" t="s">
        <v>65</v>
      </c>
      <c r="B12" s="200" t="s">
        <v>298</v>
      </c>
      <c r="C12" s="185">
        <f t="shared" ref="C12:E12" si="2">C13+C17+C20+C21+C22+C23</f>
        <v>155130</v>
      </c>
      <c r="D12" s="185">
        <f t="shared" si="2"/>
        <v>155130</v>
      </c>
      <c r="E12" s="186">
        <f t="shared" si="2"/>
        <v>0</v>
      </c>
      <c r="F12" s="185">
        <f t="shared" ref="F12:N12" si="3">F13+F17+F20+F21+F22+F23</f>
        <v>210802.14643353844</v>
      </c>
      <c r="G12" s="185">
        <f t="shared" si="3"/>
        <v>210802.14643353844</v>
      </c>
      <c r="H12" s="186">
        <f t="shared" si="3"/>
        <v>0</v>
      </c>
      <c r="I12" s="185">
        <f t="shared" si="3"/>
        <v>214674.74146799996</v>
      </c>
      <c r="J12" s="185">
        <f t="shared" si="3"/>
        <v>213358.74146799996</v>
      </c>
      <c r="K12" s="186">
        <f t="shared" si="3"/>
        <v>1316</v>
      </c>
      <c r="L12" s="185">
        <f t="shared" si="3"/>
        <v>155130</v>
      </c>
      <c r="M12" s="185">
        <f t="shared" si="3"/>
        <v>155130</v>
      </c>
      <c r="N12" s="186">
        <f t="shared" si="3"/>
        <v>0</v>
      </c>
      <c r="O12" s="212">
        <f t="shared" ref="O12:T12" si="4">O13+O17+O20+O21+O22+O23</f>
        <v>213358.74146799996</v>
      </c>
      <c r="P12" s="212">
        <f t="shared" si="4"/>
        <v>213358.74146799996</v>
      </c>
      <c r="Q12" s="213">
        <f t="shared" si="4"/>
        <v>0</v>
      </c>
      <c r="R12" s="185">
        <f t="shared" si="4"/>
        <v>219209.47087502561</v>
      </c>
      <c r="S12" s="185">
        <f t="shared" si="4"/>
        <v>211864.47087502561</v>
      </c>
      <c r="T12" s="186">
        <f t="shared" si="4"/>
        <v>7345</v>
      </c>
      <c r="U12" s="161"/>
    </row>
    <row r="13" spans="1:23" ht="52.5" customHeight="1">
      <c r="A13" s="200" t="s">
        <v>19</v>
      </c>
      <c r="B13" s="162" t="str">
        <f>'Biểu 2'!B13</f>
        <v>Nguồn vốn cân đối NSĐP theo tiêu chí quy định tại Quyết định số 26/2020/QĐ-TTg</v>
      </c>
      <c r="C13" s="185">
        <f t="shared" ref="C13:E13" si="5">C14+C15+C16</f>
        <v>52790</v>
      </c>
      <c r="D13" s="185">
        <f t="shared" si="5"/>
        <v>52790</v>
      </c>
      <c r="E13" s="187">
        <f t="shared" si="5"/>
        <v>0</v>
      </c>
      <c r="F13" s="185">
        <f t="shared" ref="F13:N13" si="6">F14+F15+F16</f>
        <v>49014</v>
      </c>
      <c r="G13" s="185">
        <f t="shared" si="6"/>
        <v>49014</v>
      </c>
      <c r="H13" s="187">
        <f t="shared" si="6"/>
        <v>0</v>
      </c>
      <c r="I13" s="185">
        <f t="shared" si="6"/>
        <v>52790</v>
      </c>
      <c r="J13" s="185">
        <f t="shared" si="6"/>
        <v>51474</v>
      </c>
      <c r="K13" s="187">
        <f t="shared" si="6"/>
        <v>1316</v>
      </c>
      <c r="L13" s="185">
        <f t="shared" si="6"/>
        <v>52790</v>
      </c>
      <c r="M13" s="185">
        <f t="shared" si="6"/>
        <v>52790</v>
      </c>
      <c r="N13" s="187">
        <f t="shared" si="6"/>
        <v>0</v>
      </c>
      <c r="O13" s="212">
        <f t="shared" ref="O13:T13" si="7">O14+O15+O16</f>
        <v>51474</v>
      </c>
      <c r="P13" s="212">
        <f t="shared" si="7"/>
        <v>51474</v>
      </c>
      <c r="Q13" s="214">
        <f t="shared" si="7"/>
        <v>0</v>
      </c>
      <c r="R13" s="185">
        <f t="shared" si="7"/>
        <v>52789.703765999999</v>
      </c>
      <c r="S13" s="185">
        <f t="shared" si="7"/>
        <v>47174.703765999999</v>
      </c>
      <c r="T13" s="186">
        <f t="shared" si="7"/>
        <v>5615</v>
      </c>
      <c r="U13" s="163"/>
    </row>
    <row r="14" spans="1:23" s="168" customFormat="1" ht="55.5" customHeight="1">
      <c r="A14" s="164">
        <v>1</v>
      </c>
      <c r="B14" s="165" t="str">
        <f>'Biểu 2'!B14</f>
        <v>Phân cấp cân đối theo tiêu chí theo quy định tại Nghị quyết 63/2020/NQ-HĐND ngày 08/12/2020</v>
      </c>
      <c r="C14" s="190">
        <f>D14+E14</f>
        <v>29630</v>
      </c>
      <c r="D14" s="190">
        <v>29630</v>
      </c>
      <c r="E14" s="187">
        <v>0</v>
      </c>
      <c r="F14" s="187">
        <f>G14</f>
        <v>25854</v>
      </c>
      <c r="G14" s="190">
        <f>'Biểu 2'!L14</f>
        <v>25854</v>
      </c>
      <c r="H14" s="187">
        <v>0</v>
      </c>
      <c r="I14" s="187">
        <f>J14</f>
        <v>29630</v>
      </c>
      <c r="J14" s="190">
        <f>'Biểu 2'!U14</f>
        <v>29630</v>
      </c>
      <c r="K14" s="187">
        <v>0</v>
      </c>
      <c r="L14" s="188">
        <f>M14+N14</f>
        <v>29630</v>
      </c>
      <c r="M14" s="188">
        <v>29630</v>
      </c>
      <c r="N14" s="189">
        <v>0</v>
      </c>
      <c r="O14" s="214">
        <f>P14</f>
        <v>29630</v>
      </c>
      <c r="P14" s="215">
        <f>'Biểu 2'!U14</f>
        <v>29630</v>
      </c>
      <c r="Q14" s="214">
        <v>0</v>
      </c>
      <c r="R14" s="187">
        <f>S14+T14</f>
        <v>29629.703765999999</v>
      </c>
      <c r="S14" s="190">
        <f>'Biểu 2'!AJ14</f>
        <v>29284.703765999999</v>
      </c>
      <c r="T14" s="187">
        <v>345</v>
      </c>
      <c r="U14" s="166"/>
    </row>
    <row r="15" spans="1:23" s="168" customFormat="1" ht="47.25" customHeight="1">
      <c r="A15" s="164">
        <v>2</v>
      </c>
      <c r="B15" s="165" t="str">
        <f>'Biểu 2'!B44</f>
        <v>Phân cấp hỗ trợ xây dựng nông thôn mới (Ưu tiên đầu tư các công trình GD-ĐT)</v>
      </c>
      <c r="C15" s="190">
        <f>D15</f>
        <v>13160</v>
      </c>
      <c r="D15" s="190">
        <v>13160</v>
      </c>
      <c r="E15" s="187"/>
      <c r="F15" s="187">
        <f>G15</f>
        <v>13160</v>
      </c>
      <c r="G15" s="190">
        <f>'Biểu 2'!L44</f>
        <v>13160</v>
      </c>
      <c r="H15" s="187">
        <v>0</v>
      </c>
      <c r="I15" s="187">
        <f>J15+K15</f>
        <v>13160</v>
      </c>
      <c r="J15" s="190">
        <f>'Biểu 2'!U44</f>
        <v>11844</v>
      </c>
      <c r="K15" s="187">
        <f>C15-J15</f>
        <v>1316</v>
      </c>
      <c r="L15" s="188">
        <f>M15</f>
        <v>13160</v>
      </c>
      <c r="M15" s="188">
        <v>13160</v>
      </c>
      <c r="N15" s="189"/>
      <c r="O15" s="214">
        <f>P15</f>
        <v>11844</v>
      </c>
      <c r="P15" s="215">
        <f>'Biểu 2'!U44</f>
        <v>11844</v>
      </c>
      <c r="Q15" s="214">
        <v>0</v>
      </c>
      <c r="R15" s="187">
        <f>S15+T15</f>
        <v>13160</v>
      </c>
      <c r="S15" s="190">
        <f>'Biểu 2'!AJ44</f>
        <v>7890</v>
      </c>
      <c r="T15" s="187">
        <f>L15-S15</f>
        <v>5270</v>
      </c>
      <c r="U15" s="166"/>
    </row>
    <row r="16" spans="1:23" s="168" customFormat="1" ht="47.25" customHeight="1">
      <c r="A16" s="164">
        <v>3</v>
      </c>
      <c r="B16" s="165" t="str">
        <f>'Biểu 2'!B51</f>
        <v>Phân cấp hỗ trợ đầu tư các công trình cấp bách</v>
      </c>
      <c r="C16" s="190">
        <f>D16</f>
        <v>10000</v>
      </c>
      <c r="D16" s="190">
        <v>10000</v>
      </c>
      <c r="E16" s="187"/>
      <c r="F16" s="187">
        <f>G16</f>
        <v>10000</v>
      </c>
      <c r="G16" s="190">
        <f>'Biểu 2'!L51</f>
        <v>10000</v>
      </c>
      <c r="H16" s="187">
        <v>0</v>
      </c>
      <c r="I16" s="187">
        <f>J16</f>
        <v>10000</v>
      </c>
      <c r="J16" s="190">
        <f>'Biểu 2'!U51</f>
        <v>10000</v>
      </c>
      <c r="K16" s="187">
        <v>0</v>
      </c>
      <c r="L16" s="188">
        <f>M16</f>
        <v>10000</v>
      </c>
      <c r="M16" s="188">
        <v>10000</v>
      </c>
      <c r="N16" s="189"/>
      <c r="O16" s="214">
        <f>P16</f>
        <v>10000</v>
      </c>
      <c r="P16" s="215">
        <f>'Biểu 2'!U51</f>
        <v>10000</v>
      </c>
      <c r="Q16" s="214">
        <v>0</v>
      </c>
      <c r="R16" s="187">
        <f>S16</f>
        <v>10000</v>
      </c>
      <c r="S16" s="190">
        <f>'Biểu 2'!AJ51</f>
        <v>10000</v>
      </c>
      <c r="T16" s="187">
        <v>0</v>
      </c>
      <c r="U16" s="166"/>
    </row>
    <row r="17" spans="1:21" s="14" customFormat="1" ht="38.25" customHeight="1">
      <c r="A17" s="200" t="s">
        <v>20</v>
      </c>
      <c r="B17" s="162" t="str">
        <f>'Biểu 2'!B57</f>
        <v>Phân cấp đầu tư từ nguồn thu tiền sử dụng đất trong cân đối</v>
      </c>
      <c r="C17" s="185">
        <f>D17</f>
        <v>98000</v>
      </c>
      <c r="D17" s="185">
        <v>98000</v>
      </c>
      <c r="E17" s="186"/>
      <c r="F17" s="185">
        <f>F18+F19</f>
        <v>153739.34643353845</v>
      </c>
      <c r="G17" s="185">
        <f>G18+G19</f>
        <v>153739.34643353845</v>
      </c>
      <c r="H17" s="186">
        <v>0</v>
      </c>
      <c r="I17" s="185">
        <f>I18+I19</f>
        <v>153835.94146799998</v>
      </c>
      <c r="J17" s="185">
        <f>J18+J19</f>
        <v>153835.94146799998</v>
      </c>
      <c r="K17" s="186">
        <v>0</v>
      </c>
      <c r="L17" s="185">
        <f>M17</f>
        <v>98000</v>
      </c>
      <c r="M17" s="185">
        <v>98000</v>
      </c>
      <c r="N17" s="191"/>
      <c r="O17" s="212">
        <f>O18+O19</f>
        <v>153835.94146799998</v>
      </c>
      <c r="P17" s="212">
        <f>P18+P19</f>
        <v>153835.94146799998</v>
      </c>
      <c r="Q17" s="213">
        <v>0</v>
      </c>
      <c r="R17" s="185">
        <f>R18+R19</f>
        <v>145352.96710902563</v>
      </c>
      <c r="S17" s="185">
        <f>S18+S19</f>
        <v>145352.96710902563</v>
      </c>
      <c r="T17" s="186">
        <v>0</v>
      </c>
      <c r="U17" s="163"/>
    </row>
    <row r="18" spans="1:21" s="168" customFormat="1" ht="34.5" customHeight="1">
      <c r="A18" s="164">
        <v>1</v>
      </c>
      <c r="B18" s="165" t="str">
        <f>'Biểu 2'!B58</f>
        <v>Phân cấp ngân sách các xã được hưởng</v>
      </c>
      <c r="C18" s="190"/>
      <c r="D18" s="190"/>
      <c r="E18" s="187"/>
      <c r="F18" s="187">
        <f t="shared" ref="F18:F23" si="8">G18</f>
        <v>17470.380276538461</v>
      </c>
      <c r="G18" s="190">
        <f>'Biểu 2'!M58</f>
        <v>17470.380276538461</v>
      </c>
      <c r="H18" s="187"/>
      <c r="I18" s="187">
        <f t="shared" ref="I18:I23" si="9">J18</f>
        <v>17481.356984999999</v>
      </c>
      <c r="J18" s="190">
        <f>'Biểu 2'!U58</f>
        <v>17481.356984999999</v>
      </c>
      <c r="K18" s="187"/>
      <c r="L18" s="190"/>
      <c r="M18" s="190"/>
      <c r="N18" s="189"/>
      <c r="O18" s="214">
        <f t="shared" ref="O18:O23" si="10">P18</f>
        <v>17481.356984999999</v>
      </c>
      <c r="P18" s="215">
        <f>'Biểu 2'!V58</f>
        <v>17481.356984999999</v>
      </c>
      <c r="Q18" s="214"/>
      <c r="R18" s="187">
        <f t="shared" ref="R18:R23" si="11">S18</f>
        <v>16517.382626025643</v>
      </c>
      <c r="S18" s="190">
        <f>'Biểu 2'!AJ58</f>
        <v>16517.382626025643</v>
      </c>
      <c r="T18" s="187"/>
      <c r="U18" s="166"/>
    </row>
    <row r="19" spans="1:21" s="168" customFormat="1" ht="40.5" customHeight="1">
      <c r="A19" s="164">
        <v>2</v>
      </c>
      <c r="B19" s="165" t="str">
        <f>'Biểu 2'!B59</f>
        <v>Phân cấp ngân sách cấp huyện được hưởng</v>
      </c>
      <c r="C19" s="190"/>
      <c r="D19" s="190"/>
      <c r="E19" s="187"/>
      <c r="F19" s="187">
        <f t="shared" si="8"/>
        <v>136268.96615699999</v>
      </c>
      <c r="G19" s="190">
        <f>'Biểu 2'!M59</f>
        <v>136268.96615699999</v>
      </c>
      <c r="H19" s="187"/>
      <c r="I19" s="187">
        <f t="shared" si="9"/>
        <v>136354.58448299998</v>
      </c>
      <c r="J19" s="190">
        <f>'Biểu 2'!U59</f>
        <v>136354.58448299998</v>
      </c>
      <c r="K19" s="187"/>
      <c r="L19" s="190"/>
      <c r="M19" s="190"/>
      <c r="N19" s="189"/>
      <c r="O19" s="214">
        <f t="shared" si="10"/>
        <v>136354.58448299998</v>
      </c>
      <c r="P19" s="215">
        <f>'Biểu 2'!V59</f>
        <v>136354.58448299998</v>
      </c>
      <c r="Q19" s="214"/>
      <c r="R19" s="187">
        <f t="shared" si="11"/>
        <v>128835.584483</v>
      </c>
      <c r="S19" s="190">
        <f>'Biểu 2'!AJ59</f>
        <v>128835.584483</v>
      </c>
      <c r="T19" s="187"/>
      <c r="U19" s="166"/>
    </row>
    <row r="20" spans="1:21" s="14" customFormat="1" ht="49.5">
      <c r="A20" s="200" t="s">
        <v>66</v>
      </c>
      <c r="B20" s="162" t="str">
        <f>'Biểu 2'!B92</f>
        <v>Phân cấp đầu tư từ nguồn thu XSKT (lồng ghép thực hiện CT MTQG xây dựng nông thôn mới)</v>
      </c>
      <c r="C20" s="185">
        <f>D20</f>
        <v>4340</v>
      </c>
      <c r="D20" s="185">
        <v>4340</v>
      </c>
      <c r="E20" s="186"/>
      <c r="F20" s="186">
        <f t="shared" si="8"/>
        <v>4340</v>
      </c>
      <c r="G20" s="185">
        <f>'Biểu 2'!L92</f>
        <v>4340</v>
      </c>
      <c r="H20" s="186">
        <v>0</v>
      </c>
      <c r="I20" s="186">
        <f t="shared" si="9"/>
        <v>4340</v>
      </c>
      <c r="J20" s="185">
        <f>'Biểu 2'!U92</f>
        <v>4340</v>
      </c>
      <c r="K20" s="186">
        <v>0</v>
      </c>
      <c r="L20" s="185">
        <f>M20</f>
        <v>4340</v>
      </c>
      <c r="M20" s="185">
        <v>4340</v>
      </c>
      <c r="N20" s="191"/>
      <c r="O20" s="213">
        <f t="shared" si="10"/>
        <v>4340</v>
      </c>
      <c r="P20" s="212">
        <f>'Biểu 2'!U92</f>
        <v>4340</v>
      </c>
      <c r="Q20" s="213">
        <v>0</v>
      </c>
      <c r="R20" s="186">
        <f>S20+T20</f>
        <v>4340</v>
      </c>
      <c r="S20" s="185">
        <f>'Biểu 2'!AJ92</f>
        <v>2610</v>
      </c>
      <c r="T20" s="186">
        <v>1730</v>
      </c>
      <c r="U20" s="163"/>
    </row>
    <row r="21" spans="1:21" s="14" customFormat="1" ht="40.5" customHeight="1">
      <c r="A21" s="200" t="s">
        <v>331</v>
      </c>
      <c r="B21" s="162" t="str">
        <f>'Biểu 2'!B98</f>
        <v>Nguồn tăng thu ngân sách huyện năm</v>
      </c>
      <c r="C21" s="186"/>
      <c r="D21" s="186"/>
      <c r="E21" s="186"/>
      <c r="F21" s="186">
        <f t="shared" si="8"/>
        <v>2926</v>
      </c>
      <c r="G21" s="185">
        <f>'Biểu 2'!L98</f>
        <v>2926</v>
      </c>
      <c r="H21" s="186">
        <v>0</v>
      </c>
      <c r="I21" s="186">
        <f t="shared" si="9"/>
        <v>2926</v>
      </c>
      <c r="J21" s="185">
        <f>'Biểu 2'!U98</f>
        <v>2926</v>
      </c>
      <c r="K21" s="186">
        <v>0</v>
      </c>
      <c r="L21" s="191"/>
      <c r="M21" s="191"/>
      <c r="N21" s="191"/>
      <c r="O21" s="213">
        <f t="shared" si="10"/>
        <v>2926</v>
      </c>
      <c r="P21" s="212">
        <f>'Biểu 2'!U98</f>
        <v>2926</v>
      </c>
      <c r="Q21" s="213">
        <v>0</v>
      </c>
      <c r="R21" s="186">
        <f t="shared" si="11"/>
        <v>14744</v>
      </c>
      <c r="S21" s="185">
        <f>'Biểu 2'!AJ98</f>
        <v>14744</v>
      </c>
      <c r="T21" s="186">
        <v>0</v>
      </c>
      <c r="U21" s="163"/>
    </row>
    <row r="22" spans="1:21" s="14" customFormat="1" ht="58.5" customHeight="1">
      <c r="A22" s="200" t="s">
        <v>332</v>
      </c>
      <c r="B22" s="162" t="str">
        <f>'Biểu 2'!B110</f>
        <v>Nguồn tiết kiệm, cắt giảm theo Nghị quyết 84/NQ-CP của Chính phủ</v>
      </c>
      <c r="C22" s="186"/>
      <c r="D22" s="186"/>
      <c r="E22" s="186"/>
      <c r="F22" s="186">
        <f t="shared" si="8"/>
        <v>632.79999999999995</v>
      </c>
      <c r="G22" s="185">
        <f>'Biểu 2'!L110</f>
        <v>632.79999999999995</v>
      </c>
      <c r="H22" s="186">
        <v>0</v>
      </c>
      <c r="I22" s="186">
        <f t="shared" si="9"/>
        <v>632.79999999999995</v>
      </c>
      <c r="J22" s="185">
        <f>'Biểu 2'!U110</f>
        <v>632.79999999999995</v>
      </c>
      <c r="K22" s="186">
        <v>0</v>
      </c>
      <c r="L22" s="191"/>
      <c r="M22" s="191"/>
      <c r="N22" s="191"/>
      <c r="O22" s="213">
        <f t="shared" si="10"/>
        <v>632.79999999999995</v>
      </c>
      <c r="P22" s="212">
        <f>'Biểu 2'!U110</f>
        <v>632.79999999999995</v>
      </c>
      <c r="Q22" s="213">
        <v>0</v>
      </c>
      <c r="R22" s="186">
        <f t="shared" si="11"/>
        <v>632.79999999999995</v>
      </c>
      <c r="S22" s="185">
        <f>'Biểu 2'!AJ110</f>
        <v>632.79999999999995</v>
      </c>
      <c r="T22" s="186">
        <v>0</v>
      </c>
      <c r="U22" s="163"/>
    </row>
    <row r="23" spans="1:21" s="14" customFormat="1" ht="42.75" customHeight="1">
      <c r="A23" s="200" t="s">
        <v>367</v>
      </c>
      <c r="B23" s="162" t="str">
        <f>'Biểu 2'!B116</f>
        <v>Nguồn Kết dư ngân sách huyện</v>
      </c>
      <c r="C23" s="186"/>
      <c r="D23" s="186"/>
      <c r="E23" s="186"/>
      <c r="F23" s="186">
        <f t="shared" si="8"/>
        <v>150</v>
      </c>
      <c r="G23" s="185">
        <f>'Biểu 2'!L116</f>
        <v>150</v>
      </c>
      <c r="H23" s="186">
        <v>0</v>
      </c>
      <c r="I23" s="186">
        <f t="shared" si="9"/>
        <v>150</v>
      </c>
      <c r="J23" s="185">
        <f>'Biểu 2'!U116</f>
        <v>150</v>
      </c>
      <c r="K23" s="186">
        <v>0</v>
      </c>
      <c r="L23" s="191"/>
      <c r="M23" s="191"/>
      <c r="N23" s="191"/>
      <c r="O23" s="213">
        <f t="shared" si="10"/>
        <v>150</v>
      </c>
      <c r="P23" s="212">
        <f>'Biểu 2'!U116</f>
        <v>150</v>
      </c>
      <c r="Q23" s="213">
        <v>0</v>
      </c>
      <c r="R23" s="186">
        <f t="shared" si="11"/>
        <v>1350</v>
      </c>
      <c r="S23" s="185">
        <f>'Biểu 2'!AJ116</f>
        <v>1350</v>
      </c>
      <c r="T23" s="186">
        <v>0</v>
      </c>
      <c r="U23" s="163"/>
    </row>
  </sheetData>
  <mergeCells count="27">
    <mergeCell ref="S8:T8"/>
    <mergeCell ref="L8:L9"/>
    <mergeCell ref="M8:N8"/>
    <mergeCell ref="O8:O9"/>
    <mergeCell ref="P8:Q8"/>
    <mergeCell ref="R8:R9"/>
    <mergeCell ref="L6:N7"/>
    <mergeCell ref="O6:T6"/>
    <mergeCell ref="O7:Q7"/>
    <mergeCell ref="R7:T7"/>
    <mergeCell ref="F6:K6"/>
    <mergeCell ref="A2:U2"/>
    <mergeCell ref="A5:U5"/>
    <mergeCell ref="C8:C9"/>
    <mergeCell ref="D8:E8"/>
    <mergeCell ref="A3:U3"/>
    <mergeCell ref="A4:U4"/>
    <mergeCell ref="F8:F9"/>
    <mergeCell ref="G8:H8"/>
    <mergeCell ref="F7:H7"/>
    <mergeCell ref="I7:K7"/>
    <mergeCell ref="I8:I9"/>
    <mergeCell ref="U6:U9"/>
    <mergeCell ref="J8:K8"/>
    <mergeCell ref="A6:A9"/>
    <mergeCell ref="B6:B9"/>
    <mergeCell ref="C6:E7"/>
  </mergeCells>
  <pageMargins left="0.34" right="0.23622047244094491"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AX129"/>
  <sheetViews>
    <sheetView tabSelected="1" view="pageBreakPreview" topLeftCell="Y49" zoomScale="70" zoomScaleNormal="115" zoomScaleSheetLayoutView="70" workbookViewId="0">
      <selection activeCell="AF11" sqref="AF11"/>
    </sheetView>
  </sheetViews>
  <sheetFormatPr defaultColWidth="9.33203125" defaultRowHeight="12.75"/>
  <cols>
    <col min="1" max="1" width="6.1640625" style="294" hidden="1" customWidth="1"/>
    <col min="2" max="2" width="56.83203125" style="294" hidden="1" customWidth="1"/>
    <col min="3" max="4" width="12.1640625" style="295" hidden="1" customWidth="1"/>
    <col min="5" max="5" width="13.83203125" style="295" hidden="1" customWidth="1"/>
    <col min="6" max="6" width="0" style="295" hidden="1" customWidth="1"/>
    <col min="7" max="7" width="16.33203125" style="295" hidden="1" customWidth="1"/>
    <col min="8" max="9" width="17.33203125" style="294" hidden="1" customWidth="1"/>
    <col min="10" max="10" width="15" style="294" hidden="1" customWidth="1"/>
    <col min="11" max="11" width="15.83203125" style="294" hidden="1" customWidth="1"/>
    <col min="12" max="13" width="16" style="294" hidden="1" customWidth="1"/>
    <col min="14" max="15" width="10" style="294" hidden="1" customWidth="1"/>
    <col min="16" max="16" width="16.33203125" style="295" hidden="1" customWidth="1"/>
    <col min="17" max="18" width="17.33203125" style="294" hidden="1" customWidth="1"/>
    <col min="19" max="19" width="15" style="294" hidden="1" customWidth="1"/>
    <col min="20" max="20" width="12.6640625" style="294" hidden="1" customWidth="1"/>
    <col min="21" max="22" width="16" style="294" hidden="1" customWidth="1"/>
    <col min="23" max="24" width="10" style="294" hidden="1" customWidth="1"/>
    <col min="25" max="25" width="6.1640625" style="148" customWidth="1"/>
    <col min="26" max="26" width="56.83203125" style="148" customWidth="1"/>
    <col min="27" max="28" width="12.1640625" style="150" customWidth="1"/>
    <col min="29" max="29" width="13.83203125" style="150" customWidth="1"/>
    <col min="30" max="30" width="9.33203125" style="150"/>
    <col min="31" max="31" width="16.33203125" style="150" customWidth="1"/>
    <col min="32" max="33" width="17.33203125" style="148" customWidth="1"/>
    <col min="34" max="34" width="15" style="148" customWidth="1"/>
    <col min="35" max="35" width="12.6640625" style="148" customWidth="1"/>
    <col min="36" max="37" width="16" style="148" customWidth="1"/>
    <col min="38" max="38" width="16" style="242" hidden="1" customWidth="1"/>
    <col min="39" max="39" width="16" style="178" hidden="1" customWidth="1"/>
    <col min="40" max="44" width="16" style="249" hidden="1" customWidth="1"/>
    <col min="45" max="45" width="12.83203125" style="148" bestFit="1" customWidth="1"/>
    <col min="46" max="46" width="10" style="148" bestFit="1" customWidth="1"/>
    <col min="47" max="47" width="31" style="150" customWidth="1"/>
    <col min="48" max="49" width="9.33203125" style="148"/>
    <col min="50" max="50" width="19.5" style="178" customWidth="1"/>
    <col min="51" max="16384" width="9.33203125" style="148"/>
  </cols>
  <sheetData>
    <row r="1" spans="1:50" s="149" customFormat="1" ht="18.75">
      <c r="A1" s="393" t="s">
        <v>127</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X1" s="204"/>
    </row>
    <row r="2" spans="1:50" s="149" customFormat="1" ht="18.75" hidden="1">
      <c r="A2" s="396" t="s">
        <v>71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X2" s="204"/>
    </row>
    <row r="3" spans="1:50" ht="39.75" customHeight="1">
      <c r="A3" s="394" t="s">
        <v>403</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row>
    <row r="4" spans="1:50" ht="18" customHeight="1">
      <c r="A4" s="397" t="str">
        <f>'Biểu 1'!A4:U4</f>
        <v>(Kèm theo Nghị quyết số     /NQ-HĐND ngày      /       /2022 của Hội đồng nhân dân huyện Ia H'Drai)</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row>
    <row r="5" spans="1:50" ht="21.75" customHeight="1">
      <c r="A5" s="395" t="s">
        <v>0</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row>
    <row r="6" spans="1:50" ht="40.5" customHeight="1">
      <c r="A6" s="399" t="s">
        <v>1</v>
      </c>
      <c r="B6" s="399" t="s">
        <v>21</v>
      </c>
      <c r="C6" s="399" t="s">
        <v>22</v>
      </c>
      <c r="D6" s="399" t="s">
        <v>319</v>
      </c>
      <c r="E6" s="399" t="s">
        <v>37</v>
      </c>
      <c r="F6" s="399" t="s">
        <v>38</v>
      </c>
      <c r="G6" s="402" t="s">
        <v>405</v>
      </c>
      <c r="H6" s="403"/>
      <c r="I6" s="403"/>
      <c r="J6" s="403"/>
      <c r="K6" s="403"/>
      <c r="L6" s="403"/>
      <c r="M6" s="403"/>
      <c r="N6" s="403"/>
      <c r="O6" s="404"/>
      <c r="P6" s="402" t="s">
        <v>429</v>
      </c>
      <c r="Q6" s="403"/>
      <c r="R6" s="403"/>
      <c r="S6" s="403"/>
      <c r="T6" s="403"/>
      <c r="U6" s="403"/>
      <c r="V6" s="403"/>
      <c r="W6" s="403"/>
      <c r="X6" s="404"/>
      <c r="Y6" s="406" t="s">
        <v>1</v>
      </c>
      <c r="Z6" s="406" t="s">
        <v>21</v>
      </c>
      <c r="AA6" s="406" t="s">
        <v>22</v>
      </c>
      <c r="AB6" s="406" t="s">
        <v>435</v>
      </c>
      <c r="AC6" s="406" t="s">
        <v>37</v>
      </c>
      <c r="AD6" s="406" t="s">
        <v>38</v>
      </c>
      <c r="AE6" s="410" t="s">
        <v>430</v>
      </c>
      <c r="AF6" s="411"/>
      <c r="AG6" s="411"/>
      <c r="AH6" s="411"/>
      <c r="AI6" s="411"/>
      <c r="AJ6" s="411"/>
      <c r="AK6" s="411"/>
      <c r="AL6" s="411"/>
      <c r="AM6" s="411"/>
      <c r="AN6" s="411"/>
      <c r="AO6" s="411"/>
      <c r="AP6" s="411"/>
      <c r="AQ6" s="411"/>
      <c r="AR6" s="411"/>
      <c r="AS6" s="411"/>
      <c r="AT6" s="412"/>
      <c r="AU6" s="406" t="s">
        <v>3</v>
      </c>
    </row>
    <row r="7" spans="1:50" s="149" customFormat="1" ht="39.75" customHeight="1">
      <c r="A7" s="400"/>
      <c r="B7" s="400"/>
      <c r="C7" s="400"/>
      <c r="D7" s="400"/>
      <c r="E7" s="400"/>
      <c r="F7" s="400"/>
      <c r="G7" s="398" t="s">
        <v>23</v>
      </c>
      <c r="H7" s="405"/>
      <c r="I7" s="405"/>
      <c r="J7" s="398" t="s">
        <v>400</v>
      </c>
      <c r="K7" s="405"/>
      <c r="L7" s="398" t="s">
        <v>401</v>
      </c>
      <c r="M7" s="398"/>
      <c r="N7" s="398"/>
      <c r="O7" s="398"/>
      <c r="P7" s="398" t="s">
        <v>23</v>
      </c>
      <c r="Q7" s="405"/>
      <c r="R7" s="405"/>
      <c r="S7" s="398" t="s">
        <v>400</v>
      </c>
      <c r="T7" s="405"/>
      <c r="U7" s="398" t="s">
        <v>401</v>
      </c>
      <c r="V7" s="398"/>
      <c r="W7" s="398"/>
      <c r="X7" s="398"/>
      <c r="Y7" s="407"/>
      <c r="Z7" s="407"/>
      <c r="AA7" s="407"/>
      <c r="AB7" s="407"/>
      <c r="AC7" s="407"/>
      <c r="AD7" s="407"/>
      <c r="AE7" s="409" t="s">
        <v>23</v>
      </c>
      <c r="AF7" s="413"/>
      <c r="AG7" s="413"/>
      <c r="AH7" s="409" t="s">
        <v>400</v>
      </c>
      <c r="AI7" s="413"/>
      <c r="AJ7" s="409" t="s">
        <v>401</v>
      </c>
      <c r="AK7" s="409"/>
      <c r="AL7" s="409"/>
      <c r="AM7" s="409"/>
      <c r="AN7" s="409"/>
      <c r="AO7" s="409"/>
      <c r="AP7" s="409"/>
      <c r="AQ7" s="409"/>
      <c r="AR7" s="409"/>
      <c r="AS7" s="409"/>
      <c r="AT7" s="409"/>
      <c r="AU7" s="407"/>
      <c r="AX7" s="204"/>
    </row>
    <row r="8" spans="1:50" s="149" customFormat="1" ht="26.25" customHeight="1">
      <c r="A8" s="400"/>
      <c r="B8" s="400"/>
      <c r="C8" s="400"/>
      <c r="D8" s="400"/>
      <c r="E8" s="400"/>
      <c r="F8" s="400"/>
      <c r="G8" s="398" t="s">
        <v>24</v>
      </c>
      <c r="H8" s="398" t="s">
        <v>25</v>
      </c>
      <c r="I8" s="398"/>
      <c r="J8" s="398" t="s">
        <v>26</v>
      </c>
      <c r="K8" s="398" t="s">
        <v>67</v>
      </c>
      <c r="L8" s="398" t="s">
        <v>26</v>
      </c>
      <c r="M8" s="398" t="s">
        <v>68</v>
      </c>
      <c r="N8" s="398"/>
      <c r="O8" s="398"/>
      <c r="P8" s="398" t="s">
        <v>24</v>
      </c>
      <c r="Q8" s="398" t="s">
        <v>25</v>
      </c>
      <c r="R8" s="398"/>
      <c r="S8" s="398" t="s">
        <v>26</v>
      </c>
      <c r="T8" s="398" t="s">
        <v>67</v>
      </c>
      <c r="U8" s="398" t="s">
        <v>26</v>
      </c>
      <c r="V8" s="398" t="s">
        <v>68</v>
      </c>
      <c r="W8" s="398"/>
      <c r="X8" s="398"/>
      <c r="Y8" s="407"/>
      <c r="Z8" s="407"/>
      <c r="AA8" s="407"/>
      <c r="AB8" s="407"/>
      <c r="AC8" s="407"/>
      <c r="AD8" s="407"/>
      <c r="AE8" s="409" t="s">
        <v>436</v>
      </c>
      <c r="AF8" s="409" t="s">
        <v>25</v>
      </c>
      <c r="AG8" s="409"/>
      <c r="AH8" s="409" t="s">
        <v>447</v>
      </c>
      <c r="AI8" s="409" t="s">
        <v>433</v>
      </c>
      <c r="AJ8" s="409" t="s">
        <v>447</v>
      </c>
      <c r="AK8" s="409" t="s">
        <v>434</v>
      </c>
      <c r="AL8" s="409"/>
      <c r="AM8" s="409"/>
      <c r="AN8" s="409"/>
      <c r="AO8" s="409"/>
      <c r="AP8" s="409"/>
      <c r="AQ8" s="409"/>
      <c r="AR8" s="409"/>
      <c r="AS8" s="409"/>
      <c r="AT8" s="409"/>
      <c r="AU8" s="407"/>
      <c r="AX8" s="204"/>
    </row>
    <row r="9" spans="1:50" s="149" customFormat="1" ht="21.75" customHeight="1">
      <c r="A9" s="400"/>
      <c r="B9" s="400"/>
      <c r="C9" s="400"/>
      <c r="D9" s="400"/>
      <c r="E9" s="400"/>
      <c r="F9" s="400"/>
      <c r="G9" s="398"/>
      <c r="H9" s="398"/>
      <c r="I9" s="398"/>
      <c r="J9" s="398"/>
      <c r="K9" s="398"/>
      <c r="L9" s="398"/>
      <c r="M9" s="398" t="s">
        <v>27</v>
      </c>
      <c r="N9" s="398" t="s">
        <v>28</v>
      </c>
      <c r="O9" s="398"/>
      <c r="P9" s="398"/>
      <c r="Q9" s="398" t="s">
        <v>26</v>
      </c>
      <c r="R9" s="398" t="s">
        <v>67</v>
      </c>
      <c r="S9" s="398"/>
      <c r="T9" s="398"/>
      <c r="U9" s="398"/>
      <c r="V9" s="398" t="s">
        <v>27</v>
      </c>
      <c r="W9" s="398" t="s">
        <v>28</v>
      </c>
      <c r="X9" s="398"/>
      <c r="Y9" s="407"/>
      <c r="Z9" s="407"/>
      <c r="AA9" s="407"/>
      <c r="AB9" s="407"/>
      <c r="AC9" s="407"/>
      <c r="AD9" s="407"/>
      <c r="AE9" s="409"/>
      <c r="AF9" s="409" t="s">
        <v>431</v>
      </c>
      <c r="AG9" s="409" t="s">
        <v>432</v>
      </c>
      <c r="AH9" s="409"/>
      <c r="AI9" s="409"/>
      <c r="AJ9" s="409"/>
      <c r="AK9" s="409" t="s">
        <v>27</v>
      </c>
      <c r="AL9" s="253"/>
      <c r="AM9" s="414" t="s">
        <v>398</v>
      </c>
      <c r="AN9" s="416">
        <v>2021</v>
      </c>
      <c r="AO9" s="416">
        <v>2022</v>
      </c>
      <c r="AP9" s="416">
        <v>2023</v>
      </c>
      <c r="AQ9" s="416">
        <v>2024</v>
      </c>
      <c r="AR9" s="416">
        <v>2025</v>
      </c>
      <c r="AS9" s="409" t="s">
        <v>28</v>
      </c>
      <c r="AT9" s="409"/>
      <c r="AU9" s="407"/>
      <c r="AX9" s="204"/>
    </row>
    <row r="10" spans="1:50" s="149" customFormat="1" ht="77.25" customHeight="1">
      <c r="A10" s="401"/>
      <c r="B10" s="401"/>
      <c r="C10" s="401"/>
      <c r="D10" s="401"/>
      <c r="E10" s="401"/>
      <c r="F10" s="401"/>
      <c r="G10" s="398"/>
      <c r="H10" s="398"/>
      <c r="I10" s="398"/>
      <c r="J10" s="398"/>
      <c r="K10" s="398"/>
      <c r="L10" s="398"/>
      <c r="M10" s="398"/>
      <c r="N10" s="268" t="s">
        <v>29</v>
      </c>
      <c r="O10" s="268" t="s">
        <v>282</v>
      </c>
      <c r="P10" s="398"/>
      <c r="Q10" s="398"/>
      <c r="R10" s="398"/>
      <c r="S10" s="398"/>
      <c r="T10" s="398"/>
      <c r="U10" s="398"/>
      <c r="V10" s="398"/>
      <c r="W10" s="268" t="s">
        <v>29</v>
      </c>
      <c r="X10" s="268" t="s">
        <v>282</v>
      </c>
      <c r="Y10" s="408"/>
      <c r="Z10" s="408"/>
      <c r="AA10" s="408"/>
      <c r="AB10" s="408"/>
      <c r="AC10" s="408"/>
      <c r="AD10" s="408"/>
      <c r="AE10" s="409"/>
      <c r="AF10" s="409"/>
      <c r="AG10" s="409"/>
      <c r="AH10" s="409"/>
      <c r="AI10" s="409"/>
      <c r="AJ10" s="409"/>
      <c r="AK10" s="409"/>
      <c r="AL10" s="254"/>
      <c r="AM10" s="415"/>
      <c r="AN10" s="417"/>
      <c r="AO10" s="417"/>
      <c r="AP10" s="417"/>
      <c r="AQ10" s="417"/>
      <c r="AR10" s="417"/>
      <c r="AS10" s="228" t="s">
        <v>29</v>
      </c>
      <c r="AT10" s="228" t="s">
        <v>282</v>
      </c>
      <c r="AU10" s="408"/>
      <c r="AX10" s="204"/>
    </row>
    <row r="11" spans="1:50" s="149" customFormat="1" ht="24.95" customHeight="1">
      <c r="A11" s="268">
        <v>1</v>
      </c>
      <c r="B11" s="268">
        <v>2</v>
      </c>
      <c r="C11" s="268">
        <v>3</v>
      </c>
      <c r="D11" s="268"/>
      <c r="E11" s="268">
        <v>4</v>
      </c>
      <c r="F11" s="268">
        <v>5</v>
      </c>
      <c r="G11" s="268">
        <v>6</v>
      </c>
      <c r="H11" s="268">
        <v>7</v>
      </c>
      <c r="I11" s="268">
        <v>8</v>
      </c>
      <c r="J11" s="268">
        <v>9</v>
      </c>
      <c r="K11" s="268">
        <v>10</v>
      </c>
      <c r="L11" s="268">
        <v>11</v>
      </c>
      <c r="M11" s="268">
        <v>12</v>
      </c>
      <c r="N11" s="268">
        <v>13</v>
      </c>
      <c r="O11" s="268">
        <v>14</v>
      </c>
      <c r="P11" s="268">
        <v>6</v>
      </c>
      <c r="Q11" s="268">
        <v>7</v>
      </c>
      <c r="R11" s="268">
        <v>8</v>
      </c>
      <c r="S11" s="268">
        <v>9</v>
      </c>
      <c r="T11" s="268">
        <v>10</v>
      </c>
      <c r="U11" s="268">
        <v>11</v>
      </c>
      <c r="V11" s="268">
        <v>12</v>
      </c>
      <c r="W11" s="268">
        <v>13</v>
      </c>
      <c r="X11" s="268">
        <v>14</v>
      </c>
      <c r="Y11" s="228">
        <v>1</v>
      </c>
      <c r="Z11" s="228">
        <v>2</v>
      </c>
      <c r="AA11" s="228">
        <v>3</v>
      </c>
      <c r="AB11" s="228"/>
      <c r="AC11" s="228">
        <v>4</v>
      </c>
      <c r="AD11" s="228">
        <v>5</v>
      </c>
      <c r="AE11" s="228">
        <v>6</v>
      </c>
      <c r="AF11" s="228">
        <v>7</v>
      </c>
      <c r="AG11" s="228">
        <v>8</v>
      </c>
      <c r="AH11" s="228">
        <v>9</v>
      </c>
      <c r="AI11" s="228">
        <v>10</v>
      </c>
      <c r="AJ11" s="228">
        <v>11</v>
      </c>
      <c r="AK11" s="228">
        <v>12</v>
      </c>
      <c r="AL11" s="238"/>
      <c r="AM11" s="231"/>
      <c r="AN11" s="243"/>
      <c r="AO11" s="243"/>
      <c r="AP11" s="243"/>
      <c r="AQ11" s="243"/>
      <c r="AR11" s="243"/>
      <c r="AS11" s="228">
        <v>13</v>
      </c>
      <c r="AT11" s="228">
        <v>14</v>
      </c>
      <c r="AU11" s="230">
        <v>15</v>
      </c>
      <c r="AX11" s="204"/>
    </row>
    <row r="12" spans="1:50" s="149" customFormat="1" ht="21.95" customHeight="1">
      <c r="A12" s="268"/>
      <c r="B12" s="268" t="s">
        <v>365</v>
      </c>
      <c r="C12" s="268"/>
      <c r="D12" s="268"/>
      <c r="E12" s="269"/>
      <c r="F12" s="269"/>
      <c r="G12" s="269">
        <f>G13+G57+G92+G98+G110</f>
        <v>0</v>
      </c>
      <c r="H12" s="270">
        <f>H13+H57+H92+H98+H110</f>
        <v>0</v>
      </c>
      <c r="I12" s="270">
        <f>I13+I57+I92+I98+I110</f>
        <v>0</v>
      </c>
      <c r="J12" s="270">
        <f t="shared" ref="J12:O12" si="0">J13+J57+J92+J98+J110+J116</f>
        <v>34567.616349000004</v>
      </c>
      <c r="K12" s="270">
        <f t="shared" si="0"/>
        <v>34567.616349000004</v>
      </c>
      <c r="L12" s="271">
        <f t="shared" si="0"/>
        <v>210802.14643353844</v>
      </c>
      <c r="M12" s="271">
        <f t="shared" si="0"/>
        <v>210802.14643353844</v>
      </c>
      <c r="N12" s="269">
        <f t="shared" si="0"/>
        <v>0</v>
      </c>
      <c r="O12" s="269">
        <f t="shared" si="0"/>
        <v>0</v>
      </c>
      <c r="P12" s="269">
        <f>P13+P57+P92+P98+P110</f>
        <v>0</v>
      </c>
      <c r="Q12" s="270">
        <f>Q13+Q57+Q92+Q98+Q110</f>
        <v>0</v>
      </c>
      <c r="R12" s="270">
        <f>R13+R57+R92+R98+R110</f>
        <v>0</v>
      </c>
      <c r="S12" s="270">
        <f t="shared" ref="S12:X12" si="1">S13+S57+S92+S98+S110+S116</f>
        <v>39844.207729000002</v>
      </c>
      <c r="T12" s="270">
        <f t="shared" si="1"/>
        <v>39844.207729000002</v>
      </c>
      <c r="U12" s="271">
        <f t="shared" si="1"/>
        <v>213358.74146799996</v>
      </c>
      <c r="V12" s="271">
        <f t="shared" si="1"/>
        <v>213358.74146799996</v>
      </c>
      <c r="W12" s="269">
        <f t="shared" si="1"/>
        <v>0</v>
      </c>
      <c r="X12" s="269">
        <f t="shared" si="1"/>
        <v>0</v>
      </c>
      <c r="Y12" s="228"/>
      <c r="Z12" s="228" t="s">
        <v>365</v>
      </c>
      <c r="AA12" s="228"/>
      <c r="AB12" s="228"/>
      <c r="AC12" s="152"/>
      <c r="AD12" s="152"/>
      <c r="AE12" s="152">
        <f>AE13+AE57+AE92+AE98+AE110</f>
        <v>0</v>
      </c>
      <c r="AF12" s="182">
        <f>AF13+AF57+AF92+AF98+AF110</f>
        <v>0</v>
      </c>
      <c r="AG12" s="182">
        <f>AG13+AG57+AG92+AG98+AG110</f>
        <v>0</v>
      </c>
      <c r="AH12" s="182">
        <f>AH13+AH57+AH92+AH98+AH110+AH116</f>
        <v>39844.207729000002</v>
      </c>
      <c r="AI12" s="182">
        <f>AI13+AI57+AI92+AI98+AI110+AI116</f>
        <v>39844.207729000002</v>
      </c>
      <c r="AJ12" s="199">
        <f>AJ13+AJ57+AJ92+AJ98+AJ110+AJ116</f>
        <v>211864.47087502561</v>
      </c>
      <c r="AK12" s="199">
        <f>AK13+AK57+AK92+AK98+AK110+AK116</f>
        <v>211864.76710902562</v>
      </c>
      <c r="AL12" s="239"/>
      <c r="AM12" s="233">
        <f t="shared" ref="AM12:AT12" si="2">AM13+AM57+AM92+AM98+AM110+AM116</f>
        <v>75873.52877733334</v>
      </c>
      <c r="AN12" s="244">
        <f t="shared" si="2"/>
        <v>32346.092879897435</v>
      </c>
      <c r="AO12" s="244">
        <f t="shared" si="2"/>
        <v>19931</v>
      </c>
      <c r="AP12" s="244">
        <f t="shared" si="2"/>
        <v>12074.538461538461</v>
      </c>
      <c r="AQ12" s="244">
        <f t="shared" si="2"/>
        <v>5926</v>
      </c>
      <c r="AR12" s="244">
        <f t="shared" si="2"/>
        <v>5660</v>
      </c>
      <c r="AS12" s="152">
        <f t="shared" si="2"/>
        <v>0</v>
      </c>
      <c r="AT12" s="152">
        <f t="shared" si="2"/>
        <v>0</v>
      </c>
      <c r="AU12" s="230"/>
      <c r="AX12" s="299"/>
    </row>
    <row r="13" spans="1:50" s="149" customFormat="1" ht="27.75" customHeight="1">
      <c r="A13" s="268" t="s">
        <v>65</v>
      </c>
      <c r="B13" s="268" t="s">
        <v>291</v>
      </c>
      <c r="C13" s="268"/>
      <c r="D13" s="268"/>
      <c r="E13" s="269"/>
      <c r="F13" s="269"/>
      <c r="G13" s="269">
        <f t="shared" ref="G13:X13" si="3">G14+G44+G51</f>
        <v>0</v>
      </c>
      <c r="H13" s="270">
        <f t="shared" si="3"/>
        <v>0</v>
      </c>
      <c r="I13" s="270">
        <f t="shared" si="3"/>
        <v>0</v>
      </c>
      <c r="J13" s="270">
        <f t="shared" si="3"/>
        <v>25000</v>
      </c>
      <c r="K13" s="270">
        <f t="shared" si="3"/>
        <v>25000</v>
      </c>
      <c r="L13" s="270">
        <f t="shared" si="3"/>
        <v>49014</v>
      </c>
      <c r="M13" s="270">
        <f t="shared" si="3"/>
        <v>49014</v>
      </c>
      <c r="N13" s="269">
        <f t="shared" si="3"/>
        <v>0</v>
      </c>
      <c r="O13" s="269">
        <f t="shared" si="3"/>
        <v>0</v>
      </c>
      <c r="P13" s="269">
        <f t="shared" si="3"/>
        <v>0</v>
      </c>
      <c r="Q13" s="270">
        <f t="shared" si="3"/>
        <v>0</v>
      </c>
      <c r="R13" s="270">
        <f t="shared" si="3"/>
        <v>0</v>
      </c>
      <c r="S13" s="270">
        <f t="shared" si="3"/>
        <v>25000</v>
      </c>
      <c r="T13" s="270">
        <f t="shared" si="3"/>
        <v>25000</v>
      </c>
      <c r="U13" s="270">
        <f t="shared" si="3"/>
        <v>51474</v>
      </c>
      <c r="V13" s="270">
        <f t="shared" si="3"/>
        <v>51474</v>
      </c>
      <c r="W13" s="269">
        <f t="shared" si="3"/>
        <v>0</v>
      </c>
      <c r="X13" s="269">
        <f t="shared" si="3"/>
        <v>0</v>
      </c>
      <c r="Y13" s="228" t="s">
        <v>65</v>
      </c>
      <c r="Z13" s="228" t="s">
        <v>291</v>
      </c>
      <c r="AA13" s="228"/>
      <c r="AB13" s="228"/>
      <c r="AC13" s="152"/>
      <c r="AD13" s="152"/>
      <c r="AE13" s="152">
        <f t="shared" ref="AE13:AK13" si="4">AE14+AE44+AE51</f>
        <v>0</v>
      </c>
      <c r="AF13" s="182">
        <f t="shared" si="4"/>
        <v>0</v>
      </c>
      <c r="AG13" s="182">
        <f t="shared" si="4"/>
        <v>0</v>
      </c>
      <c r="AH13" s="182">
        <f t="shared" si="4"/>
        <v>25000</v>
      </c>
      <c r="AI13" s="182">
        <f t="shared" si="4"/>
        <v>25000</v>
      </c>
      <c r="AJ13" s="182">
        <f t="shared" si="4"/>
        <v>47174.703765999999</v>
      </c>
      <c r="AK13" s="182">
        <f t="shared" si="4"/>
        <v>47175</v>
      </c>
      <c r="AL13" s="240"/>
      <c r="AM13" s="232">
        <f t="shared" ref="AM13:AR13" si="5">AM14+AM44+AM51</f>
        <v>47254</v>
      </c>
      <c r="AN13" s="245">
        <f t="shared" si="5"/>
        <v>16056</v>
      </c>
      <c r="AO13" s="245">
        <f t="shared" si="5"/>
        <v>11056</v>
      </c>
      <c r="AP13" s="245">
        <f t="shared" si="5"/>
        <v>8556</v>
      </c>
      <c r="AQ13" s="245">
        <f t="shared" si="5"/>
        <v>5926</v>
      </c>
      <c r="AR13" s="245">
        <f t="shared" si="5"/>
        <v>5660</v>
      </c>
      <c r="AS13" s="152">
        <f>AS14+AS44+AS51</f>
        <v>0</v>
      </c>
      <c r="AT13" s="152">
        <f>AT14+AT44+AT51</f>
        <v>0</v>
      </c>
      <c r="AU13" s="230"/>
      <c r="AX13" s="204"/>
    </row>
    <row r="14" spans="1:50" s="149" customFormat="1" ht="53.25">
      <c r="A14" s="268" t="s">
        <v>19</v>
      </c>
      <c r="B14" s="268" t="s">
        <v>317</v>
      </c>
      <c r="C14" s="268"/>
      <c r="D14" s="268"/>
      <c r="E14" s="269"/>
      <c r="F14" s="269"/>
      <c r="G14" s="269"/>
      <c r="H14" s="270">
        <f t="shared" ref="H14:O14" si="6">H15+H31</f>
        <v>0</v>
      </c>
      <c r="I14" s="270">
        <f t="shared" si="6"/>
        <v>0</v>
      </c>
      <c r="J14" s="270">
        <f t="shared" si="6"/>
        <v>0</v>
      </c>
      <c r="K14" s="270">
        <f t="shared" si="6"/>
        <v>0</v>
      </c>
      <c r="L14" s="270">
        <f t="shared" si="6"/>
        <v>25854</v>
      </c>
      <c r="M14" s="270">
        <f t="shared" si="6"/>
        <v>25854</v>
      </c>
      <c r="N14" s="269">
        <f t="shared" si="6"/>
        <v>0</v>
      </c>
      <c r="O14" s="269">
        <f t="shared" si="6"/>
        <v>0</v>
      </c>
      <c r="P14" s="269"/>
      <c r="Q14" s="270">
        <f t="shared" ref="Q14:X14" si="7">Q15+Q31</f>
        <v>0</v>
      </c>
      <c r="R14" s="270">
        <f t="shared" si="7"/>
        <v>0</v>
      </c>
      <c r="S14" s="270">
        <f t="shared" si="7"/>
        <v>0</v>
      </c>
      <c r="T14" s="270">
        <f t="shared" si="7"/>
        <v>0</v>
      </c>
      <c r="U14" s="270">
        <f t="shared" si="7"/>
        <v>29630</v>
      </c>
      <c r="V14" s="270">
        <f t="shared" si="7"/>
        <v>29630</v>
      </c>
      <c r="W14" s="269">
        <f t="shared" si="7"/>
        <v>0</v>
      </c>
      <c r="X14" s="269">
        <f t="shared" si="7"/>
        <v>0</v>
      </c>
      <c r="Y14" s="228" t="s">
        <v>19</v>
      </c>
      <c r="Z14" s="261" t="s">
        <v>317</v>
      </c>
      <c r="AA14" s="228"/>
      <c r="AB14" s="228"/>
      <c r="AC14" s="152"/>
      <c r="AD14" s="152"/>
      <c r="AE14" s="152"/>
      <c r="AF14" s="182">
        <f t="shared" ref="AF14:AK14" si="8">AF15+AF31</f>
        <v>0</v>
      </c>
      <c r="AG14" s="182">
        <f t="shared" si="8"/>
        <v>0</v>
      </c>
      <c r="AH14" s="182">
        <f t="shared" si="8"/>
        <v>0</v>
      </c>
      <c r="AI14" s="182">
        <f t="shared" si="8"/>
        <v>0</v>
      </c>
      <c r="AJ14" s="182">
        <f t="shared" si="8"/>
        <v>29284.703765999999</v>
      </c>
      <c r="AK14" s="182">
        <f t="shared" si="8"/>
        <v>29285</v>
      </c>
      <c r="AL14" s="240"/>
      <c r="AM14" s="232">
        <f t="shared" ref="AM14:AR14" si="9">AM15+AM31</f>
        <v>29364</v>
      </c>
      <c r="AN14" s="245">
        <f t="shared" si="9"/>
        <v>5926</v>
      </c>
      <c r="AO14" s="245">
        <f t="shared" si="9"/>
        <v>5926</v>
      </c>
      <c r="AP14" s="245">
        <f t="shared" si="9"/>
        <v>5926</v>
      </c>
      <c r="AQ14" s="245">
        <f t="shared" si="9"/>
        <v>5926</v>
      </c>
      <c r="AR14" s="245">
        <f t="shared" si="9"/>
        <v>5660</v>
      </c>
      <c r="AS14" s="152">
        <f>AS15+AS31</f>
        <v>0</v>
      </c>
      <c r="AT14" s="152">
        <f>AT15+AT31</f>
        <v>0</v>
      </c>
      <c r="AU14" s="297" t="s">
        <v>459</v>
      </c>
      <c r="AX14" s="204"/>
    </row>
    <row r="15" spans="1:50" ht="21.95" customHeight="1">
      <c r="A15" s="268">
        <v>1</v>
      </c>
      <c r="B15" s="268" t="s">
        <v>45</v>
      </c>
      <c r="C15" s="268"/>
      <c r="D15" s="268"/>
      <c r="E15" s="272"/>
      <c r="F15" s="272"/>
      <c r="G15" s="272"/>
      <c r="H15" s="270"/>
      <c r="I15" s="270"/>
      <c r="J15" s="270">
        <f t="shared" ref="J15:K15" si="10">SUM(J19:J30)</f>
        <v>0</v>
      </c>
      <c r="K15" s="270">
        <f t="shared" si="10"/>
        <v>0</v>
      </c>
      <c r="L15" s="270">
        <f>SUM(L19:L30)</f>
        <v>2150</v>
      </c>
      <c r="M15" s="270">
        <f>SUM(M19:M30)</f>
        <v>2150</v>
      </c>
      <c r="N15" s="269">
        <f t="shared" ref="N15:O15" si="11">SUM(N19:N30)</f>
        <v>0</v>
      </c>
      <c r="O15" s="269">
        <f t="shared" si="11"/>
        <v>0</v>
      </c>
      <c r="P15" s="272"/>
      <c r="Q15" s="270"/>
      <c r="R15" s="270"/>
      <c r="S15" s="270">
        <f t="shared" ref="S15:T15" si="12">SUM(S19:S30)</f>
        <v>0</v>
      </c>
      <c r="T15" s="270">
        <f t="shared" si="12"/>
        <v>0</v>
      </c>
      <c r="U15" s="270">
        <f>SUM(U16:U30)</f>
        <v>2522</v>
      </c>
      <c r="V15" s="270">
        <f>SUM(V16:V30)</f>
        <v>2522</v>
      </c>
      <c r="W15" s="269">
        <f t="shared" ref="W15:X15" si="13">SUM(W19:W30)</f>
        <v>0</v>
      </c>
      <c r="X15" s="269">
        <f t="shared" si="13"/>
        <v>0</v>
      </c>
      <c r="Y15" s="228">
        <v>1</v>
      </c>
      <c r="Z15" s="228" t="s">
        <v>45</v>
      </c>
      <c r="AA15" s="228"/>
      <c r="AB15" s="228"/>
      <c r="AC15" s="153"/>
      <c r="AD15" s="153"/>
      <c r="AE15" s="153"/>
      <c r="AF15" s="182"/>
      <c r="AG15" s="182"/>
      <c r="AH15" s="182">
        <f t="shared" ref="AH15:AI15" si="14">SUM(AH19:AH30)</f>
        <v>0</v>
      </c>
      <c r="AI15" s="182">
        <f t="shared" si="14"/>
        <v>0</v>
      </c>
      <c r="AJ15" s="182">
        <f>SUM(AJ16:AJ30)</f>
        <v>2522</v>
      </c>
      <c r="AK15" s="182">
        <f>SUM(AK16:AK30)</f>
        <v>2522</v>
      </c>
      <c r="AL15" s="240"/>
      <c r="AM15" s="232">
        <f t="shared" ref="AM15:AR15" si="15">SUM(AM16:AM30)</f>
        <v>2522</v>
      </c>
      <c r="AN15" s="245">
        <f t="shared" si="15"/>
        <v>2522</v>
      </c>
      <c r="AO15" s="245">
        <f t="shared" si="15"/>
        <v>0</v>
      </c>
      <c r="AP15" s="245">
        <f t="shared" si="15"/>
        <v>0</v>
      </c>
      <c r="AQ15" s="245">
        <f t="shared" si="15"/>
        <v>0</v>
      </c>
      <c r="AR15" s="245">
        <f t="shared" si="15"/>
        <v>0</v>
      </c>
      <c r="AS15" s="152">
        <f t="shared" ref="AS15:AT15" si="16">SUM(AS19:AS30)</f>
        <v>0</v>
      </c>
      <c r="AT15" s="152">
        <f t="shared" si="16"/>
        <v>0</v>
      </c>
      <c r="AU15" s="230"/>
      <c r="AX15" s="205"/>
    </row>
    <row r="16" spans="1:50" ht="60" customHeight="1">
      <c r="A16" s="273" t="s">
        <v>15</v>
      </c>
      <c r="B16" s="274" t="s">
        <v>299</v>
      </c>
      <c r="C16" s="275"/>
      <c r="D16" s="275" t="s">
        <v>320</v>
      </c>
      <c r="E16" s="275" t="s">
        <v>240</v>
      </c>
      <c r="F16" s="273" t="s">
        <v>285</v>
      </c>
      <c r="G16" s="275" t="s">
        <v>354</v>
      </c>
      <c r="H16" s="276">
        <v>1628</v>
      </c>
      <c r="I16" s="276">
        <v>1628</v>
      </c>
      <c r="J16" s="276"/>
      <c r="K16" s="276"/>
      <c r="L16" s="276">
        <v>200</v>
      </c>
      <c r="M16" s="276">
        <v>200</v>
      </c>
      <c r="N16" s="277"/>
      <c r="O16" s="277"/>
      <c r="P16" s="275" t="s">
        <v>354</v>
      </c>
      <c r="Q16" s="276">
        <v>1628</v>
      </c>
      <c r="R16" s="276">
        <v>1628</v>
      </c>
      <c r="S16" s="276"/>
      <c r="T16" s="276"/>
      <c r="U16" s="276">
        <v>200</v>
      </c>
      <c r="V16" s="276">
        <v>200</v>
      </c>
      <c r="W16" s="277"/>
      <c r="X16" s="277"/>
      <c r="Y16" s="142" t="s">
        <v>15</v>
      </c>
      <c r="Z16" s="146" t="s">
        <v>299</v>
      </c>
      <c r="AA16" s="144">
        <v>7898001</v>
      </c>
      <c r="AB16" s="144" t="s">
        <v>320</v>
      </c>
      <c r="AC16" s="144" t="s">
        <v>240</v>
      </c>
      <c r="AD16" s="197" t="s">
        <v>438</v>
      </c>
      <c r="AE16" s="144" t="s">
        <v>354</v>
      </c>
      <c r="AF16" s="183">
        <v>1628</v>
      </c>
      <c r="AG16" s="183">
        <v>1628</v>
      </c>
      <c r="AH16" s="183"/>
      <c r="AI16" s="183"/>
      <c r="AJ16" s="183">
        <v>200</v>
      </c>
      <c r="AK16" s="183">
        <v>200</v>
      </c>
      <c r="AL16" s="241">
        <f>AM16-AK16</f>
        <v>0</v>
      </c>
      <c r="AM16" s="234">
        <f>AN16+AO16+AP16+AQ16+AR16</f>
        <v>200</v>
      </c>
      <c r="AN16" s="246">
        <v>200</v>
      </c>
      <c r="AO16" s="246"/>
      <c r="AP16" s="246"/>
      <c r="AQ16" s="246"/>
      <c r="AR16" s="246"/>
      <c r="AS16" s="151"/>
      <c r="AT16" s="151"/>
      <c r="AU16" s="144"/>
    </row>
    <row r="17" spans="1:50" ht="60" customHeight="1">
      <c r="A17" s="273" t="s">
        <v>15</v>
      </c>
      <c r="B17" s="274" t="s">
        <v>300</v>
      </c>
      <c r="C17" s="275"/>
      <c r="D17" s="275" t="s">
        <v>320</v>
      </c>
      <c r="E17" s="275" t="s">
        <v>240</v>
      </c>
      <c r="F17" s="273" t="s">
        <v>285</v>
      </c>
      <c r="G17" s="275" t="s">
        <v>360</v>
      </c>
      <c r="H17" s="276">
        <v>1506.2180000000001</v>
      </c>
      <c r="I17" s="276">
        <v>1506.2180000000001</v>
      </c>
      <c r="J17" s="276"/>
      <c r="K17" s="276"/>
      <c r="L17" s="276">
        <v>200</v>
      </c>
      <c r="M17" s="276">
        <v>200</v>
      </c>
      <c r="N17" s="277"/>
      <c r="O17" s="277"/>
      <c r="P17" s="275" t="s">
        <v>360</v>
      </c>
      <c r="Q17" s="276">
        <v>1506.2180000000001</v>
      </c>
      <c r="R17" s="276">
        <v>1506.2180000000001</v>
      </c>
      <c r="S17" s="276"/>
      <c r="T17" s="276"/>
      <c r="U17" s="276">
        <v>200</v>
      </c>
      <c r="V17" s="276">
        <v>200</v>
      </c>
      <c r="W17" s="277"/>
      <c r="X17" s="277"/>
      <c r="Y17" s="142" t="s">
        <v>15</v>
      </c>
      <c r="Z17" s="146" t="s">
        <v>300</v>
      </c>
      <c r="AA17" s="144">
        <v>7897879</v>
      </c>
      <c r="AB17" s="144" t="s">
        <v>320</v>
      </c>
      <c r="AC17" s="144" t="s">
        <v>240</v>
      </c>
      <c r="AD17" s="197" t="s">
        <v>438</v>
      </c>
      <c r="AE17" s="144" t="s">
        <v>360</v>
      </c>
      <c r="AF17" s="183">
        <v>1506.2180000000001</v>
      </c>
      <c r="AG17" s="183">
        <v>1506.2180000000001</v>
      </c>
      <c r="AH17" s="183"/>
      <c r="AI17" s="183"/>
      <c r="AJ17" s="183">
        <v>200</v>
      </c>
      <c r="AK17" s="183">
        <v>200</v>
      </c>
      <c r="AL17" s="241">
        <f t="shared" ref="AL17:AL80" si="17">AM17-AK17</f>
        <v>0</v>
      </c>
      <c r="AM17" s="234">
        <f t="shared" ref="AM17:AM80" si="18">AN17+AO17+AP17+AQ17+AR17</f>
        <v>200</v>
      </c>
      <c r="AN17" s="246">
        <v>200</v>
      </c>
      <c r="AO17" s="246"/>
      <c r="AP17" s="246"/>
      <c r="AQ17" s="246"/>
      <c r="AR17" s="246"/>
      <c r="AS17" s="151"/>
      <c r="AT17" s="151"/>
      <c r="AU17" s="144"/>
    </row>
    <row r="18" spans="1:50" ht="60" customHeight="1">
      <c r="A18" s="273" t="s">
        <v>15</v>
      </c>
      <c r="B18" s="274" t="s">
        <v>301</v>
      </c>
      <c r="C18" s="275"/>
      <c r="D18" s="275" t="s">
        <v>320</v>
      </c>
      <c r="E18" s="275" t="s">
        <v>240</v>
      </c>
      <c r="F18" s="273" t="s">
        <v>285</v>
      </c>
      <c r="G18" s="275" t="s">
        <v>359</v>
      </c>
      <c r="H18" s="276">
        <v>4967.05</v>
      </c>
      <c r="I18" s="276">
        <v>4967.05</v>
      </c>
      <c r="J18" s="276"/>
      <c r="K18" s="276"/>
      <c r="L18" s="276">
        <v>200</v>
      </c>
      <c r="M18" s="276">
        <v>200</v>
      </c>
      <c r="N18" s="277"/>
      <c r="O18" s="277"/>
      <c r="P18" s="275" t="s">
        <v>359</v>
      </c>
      <c r="Q18" s="276">
        <v>4967.05</v>
      </c>
      <c r="R18" s="276">
        <v>4967.05</v>
      </c>
      <c r="S18" s="276"/>
      <c r="T18" s="276"/>
      <c r="U18" s="276">
        <v>200</v>
      </c>
      <c r="V18" s="276">
        <v>200</v>
      </c>
      <c r="W18" s="277"/>
      <c r="X18" s="277"/>
      <c r="Y18" s="142" t="s">
        <v>15</v>
      </c>
      <c r="Z18" s="146" t="s">
        <v>301</v>
      </c>
      <c r="AA18" s="144">
        <v>7902447</v>
      </c>
      <c r="AB18" s="144" t="s">
        <v>320</v>
      </c>
      <c r="AC18" s="144" t="s">
        <v>240</v>
      </c>
      <c r="AD18" s="197" t="s">
        <v>438</v>
      </c>
      <c r="AE18" s="144" t="s">
        <v>359</v>
      </c>
      <c r="AF18" s="183">
        <v>4967.05</v>
      </c>
      <c r="AG18" s="183">
        <v>4967.05</v>
      </c>
      <c r="AH18" s="183"/>
      <c r="AI18" s="183"/>
      <c r="AJ18" s="183">
        <v>200</v>
      </c>
      <c r="AK18" s="183">
        <v>200</v>
      </c>
      <c r="AL18" s="241">
        <f t="shared" si="17"/>
        <v>0</v>
      </c>
      <c r="AM18" s="234">
        <f t="shared" si="18"/>
        <v>200</v>
      </c>
      <c r="AN18" s="246">
        <v>200</v>
      </c>
      <c r="AO18" s="246"/>
      <c r="AP18" s="246"/>
      <c r="AQ18" s="246"/>
      <c r="AR18" s="246"/>
      <c r="AS18" s="151"/>
      <c r="AT18" s="151"/>
      <c r="AU18" s="144"/>
    </row>
    <row r="19" spans="1:50" ht="60" customHeight="1">
      <c r="A19" s="273" t="s">
        <v>15</v>
      </c>
      <c r="B19" s="274" t="s">
        <v>286</v>
      </c>
      <c r="C19" s="275"/>
      <c r="D19" s="275" t="s">
        <v>320</v>
      </c>
      <c r="E19" s="275" t="s">
        <v>240</v>
      </c>
      <c r="F19" s="273" t="s">
        <v>285</v>
      </c>
      <c r="G19" s="275" t="s">
        <v>356</v>
      </c>
      <c r="H19" s="276">
        <v>4500</v>
      </c>
      <c r="I19" s="276">
        <v>4500</v>
      </c>
      <c r="J19" s="276"/>
      <c r="K19" s="276"/>
      <c r="L19" s="276">
        <v>200</v>
      </c>
      <c r="M19" s="276">
        <v>200</v>
      </c>
      <c r="N19" s="277"/>
      <c r="O19" s="277"/>
      <c r="P19" s="275" t="s">
        <v>356</v>
      </c>
      <c r="Q19" s="276">
        <v>4500</v>
      </c>
      <c r="R19" s="276">
        <v>4500</v>
      </c>
      <c r="S19" s="276"/>
      <c r="T19" s="276"/>
      <c r="U19" s="276">
        <v>200</v>
      </c>
      <c r="V19" s="276">
        <v>200</v>
      </c>
      <c r="W19" s="277"/>
      <c r="X19" s="277"/>
      <c r="Y19" s="142" t="s">
        <v>15</v>
      </c>
      <c r="Z19" s="146" t="s">
        <v>286</v>
      </c>
      <c r="AA19" s="144">
        <v>7897882</v>
      </c>
      <c r="AB19" s="144" t="s">
        <v>320</v>
      </c>
      <c r="AC19" s="144" t="s">
        <v>240</v>
      </c>
      <c r="AD19" s="197" t="s">
        <v>437</v>
      </c>
      <c r="AE19" s="144" t="s">
        <v>453</v>
      </c>
      <c r="AF19" s="183">
        <v>4154.7037659999996</v>
      </c>
      <c r="AG19" s="183">
        <v>4154.7037659999996</v>
      </c>
      <c r="AH19" s="183"/>
      <c r="AI19" s="183"/>
      <c r="AJ19" s="183">
        <v>200</v>
      </c>
      <c r="AK19" s="183">
        <v>200</v>
      </c>
      <c r="AL19" s="241">
        <f t="shared" si="17"/>
        <v>0</v>
      </c>
      <c r="AM19" s="234">
        <f t="shared" si="18"/>
        <v>200</v>
      </c>
      <c r="AN19" s="246">
        <v>200</v>
      </c>
      <c r="AO19" s="246"/>
      <c r="AP19" s="246"/>
      <c r="AQ19" s="246"/>
      <c r="AR19" s="246"/>
      <c r="AS19" s="151"/>
      <c r="AT19" s="151"/>
      <c r="AU19" s="144"/>
    </row>
    <row r="20" spans="1:50" ht="60" customHeight="1">
      <c r="A20" s="273" t="s">
        <v>15</v>
      </c>
      <c r="B20" s="274" t="s">
        <v>302</v>
      </c>
      <c r="C20" s="275"/>
      <c r="D20" s="275" t="s">
        <v>320</v>
      </c>
      <c r="E20" s="275" t="s">
        <v>240</v>
      </c>
      <c r="F20" s="273" t="s">
        <v>285</v>
      </c>
      <c r="G20" s="275" t="s">
        <v>375</v>
      </c>
      <c r="H20" s="276">
        <v>5388.1019999999999</v>
      </c>
      <c r="I20" s="276">
        <v>5388.1019999999999</v>
      </c>
      <c r="J20" s="276"/>
      <c r="K20" s="276"/>
      <c r="L20" s="276">
        <v>200</v>
      </c>
      <c r="M20" s="276">
        <v>200</v>
      </c>
      <c r="N20" s="277"/>
      <c r="O20" s="277"/>
      <c r="P20" s="275" t="s">
        <v>375</v>
      </c>
      <c r="Q20" s="276">
        <v>5388.1019999999999</v>
      </c>
      <c r="R20" s="276">
        <v>5388.1019999999999</v>
      </c>
      <c r="S20" s="276"/>
      <c r="T20" s="276"/>
      <c r="U20" s="276">
        <v>200</v>
      </c>
      <c r="V20" s="276">
        <v>200</v>
      </c>
      <c r="W20" s="277"/>
      <c r="X20" s="277"/>
      <c r="Y20" s="142" t="s">
        <v>15</v>
      </c>
      <c r="Z20" s="146" t="s">
        <v>302</v>
      </c>
      <c r="AA20" s="144">
        <v>7912506</v>
      </c>
      <c r="AB20" s="144" t="s">
        <v>320</v>
      </c>
      <c r="AC20" s="144" t="s">
        <v>240</v>
      </c>
      <c r="AD20" s="237" t="s">
        <v>437</v>
      </c>
      <c r="AE20" s="144" t="s">
        <v>375</v>
      </c>
      <c r="AF20" s="183">
        <v>5388.1019999999999</v>
      </c>
      <c r="AG20" s="183">
        <v>5388.1019999999999</v>
      </c>
      <c r="AH20" s="183"/>
      <c r="AI20" s="183"/>
      <c r="AJ20" s="183">
        <v>200</v>
      </c>
      <c r="AK20" s="183">
        <v>200</v>
      </c>
      <c r="AL20" s="241">
        <f t="shared" si="17"/>
        <v>0</v>
      </c>
      <c r="AM20" s="234">
        <f t="shared" si="18"/>
        <v>200</v>
      </c>
      <c r="AN20" s="246">
        <v>200</v>
      </c>
      <c r="AO20" s="246"/>
      <c r="AP20" s="246"/>
      <c r="AQ20" s="246"/>
      <c r="AR20" s="246"/>
      <c r="AS20" s="151"/>
      <c r="AT20" s="151"/>
      <c r="AU20" s="144"/>
    </row>
    <row r="21" spans="1:50" ht="60" customHeight="1">
      <c r="A21" s="273" t="s">
        <v>15</v>
      </c>
      <c r="B21" s="274" t="s">
        <v>305</v>
      </c>
      <c r="C21" s="275"/>
      <c r="D21" s="275" t="s">
        <v>320</v>
      </c>
      <c r="E21" s="275" t="s">
        <v>240</v>
      </c>
      <c r="F21" s="273" t="s">
        <v>285</v>
      </c>
      <c r="G21" s="275" t="s">
        <v>378</v>
      </c>
      <c r="H21" s="276">
        <v>3808</v>
      </c>
      <c r="I21" s="276">
        <v>3808</v>
      </c>
      <c r="J21" s="276"/>
      <c r="K21" s="276"/>
      <c r="L21" s="276">
        <v>200</v>
      </c>
      <c r="M21" s="276">
        <v>200</v>
      </c>
      <c r="N21" s="277"/>
      <c r="O21" s="277"/>
      <c r="P21" s="275" t="s">
        <v>378</v>
      </c>
      <c r="Q21" s="276">
        <v>3808</v>
      </c>
      <c r="R21" s="276">
        <v>3808</v>
      </c>
      <c r="S21" s="276"/>
      <c r="T21" s="276"/>
      <c r="U21" s="276">
        <v>200</v>
      </c>
      <c r="V21" s="276">
        <v>200</v>
      </c>
      <c r="W21" s="277"/>
      <c r="X21" s="277"/>
      <c r="Y21" s="142" t="s">
        <v>15</v>
      </c>
      <c r="Z21" s="146" t="s">
        <v>305</v>
      </c>
      <c r="AA21" s="144">
        <v>7909588</v>
      </c>
      <c r="AB21" s="144" t="s">
        <v>320</v>
      </c>
      <c r="AC21" s="144" t="s">
        <v>240</v>
      </c>
      <c r="AD21" s="237" t="s">
        <v>437</v>
      </c>
      <c r="AE21" s="144" t="s">
        <v>378</v>
      </c>
      <c r="AF21" s="183">
        <v>3808</v>
      </c>
      <c r="AG21" s="183">
        <v>3808</v>
      </c>
      <c r="AH21" s="183"/>
      <c r="AI21" s="183"/>
      <c r="AJ21" s="183">
        <v>200</v>
      </c>
      <c r="AK21" s="183">
        <v>200</v>
      </c>
      <c r="AL21" s="241">
        <f t="shared" si="17"/>
        <v>0</v>
      </c>
      <c r="AM21" s="234">
        <f t="shared" si="18"/>
        <v>200</v>
      </c>
      <c r="AN21" s="246">
        <v>200</v>
      </c>
      <c r="AO21" s="246"/>
      <c r="AP21" s="246"/>
      <c r="AQ21" s="246"/>
      <c r="AR21" s="246"/>
      <c r="AS21" s="151"/>
      <c r="AT21" s="151"/>
      <c r="AU21" s="144"/>
    </row>
    <row r="22" spans="1:50" ht="60" customHeight="1">
      <c r="A22" s="273" t="s">
        <v>15</v>
      </c>
      <c r="B22" s="274" t="s">
        <v>288</v>
      </c>
      <c r="C22" s="275"/>
      <c r="D22" s="275" t="s">
        <v>320</v>
      </c>
      <c r="E22" s="275" t="s">
        <v>240</v>
      </c>
      <c r="F22" s="273" t="s">
        <v>285</v>
      </c>
      <c r="G22" s="275" t="s">
        <v>355</v>
      </c>
      <c r="H22" s="276">
        <v>750</v>
      </c>
      <c r="I22" s="276">
        <v>750</v>
      </c>
      <c r="J22" s="276"/>
      <c r="K22" s="276"/>
      <c r="L22" s="276">
        <v>50</v>
      </c>
      <c r="M22" s="276">
        <v>50</v>
      </c>
      <c r="N22" s="277"/>
      <c r="O22" s="277"/>
      <c r="P22" s="275" t="s">
        <v>355</v>
      </c>
      <c r="Q22" s="276">
        <v>750</v>
      </c>
      <c r="R22" s="276">
        <v>750</v>
      </c>
      <c r="S22" s="276"/>
      <c r="T22" s="276"/>
      <c r="U22" s="276">
        <v>50</v>
      </c>
      <c r="V22" s="276">
        <v>50</v>
      </c>
      <c r="W22" s="277"/>
      <c r="X22" s="277"/>
      <c r="Y22" s="142" t="s">
        <v>15</v>
      </c>
      <c r="Z22" s="146" t="s">
        <v>288</v>
      </c>
      <c r="AA22" s="144">
        <v>7897880</v>
      </c>
      <c r="AB22" s="144" t="s">
        <v>320</v>
      </c>
      <c r="AC22" s="144" t="s">
        <v>240</v>
      </c>
      <c r="AD22" s="144" t="s">
        <v>441</v>
      </c>
      <c r="AE22" s="144" t="s">
        <v>355</v>
      </c>
      <c r="AF22" s="183">
        <v>750</v>
      </c>
      <c r="AG22" s="183">
        <v>750</v>
      </c>
      <c r="AH22" s="183"/>
      <c r="AI22" s="183"/>
      <c r="AJ22" s="183">
        <v>50</v>
      </c>
      <c r="AK22" s="183">
        <v>50</v>
      </c>
      <c r="AL22" s="241">
        <f t="shared" si="17"/>
        <v>0</v>
      </c>
      <c r="AM22" s="234">
        <f t="shared" si="18"/>
        <v>50</v>
      </c>
      <c r="AN22" s="246">
        <v>50</v>
      </c>
      <c r="AO22" s="246"/>
      <c r="AP22" s="246"/>
      <c r="AQ22" s="246"/>
      <c r="AR22" s="246"/>
      <c r="AS22" s="151"/>
      <c r="AT22" s="151"/>
      <c r="AU22" s="144"/>
    </row>
    <row r="23" spans="1:50" ht="60" customHeight="1">
      <c r="A23" s="273" t="s">
        <v>15</v>
      </c>
      <c r="B23" s="274" t="s">
        <v>289</v>
      </c>
      <c r="C23" s="275"/>
      <c r="D23" s="275" t="s">
        <v>320</v>
      </c>
      <c r="E23" s="275" t="s">
        <v>240</v>
      </c>
      <c r="F23" s="273" t="s">
        <v>285</v>
      </c>
      <c r="G23" s="275" t="s">
        <v>361</v>
      </c>
      <c r="H23" s="276">
        <v>1285</v>
      </c>
      <c r="I23" s="276">
        <v>1285</v>
      </c>
      <c r="J23" s="276"/>
      <c r="K23" s="276"/>
      <c r="L23" s="276">
        <v>100</v>
      </c>
      <c r="M23" s="276">
        <v>100</v>
      </c>
      <c r="N23" s="277"/>
      <c r="O23" s="277"/>
      <c r="P23" s="275" t="s">
        <v>361</v>
      </c>
      <c r="Q23" s="276">
        <v>1285</v>
      </c>
      <c r="R23" s="276">
        <v>1285</v>
      </c>
      <c r="S23" s="276"/>
      <c r="T23" s="276"/>
      <c r="U23" s="278">
        <v>88</v>
      </c>
      <c r="V23" s="278">
        <v>88</v>
      </c>
      <c r="W23" s="277"/>
      <c r="X23" s="277"/>
      <c r="Y23" s="142" t="s">
        <v>15</v>
      </c>
      <c r="Z23" s="146" t="s">
        <v>289</v>
      </c>
      <c r="AA23" s="144">
        <v>7897881</v>
      </c>
      <c r="AB23" s="144" t="s">
        <v>320</v>
      </c>
      <c r="AC23" s="144" t="s">
        <v>240</v>
      </c>
      <c r="AD23" s="197" t="s">
        <v>452</v>
      </c>
      <c r="AE23" s="144" t="s">
        <v>361</v>
      </c>
      <c r="AF23" s="183">
        <v>1285</v>
      </c>
      <c r="AG23" s="183">
        <v>1285</v>
      </c>
      <c r="AH23" s="183"/>
      <c r="AI23" s="183"/>
      <c r="AJ23" s="198">
        <v>88</v>
      </c>
      <c r="AK23" s="198">
        <v>88</v>
      </c>
      <c r="AL23" s="241">
        <f t="shared" si="17"/>
        <v>0</v>
      </c>
      <c r="AM23" s="234">
        <f t="shared" si="18"/>
        <v>88</v>
      </c>
      <c r="AN23" s="247">
        <v>88</v>
      </c>
      <c r="AO23" s="247"/>
      <c r="AP23" s="247"/>
      <c r="AQ23" s="247"/>
      <c r="AR23" s="247"/>
      <c r="AS23" s="151"/>
      <c r="AT23" s="151"/>
      <c r="AU23" s="197"/>
    </row>
    <row r="24" spans="1:50" ht="60" customHeight="1">
      <c r="A24" s="273" t="s">
        <v>15</v>
      </c>
      <c r="B24" s="274" t="s">
        <v>303</v>
      </c>
      <c r="C24" s="275"/>
      <c r="D24" s="275" t="s">
        <v>320</v>
      </c>
      <c r="E24" s="275" t="s">
        <v>240</v>
      </c>
      <c r="F24" s="273" t="s">
        <v>285</v>
      </c>
      <c r="G24" s="275" t="s">
        <v>376</v>
      </c>
      <c r="H24" s="276">
        <v>4842</v>
      </c>
      <c r="I24" s="276">
        <v>4842</v>
      </c>
      <c r="J24" s="276"/>
      <c r="K24" s="276"/>
      <c r="L24" s="276">
        <v>200</v>
      </c>
      <c r="M24" s="276">
        <v>200</v>
      </c>
      <c r="N24" s="277"/>
      <c r="O24" s="277"/>
      <c r="P24" s="275" t="s">
        <v>376</v>
      </c>
      <c r="Q24" s="276">
        <v>4842</v>
      </c>
      <c r="R24" s="276">
        <v>4842</v>
      </c>
      <c r="S24" s="276"/>
      <c r="T24" s="276"/>
      <c r="U24" s="276">
        <v>200</v>
      </c>
      <c r="V24" s="276">
        <v>200</v>
      </c>
      <c r="W24" s="277"/>
      <c r="X24" s="277"/>
      <c r="Y24" s="142" t="s">
        <v>15</v>
      </c>
      <c r="Z24" s="146" t="s">
        <v>303</v>
      </c>
      <c r="AA24" s="144">
        <v>7910488</v>
      </c>
      <c r="AB24" s="144" t="s">
        <v>320</v>
      </c>
      <c r="AC24" s="144" t="s">
        <v>240</v>
      </c>
      <c r="AD24" s="142" t="s">
        <v>437</v>
      </c>
      <c r="AE24" s="144" t="s">
        <v>376</v>
      </c>
      <c r="AF24" s="183">
        <v>4842</v>
      </c>
      <c r="AG24" s="183">
        <v>4842</v>
      </c>
      <c r="AH24" s="183"/>
      <c r="AI24" s="183"/>
      <c r="AJ24" s="183">
        <v>200</v>
      </c>
      <c r="AK24" s="183">
        <v>200</v>
      </c>
      <c r="AL24" s="241">
        <f t="shared" si="17"/>
        <v>0</v>
      </c>
      <c r="AM24" s="234">
        <f t="shared" si="18"/>
        <v>200</v>
      </c>
      <c r="AN24" s="246">
        <v>200</v>
      </c>
      <c r="AO24" s="246"/>
      <c r="AP24" s="246"/>
      <c r="AQ24" s="246"/>
      <c r="AR24" s="246"/>
      <c r="AS24" s="151"/>
      <c r="AT24" s="151"/>
      <c r="AU24" s="144"/>
    </row>
    <row r="25" spans="1:50" ht="60" customHeight="1">
      <c r="A25" s="273" t="s">
        <v>15</v>
      </c>
      <c r="B25" s="274" t="s">
        <v>304</v>
      </c>
      <c r="C25" s="275"/>
      <c r="D25" s="275" t="s">
        <v>320</v>
      </c>
      <c r="E25" s="275" t="s">
        <v>240</v>
      </c>
      <c r="F25" s="273" t="s">
        <v>285</v>
      </c>
      <c r="G25" s="275" t="s">
        <v>377</v>
      </c>
      <c r="H25" s="276">
        <v>6851</v>
      </c>
      <c r="I25" s="276">
        <v>6851</v>
      </c>
      <c r="J25" s="276"/>
      <c r="K25" s="276"/>
      <c r="L25" s="276">
        <v>200</v>
      </c>
      <c r="M25" s="276">
        <v>200</v>
      </c>
      <c r="N25" s="277"/>
      <c r="O25" s="277"/>
      <c r="P25" s="275" t="s">
        <v>377</v>
      </c>
      <c r="Q25" s="276">
        <v>6851</v>
      </c>
      <c r="R25" s="276">
        <v>6851</v>
      </c>
      <c r="S25" s="276"/>
      <c r="T25" s="276"/>
      <c r="U25" s="276">
        <v>200</v>
      </c>
      <c r="V25" s="276">
        <v>200</v>
      </c>
      <c r="W25" s="277"/>
      <c r="X25" s="277"/>
      <c r="Y25" s="142" t="s">
        <v>15</v>
      </c>
      <c r="Z25" s="146" t="s">
        <v>304</v>
      </c>
      <c r="AA25" s="144">
        <v>7913666</v>
      </c>
      <c r="AB25" s="144" t="s">
        <v>320</v>
      </c>
      <c r="AC25" s="144" t="s">
        <v>240</v>
      </c>
      <c r="AD25" s="144" t="s">
        <v>441</v>
      </c>
      <c r="AE25" s="144" t="s">
        <v>377</v>
      </c>
      <c r="AF25" s="183">
        <v>6851</v>
      </c>
      <c r="AG25" s="183">
        <v>6851</v>
      </c>
      <c r="AH25" s="183"/>
      <c r="AI25" s="183"/>
      <c r="AJ25" s="183">
        <v>200</v>
      </c>
      <c r="AK25" s="183">
        <v>200</v>
      </c>
      <c r="AL25" s="241">
        <f t="shared" si="17"/>
        <v>0</v>
      </c>
      <c r="AM25" s="234">
        <f t="shared" si="18"/>
        <v>200</v>
      </c>
      <c r="AN25" s="246">
        <v>200</v>
      </c>
      <c r="AO25" s="246"/>
      <c r="AP25" s="246"/>
      <c r="AQ25" s="246"/>
      <c r="AR25" s="246"/>
      <c r="AS25" s="151"/>
      <c r="AT25" s="151"/>
      <c r="AU25" s="144"/>
    </row>
    <row r="26" spans="1:50" ht="60" customHeight="1">
      <c r="A26" s="273" t="s">
        <v>15</v>
      </c>
      <c r="B26" s="274" t="s">
        <v>306</v>
      </c>
      <c r="C26" s="275"/>
      <c r="D26" s="275" t="s">
        <v>320</v>
      </c>
      <c r="E26" s="275" t="s">
        <v>240</v>
      </c>
      <c r="F26" s="273" t="s">
        <v>285</v>
      </c>
      <c r="G26" s="275" t="s">
        <v>379</v>
      </c>
      <c r="H26" s="276">
        <v>5957</v>
      </c>
      <c r="I26" s="276">
        <v>5957</v>
      </c>
      <c r="J26" s="276"/>
      <c r="K26" s="276"/>
      <c r="L26" s="276">
        <v>200</v>
      </c>
      <c r="M26" s="276">
        <v>200</v>
      </c>
      <c r="N26" s="277"/>
      <c r="O26" s="277"/>
      <c r="P26" s="275" t="s">
        <v>379</v>
      </c>
      <c r="Q26" s="276">
        <v>5957</v>
      </c>
      <c r="R26" s="276">
        <v>5957</v>
      </c>
      <c r="S26" s="276"/>
      <c r="T26" s="276"/>
      <c r="U26" s="276">
        <v>200</v>
      </c>
      <c r="V26" s="276">
        <v>200</v>
      </c>
      <c r="W26" s="277"/>
      <c r="X26" s="277"/>
      <c r="Y26" s="142" t="s">
        <v>15</v>
      </c>
      <c r="Z26" s="146" t="s">
        <v>306</v>
      </c>
      <c r="AA26" s="144">
        <v>7912507</v>
      </c>
      <c r="AB26" s="144" t="s">
        <v>320</v>
      </c>
      <c r="AC26" s="144" t="s">
        <v>240</v>
      </c>
      <c r="AD26" s="144" t="s">
        <v>441</v>
      </c>
      <c r="AE26" s="144" t="s">
        <v>379</v>
      </c>
      <c r="AF26" s="183">
        <v>5957</v>
      </c>
      <c r="AG26" s="183">
        <v>5957</v>
      </c>
      <c r="AH26" s="183"/>
      <c r="AI26" s="183"/>
      <c r="AJ26" s="183">
        <v>200</v>
      </c>
      <c r="AK26" s="183">
        <v>200</v>
      </c>
      <c r="AL26" s="241">
        <f t="shared" si="17"/>
        <v>0</v>
      </c>
      <c r="AM26" s="234">
        <f t="shared" si="18"/>
        <v>200</v>
      </c>
      <c r="AN26" s="246">
        <v>200</v>
      </c>
      <c r="AO26" s="246"/>
      <c r="AP26" s="246"/>
      <c r="AQ26" s="246"/>
      <c r="AR26" s="246"/>
      <c r="AS26" s="151"/>
      <c r="AT26" s="151"/>
      <c r="AU26" s="144"/>
    </row>
    <row r="27" spans="1:50" ht="60" customHeight="1">
      <c r="A27" s="273" t="s">
        <v>15</v>
      </c>
      <c r="B27" s="274" t="s">
        <v>307</v>
      </c>
      <c r="C27" s="275"/>
      <c r="D27" s="275" t="s">
        <v>320</v>
      </c>
      <c r="E27" s="275" t="s">
        <v>240</v>
      </c>
      <c r="F27" s="273" t="s">
        <v>285</v>
      </c>
      <c r="G27" s="275" t="s">
        <v>358</v>
      </c>
      <c r="H27" s="276">
        <v>4230</v>
      </c>
      <c r="I27" s="276">
        <v>4230</v>
      </c>
      <c r="J27" s="276"/>
      <c r="K27" s="276"/>
      <c r="L27" s="276">
        <v>200</v>
      </c>
      <c r="M27" s="276">
        <v>200</v>
      </c>
      <c r="N27" s="277"/>
      <c r="O27" s="277"/>
      <c r="P27" s="275" t="s">
        <v>358</v>
      </c>
      <c r="Q27" s="276">
        <v>4230</v>
      </c>
      <c r="R27" s="276">
        <v>4230</v>
      </c>
      <c r="S27" s="276"/>
      <c r="T27" s="276"/>
      <c r="U27" s="276">
        <v>200</v>
      </c>
      <c r="V27" s="276">
        <v>200</v>
      </c>
      <c r="W27" s="277"/>
      <c r="X27" s="277"/>
      <c r="Y27" s="142" t="s">
        <v>15</v>
      </c>
      <c r="Z27" s="146" t="s">
        <v>307</v>
      </c>
      <c r="AA27" s="144">
        <v>7902732</v>
      </c>
      <c r="AB27" s="144" t="s">
        <v>320</v>
      </c>
      <c r="AC27" s="144" t="s">
        <v>240</v>
      </c>
      <c r="AD27" s="144" t="s">
        <v>441</v>
      </c>
      <c r="AE27" s="144" t="s">
        <v>358</v>
      </c>
      <c r="AF27" s="183">
        <v>4230</v>
      </c>
      <c r="AG27" s="183">
        <v>4230</v>
      </c>
      <c r="AH27" s="183"/>
      <c r="AI27" s="183"/>
      <c r="AJ27" s="183">
        <v>200</v>
      </c>
      <c r="AK27" s="183">
        <v>200</v>
      </c>
      <c r="AL27" s="241">
        <f t="shared" si="17"/>
        <v>0</v>
      </c>
      <c r="AM27" s="234">
        <f t="shared" si="18"/>
        <v>200</v>
      </c>
      <c r="AN27" s="246">
        <v>200</v>
      </c>
      <c r="AO27" s="246"/>
      <c r="AP27" s="246"/>
      <c r="AQ27" s="246"/>
      <c r="AR27" s="246"/>
      <c r="AS27" s="151"/>
      <c r="AT27" s="151"/>
      <c r="AU27" s="144"/>
    </row>
    <row r="28" spans="1:50" ht="60" customHeight="1">
      <c r="A28" s="273" t="s">
        <v>15</v>
      </c>
      <c r="B28" s="274" t="s">
        <v>308</v>
      </c>
      <c r="C28" s="275"/>
      <c r="D28" s="275" t="s">
        <v>320</v>
      </c>
      <c r="E28" s="275" t="s">
        <v>240</v>
      </c>
      <c r="F28" s="273" t="s">
        <v>285</v>
      </c>
      <c r="G28" s="275" t="s">
        <v>357</v>
      </c>
      <c r="H28" s="276">
        <v>1968</v>
      </c>
      <c r="I28" s="276">
        <v>1968</v>
      </c>
      <c r="J28" s="276"/>
      <c r="K28" s="276"/>
      <c r="L28" s="276">
        <v>200</v>
      </c>
      <c r="M28" s="276">
        <v>200</v>
      </c>
      <c r="N28" s="277"/>
      <c r="O28" s="277"/>
      <c r="P28" s="275" t="s">
        <v>357</v>
      </c>
      <c r="Q28" s="276">
        <v>1968</v>
      </c>
      <c r="R28" s="276">
        <v>1968</v>
      </c>
      <c r="S28" s="276"/>
      <c r="T28" s="276"/>
      <c r="U28" s="278">
        <f>V28</f>
        <v>129</v>
      </c>
      <c r="V28" s="278">
        <f>200-71</f>
        <v>129</v>
      </c>
      <c r="W28" s="277"/>
      <c r="X28" s="277"/>
      <c r="Y28" s="142" t="s">
        <v>15</v>
      </c>
      <c r="Z28" s="146" t="s">
        <v>308</v>
      </c>
      <c r="AA28" s="144">
        <v>7902733</v>
      </c>
      <c r="AB28" s="144" t="s">
        <v>320</v>
      </c>
      <c r="AC28" s="144" t="s">
        <v>240</v>
      </c>
      <c r="AD28" s="144" t="s">
        <v>441</v>
      </c>
      <c r="AE28" s="144" t="s">
        <v>357</v>
      </c>
      <c r="AF28" s="183">
        <v>1968</v>
      </c>
      <c r="AG28" s="183">
        <v>1968</v>
      </c>
      <c r="AH28" s="183"/>
      <c r="AI28" s="183"/>
      <c r="AJ28" s="198">
        <f>AK28</f>
        <v>129</v>
      </c>
      <c r="AK28" s="198">
        <v>129</v>
      </c>
      <c r="AL28" s="241">
        <f t="shared" si="17"/>
        <v>0</v>
      </c>
      <c r="AM28" s="234">
        <f t="shared" si="18"/>
        <v>129</v>
      </c>
      <c r="AN28" s="247">
        <v>129</v>
      </c>
      <c r="AO28" s="247"/>
      <c r="AP28" s="247"/>
      <c r="AQ28" s="247"/>
      <c r="AR28" s="247"/>
      <c r="AS28" s="151"/>
      <c r="AT28" s="151"/>
      <c r="AU28" s="202"/>
    </row>
    <row r="29" spans="1:50" ht="60" customHeight="1">
      <c r="A29" s="273" t="s">
        <v>15</v>
      </c>
      <c r="B29" s="274" t="s">
        <v>318</v>
      </c>
      <c r="C29" s="275"/>
      <c r="D29" s="275" t="s">
        <v>320</v>
      </c>
      <c r="E29" s="275" t="s">
        <v>240</v>
      </c>
      <c r="F29" s="273" t="str">
        <f>F28</f>
        <v>2021-2025</v>
      </c>
      <c r="G29" s="275" t="s">
        <v>380</v>
      </c>
      <c r="H29" s="276">
        <v>1968</v>
      </c>
      <c r="I29" s="276">
        <v>1968</v>
      </c>
      <c r="J29" s="276"/>
      <c r="K29" s="276"/>
      <c r="L29" s="276">
        <v>200</v>
      </c>
      <c r="M29" s="276">
        <v>200</v>
      </c>
      <c r="N29" s="277"/>
      <c r="O29" s="277"/>
      <c r="P29" s="275" t="s">
        <v>380</v>
      </c>
      <c r="Q29" s="276">
        <v>1968</v>
      </c>
      <c r="R29" s="276">
        <v>1968</v>
      </c>
      <c r="S29" s="276"/>
      <c r="T29" s="276"/>
      <c r="U29" s="278">
        <f>V29</f>
        <v>127</v>
      </c>
      <c r="V29" s="278">
        <f>200-73</f>
        <v>127</v>
      </c>
      <c r="W29" s="277"/>
      <c r="X29" s="277"/>
      <c r="Y29" s="142" t="s">
        <v>15</v>
      </c>
      <c r="Z29" s="146" t="s">
        <v>318</v>
      </c>
      <c r="AA29" s="144">
        <v>7909590</v>
      </c>
      <c r="AB29" s="144" t="s">
        <v>320</v>
      </c>
      <c r="AC29" s="144" t="s">
        <v>240</v>
      </c>
      <c r="AD29" s="144" t="s">
        <v>441</v>
      </c>
      <c r="AE29" s="144" t="s">
        <v>380</v>
      </c>
      <c r="AF29" s="183">
        <v>1968</v>
      </c>
      <c r="AG29" s="183">
        <v>1968</v>
      </c>
      <c r="AH29" s="183"/>
      <c r="AI29" s="183"/>
      <c r="AJ29" s="198">
        <f>AK29</f>
        <v>127</v>
      </c>
      <c r="AK29" s="198">
        <v>127</v>
      </c>
      <c r="AL29" s="241">
        <f t="shared" si="17"/>
        <v>0</v>
      </c>
      <c r="AM29" s="234">
        <f t="shared" si="18"/>
        <v>127</v>
      </c>
      <c r="AN29" s="247">
        <v>127</v>
      </c>
      <c r="AO29" s="247"/>
      <c r="AP29" s="247"/>
      <c r="AQ29" s="247"/>
      <c r="AR29" s="247"/>
      <c r="AS29" s="151"/>
      <c r="AT29" s="151"/>
      <c r="AU29" s="202"/>
    </row>
    <row r="30" spans="1:50" ht="60" customHeight="1">
      <c r="A30" s="273" t="s">
        <v>15</v>
      </c>
      <c r="B30" s="274" t="s">
        <v>309</v>
      </c>
      <c r="C30" s="275"/>
      <c r="D30" s="275" t="s">
        <v>320</v>
      </c>
      <c r="E30" s="275" t="s">
        <v>240</v>
      </c>
      <c r="F30" s="273" t="str">
        <f>F29</f>
        <v>2021-2025</v>
      </c>
      <c r="G30" s="275" t="s">
        <v>381</v>
      </c>
      <c r="H30" s="276">
        <v>1968</v>
      </c>
      <c r="I30" s="276">
        <v>1968</v>
      </c>
      <c r="J30" s="276"/>
      <c r="K30" s="276"/>
      <c r="L30" s="276">
        <v>200</v>
      </c>
      <c r="M30" s="276">
        <v>200</v>
      </c>
      <c r="N30" s="277"/>
      <c r="O30" s="277"/>
      <c r="P30" s="275" t="s">
        <v>381</v>
      </c>
      <c r="Q30" s="276">
        <v>1968</v>
      </c>
      <c r="R30" s="276">
        <v>1968</v>
      </c>
      <c r="S30" s="276"/>
      <c r="T30" s="276"/>
      <c r="U30" s="278">
        <f>V30</f>
        <v>128</v>
      </c>
      <c r="V30" s="278">
        <f>200-72</f>
        <v>128</v>
      </c>
      <c r="W30" s="277"/>
      <c r="X30" s="277"/>
      <c r="Y30" s="142" t="s">
        <v>15</v>
      </c>
      <c r="Z30" s="146" t="s">
        <v>309</v>
      </c>
      <c r="AA30" s="144">
        <v>7909589</v>
      </c>
      <c r="AB30" s="144" t="s">
        <v>320</v>
      </c>
      <c r="AC30" s="144" t="s">
        <v>240</v>
      </c>
      <c r="AD30" s="144" t="s">
        <v>441</v>
      </c>
      <c r="AE30" s="144" t="s">
        <v>381</v>
      </c>
      <c r="AF30" s="183">
        <v>1968</v>
      </c>
      <c r="AG30" s="183">
        <v>1968</v>
      </c>
      <c r="AH30" s="183"/>
      <c r="AI30" s="183"/>
      <c r="AJ30" s="198">
        <f>AK30</f>
        <v>128</v>
      </c>
      <c r="AK30" s="198">
        <v>128</v>
      </c>
      <c r="AL30" s="241">
        <f t="shared" si="17"/>
        <v>0</v>
      </c>
      <c r="AM30" s="234">
        <f t="shared" si="18"/>
        <v>128</v>
      </c>
      <c r="AN30" s="247">
        <v>128</v>
      </c>
      <c r="AO30" s="247"/>
      <c r="AP30" s="247"/>
      <c r="AQ30" s="247"/>
      <c r="AR30" s="247"/>
      <c r="AS30" s="151"/>
      <c r="AT30" s="151"/>
      <c r="AU30" s="202"/>
    </row>
    <row r="31" spans="1:50" s="147" customFormat="1" ht="21" customHeight="1">
      <c r="A31" s="268">
        <v>2</v>
      </c>
      <c r="B31" s="268" t="s">
        <v>46</v>
      </c>
      <c r="C31" s="268"/>
      <c r="D31" s="268"/>
      <c r="E31" s="268"/>
      <c r="F31" s="268"/>
      <c r="G31" s="268"/>
      <c r="H31" s="270"/>
      <c r="I31" s="270"/>
      <c r="J31" s="270">
        <f t="shared" ref="J31:K31" si="19">SUM(J35:J43)</f>
        <v>0</v>
      </c>
      <c r="K31" s="270">
        <f t="shared" si="19"/>
        <v>0</v>
      </c>
      <c r="L31" s="270">
        <f>SUM(L35:L43)</f>
        <v>23704</v>
      </c>
      <c r="M31" s="270">
        <f>SUM(M35:M43)</f>
        <v>23704</v>
      </c>
      <c r="N31" s="269">
        <f t="shared" ref="N31:O31" si="20">SUM(N35:N43)</f>
        <v>0</v>
      </c>
      <c r="O31" s="269">
        <f t="shared" si="20"/>
        <v>0</v>
      </c>
      <c r="P31" s="268"/>
      <c r="Q31" s="270"/>
      <c r="R31" s="270"/>
      <c r="S31" s="270">
        <f t="shared" ref="S31:T31" si="21">SUM(S35:S43)</f>
        <v>0</v>
      </c>
      <c r="T31" s="270">
        <f t="shared" si="21"/>
        <v>0</v>
      </c>
      <c r="U31" s="270">
        <f>SUM(U32:U43)</f>
        <v>27108</v>
      </c>
      <c r="V31" s="270">
        <f>SUM(V32:V43)</f>
        <v>27108</v>
      </c>
      <c r="W31" s="269">
        <f t="shared" ref="W31:X31" si="22">SUM(W35:W43)</f>
        <v>0</v>
      </c>
      <c r="X31" s="269">
        <f t="shared" si="22"/>
        <v>0</v>
      </c>
      <c r="Y31" s="228">
        <v>2</v>
      </c>
      <c r="Z31" s="228" t="s">
        <v>46</v>
      </c>
      <c r="AA31" s="228"/>
      <c r="AB31" s="228"/>
      <c r="AC31" s="228"/>
      <c r="AD31" s="228"/>
      <c r="AE31" s="228"/>
      <c r="AF31" s="182"/>
      <c r="AG31" s="182"/>
      <c r="AH31" s="182">
        <f t="shared" ref="AH31:AI31" si="23">SUM(AH35:AH43)</f>
        <v>0</v>
      </c>
      <c r="AI31" s="182">
        <f t="shared" si="23"/>
        <v>0</v>
      </c>
      <c r="AJ31" s="182">
        <f>SUM(AJ32:AJ43)</f>
        <v>26762.703765999999</v>
      </c>
      <c r="AK31" s="182">
        <f>SUM(AK32:AK43)</f>
        <v>26763</v>
      </c>
      <c r="AL31" s="241">
        <f t="shared" si="17"/>
        <v>79</v>
      </c>
      <c r="AM31" s="232">
        <f t="shared" ref="AM31:AR31" si="24">SUM(AM32:AM43)</f>
        <v>26842</v>
      </c>
      <c r="AN31" s="245">
        <f t="shared" si="24"/>
        <v>3404</v>
      </c>
      <c r="AO31" s="245">
        <f t="shared" si="24"/>
        <v>5926</v>
      </c>
      <c r="AP31" s="245">
        <f t="shared" si="24"/>
        <v>5926</v>
      </c>
      <c r="AQ31" s="245">
        <f t="shared" si="24"/>
        <v>5926</v>
      </c>
      <c r="AR31" s="245">
        <f t="shared" si="24"/>
        <v>5660</v>
      </c>
      <c r="AS31" s="152">
        <f t="shared" ref="AS31:AT31" si="25">SUM(AS35:AS43)</f>
        <v>0</v>
      </c>
      <c r="AT31" s="152">
        <f t="shared" si="25"/>
        <v>0</v>
      </c>
      <c r="AU31" s="230"/>
      <c r="AX31" s="206"/>
    </row>
    <row r="32" spans="1:50" ht="57" customHeight="1">
      <c r="A32" s="273" t="s">
        <v>15</v>
      </c>
      <c r="B32" s="274" t="s">
        <v>299</v>
      </c>
      <c r="C32" s="275"/>
      <c r="D32" s="275" t="s">
        <v>320</v>
      </c>
      <c r="E32" s="275" t="s">
        <v>240</v>
      </c>
      <c r="F32" s="273" t="str">
        <f>F35</f>
        <v>2021-2025</v>
      </c>
      <c r="G32" s="275" t="s">
        <v>354</v>
      </c>
      <c r="H32" s="276">
        <v>1628</v>
      </c>
      <c r="I32" s="276">
        <v>1628</v>
      </c>
      <c r="J32" s="276"/>
      <c r="K32" s="276"/>
      <c r="L32" s="276" t="e">
        <f>#REF!-#REF!</f>
        <v>#REF!</v>
      </c>
      <c r="M32" s="276" t="e">
        <f>L32</f>
        <v>#REF!</v>
      </c>
      <c r="N32" s="277"/>
      <c r="O32" s="277"/>
      <c r="P32" s="275" t="s">
        <v>354</v>
      </c>
      <c r="Q32" s="276">
        <v>1628</v>
      </c>
      <c r="R32" s="276">
        <v>1628</v>
      </c>
      <c r="S32" s="276"/>
      <c r="T32" s="276"/>
      <c r="U32" s="276">
        <v>1428</v>
      </c>
      <c r="V32" s="276">
        <v>1428</v>
      </c>
      <c r="W32" s="277"/>
      <c r="X32" s="277"/>
      <c r="Y32" s="142" t="s">
        <v>15</v>
      </c>
      <c r="Z32" s="146" t="s">
        <v>299</v>
      </c>
      <c r="AA32" s="144">
        <v>7898001</v>
      </c>
      <c r="AB32" s="144" t="s">
        <v>320</v>
      </c>
      <c r="AC32" s="144" t="s">
        <v>240</v>
      </c>
      <c r="AD32" s="197" t="s">
        <v>438</v>
      </c>
      <c r="AE32" s="144" t="s">
        <v>354</v>
      </c>
      <c r="AF32" s="183">
        <v>1628</v>
      </c>
      <c r="AG32" s="183">
        <v>1628</v>
      </c>
      <c r="AH32" s="183"/>
      <c r="AI32" s="183"/>
      <c r="AJ32" s="183">
        <f>AK32</f>
        <v>1428</v>
      </c>
      <c r="AK32" s="183">
        <v>1428</v>
      </c>
      <c r="AL32" s="241">
        <f t="shared" si="17"/>
        <v>0</v>
      </c>
      <c r="AM32" s="234">
        <f t="shared" si="18"/>
        <v>1428</v>
      </c>
      <c r="AN32" s="246">
        <v>1428</v>
      </c>
      <c r="AO32" s="246"/>
      <c r="AP32" s="246"/>
      <c r="AQ32" s="246"/>
      <c r="AR32" s="246"/>
      <c r="AS32" s="151"/>
      <c r="AT32" s="151"/>
      <c r="AU32" s="144"/>
    </row>
    <row r="33" spans="1:50" ht="57" customHeight="1">
      <c r="A33" s="273" t="s">
        <v>15</v>
      </c>
      <c r="B33" s="274" t="s">
        <v>300</v>
      </c>
      <c r="C33" s="275"/>
      <c r="D33" s="275" t="s">
        <v>320</v>
      </c>
      <c r="E33" s="275" t="s">
        <v>240</v>
      </c>
      <c r="F33" s="273" t="str">
        <f>F38</f>
        <v>2021-2025</v>
      </c>
      <c r="G33" s="275" t="s">
        <v>360</v>
      </c>
      <c r="H33" s="276">
        <v>1506.2180000000001</v>
      </c>
      <c r="I33" s="276">
        <v>1506.2180000000001</v>
      </c>
      <c r="J33" s="276"/>
      <c r="K33" s="276"/>
      <c r="L33" s="276">
        <f>M33</f>
        <v>1306</v>
      </c>
      <c r="M33" s="276">
        <v>1306</v>
      </c>
      <c r="N33" s="277"/>
      <c r="O33" s="277"/>
      <c r="P33" s="275" t="s">
        <v>360</v>
      </c>
      <c r="Q33" s="276">
        <v>1506.2180000000001</v>
      </c>
      <c r="R33" s="276">
        <v>1506.2180000000001</v>
      </c>
      <c r="S33" s="276"/>
      <c r="T33" s="276"/>
      <c r="U33" s="276">
        <v>1306</v>
      </c>
      <c r="V33" s="276">
        <v>1306</v>
      </c>
      <c r="W33" s="277"/>
      <c r="X33" s="277"/>
      <c r="Y33" s="142" t="s">
        <v>15</v>
      </c>
      <c r="Z33" s="146" t="s">
        <v>300</v>
      </c>
      <c r="AA33" s="144">
        <v>7897879</v>
      </c>
      <c r="AB33" s="144" t="s">
        <v>320</v>
      </c>
      <c r="AC33" s="144" t="s">
        <v>240</v>
      </c>
      <c r="AD33" s="197" t="s">
        <v>438</v>
      </c>
      <c r="AE33" s="144" t="s">
        <v>360</v>
      </c>
      <c r="AF33" s="183">
        <v>1506.2180000000001</v>
      </c>
      <c r="AG33" s="183">
        <v>1506.2180000000001</v>
      </c>
      <c r="AH33" s="183"/>
      <c r="AI33" s="183"/>
      <c r="AJ33" s="183">
        <f>AK33</f>
        <v>1306</v>
      </c>
      <c r="AK33" s="183">
        <v>1306</v>
      </c>
      <c r="AL33" s="241">
        <f t="shared" si="17"/>
        <v>0</v>
      </c>
      <c r="AM33" s="234">
        <f t="shared" si="18"/>
        <v>1306</v>
      </c>
      <c r="AN33" s="246">
        <v>1306</v>
      </c>
      <c r="AO33" s="246"/>
      <c r="AP33" s="246"/>
      <c r="AQ33" s="246"/>
      <c r="AR33" s="246"/>
      <c r="AS33" s="151"/>
      <c r="AT33" s="151"/>
      <c r="AU33" s="144"/>
    </row>
    <row r="34" spans="1:50" ht="57" customHeight="1">
      <c r="A34" s="273" t="s">
        <v>15</v>
      </c>
      <c r="B34" s="274" t="s">
        <v>301</v>
      </c>
      <c r="C34" s="275"/>
      <c r="D34" s="275" t="s">
        <v>320</v>
      </c>
      <c r="E34" s="275" t="s">
        <v>240</v>
      </c>
      <c r="F34" s="273" t="str">
        <f>F39</f>
        <v>2021-2025</v>
      </c>
      <c r="G34" s="275" t="s">
        <v>359</v>
      </c>
      <c r="H34" s="276">
        <v>4967.05</v>
      </c>
      <c r="I34" s="276">
        <v>4967.05</v>
      </c>
      <c r="J34" s="276"/>
      <c r="K34" s="276"/>
      <c r="L34" s="276">
        <v>442</v>
      </c>
      <c r="M34" s="276">
        <v>442</v>
      </c>
      <c r="N34" s="277"/>
      <c r="O34" s="277"/>
      <c r="P34" s="275" t="s">
        <v>359</v>
      </c>
      <c r="Q34" s="276">
        <v>4967.05</v>
      </c>
      <c r="R34" s="276">
        <v>4967.05</v>
      </c>
      <c r="S34" s="276"/>
      <c r="T34" s="276"/>
      <c r="U34" s="278">
        <v>670</v>
      </c>
      <c r="V34" s="278">
        <v>670</v>
      </c>
      <c r="W34" s="279"/>
      <c r="X34" s="279"/>
      <c r="Y34" s="142" t="s">
        <v>15</v>
      </c>
      <c r="Z34" s="146" t="s">
        <v>301</v>
      </c>
      <c r="AA34" s="144">
        <v>7902447</v>
      </c>
      <c r="AB34" s="144" t="s">
        <v>320</v>
      </c>
      <c r="AC34" s="144" t="s">
        <v>240</v>
      </c>
      <c r="AD34" s="197" t="s">
        <v>438</v>
      </c>
      <c r="AE34" s="144" t="s">
        <v>359</v>
      </c>
      <c r="AF34" s="183">
        <v>4967.05</v>
      </c>
      <c r="AG34" s="183">
        <v>4967.05</v>
      </c>
      <c r="AH34" s="183"/>
      <c r="AI34" s="183"/>
      <c r="AJ34" s="198">
        <f>AK34</f>
        <v>670</v>
      </c>
      <c r="AK34" s="198">
        <v>670</v>
      </c>
      <c r="AL34" s="241">
        <f t="shared" si="17"/>
        <v>0</v>
      </c>
      <c r="AM34" s="234">
        <f t="shared" si="18"/>
        <v>670</v>
      </c>
      <c r="AN34" s="247">
        <v>670</v>
      </c>
      <c r="AO34" s="247"/>
      <c r="AP34" s="247"/>
      <c r="AQ34" s="247"/>
      <c r="AR34" s="247"/>
      <c r="AS34" s="203"/>
      <c r="AT34" s="203"/>
      <c r="AU34" s="197"/>
    </row>
    <row r="35" spans="1:50" ht="57" customHeight="1">
      <c r="A35" s="142" t="s">
        <v>15</v>
      </c>
      <c r="B35" s="146" t="s">
        <v>286</v>
      </c>
      <c r="C35" s="144"/>
      <c r="D35" s="144" t="s">
        <v>320</v>
      </c>
      <c r="E35" s="144" t="s">
        <v>240</v>
      </c>
      <c r="F35" s="142" t="str">
        <f>F29</f>
        <v>2021-2025</v>
      </c>
      <c r="G35" s="144" t="s">
        <v>356</v>
      </c>
      <c r="H35" s="183">
        <v>4500</v>
      </c>
      <c r="I35" s="183">
        <v>4500</v>
      </c>
      <c r="J35" s="183"/>
      <c r="K35" s="183"/>
      <c r="L35" s="183">
        <f>I19-L19</f>
        <v>4300</v>
      </c>
      <c r="M35" s="183">
        <f>L35</f>
        <v>4300</v>
      </c>
      <c r="N35" s="151"/>
      <c r="O35" s="151"/>
      <c r="P35" s="144" t="s">
        <v>356</v>
      </c>
      <c r="Q35" s="183">
        <v>4500</v>
      </c>
      <c r="R35" s="183">
        <v>4500</v>
      </c>
      <c r="S35" s="183"/>
      <c r="T35" s="183"/>
      <c r="U35" s="183">
        <v>4300</v>
      </c>
      <c r="V35" s="183">
        <v>4300</v>
      </c>
      <c r="W35" s="151"/>
      <c r="X35" s="151"/>
      <c r="Y35" s="142" t="s">
        <v>15</v>
      </c>
      <c r="Z35" s="146" t="s">
        <v>286</v>
      </c>
      <c r="AA35" s="144">
        <v>7897882</v>
      </c>
      <c r="AB35" s="144" t="s">
        <v>320</v>
      </c>
      <c r="AC35" s="144" t="s">
        <v>240</v>
      </c>
      <c r="AD35" s="197" t="s">
        <v>437</v>
      </c>
      <c r="AE35" s="144" t="s">
        <v>453</v>
      </c>
      <c r="AF35" s="198">
        <v>4154.7037659999996</v>
      </c>
      <c r="AG35" s="198">
        <v>4154.7037659999996</v>
      </c>
      <c r="AH35" s="183"/>
      <c r="AI35" s="183"/>
      <c r="AJ35" s="183">
        <f>AG19-AJ19</f>
        <v>3954.7037659999996</v>
      </c>
      <c r="AK35" s="183">
        <v>3955</v>
      </c>
      <c r="AL35" s="183">
        <f t="shared" si="17"/>
        <v>200</v>
      </c>
      <c r="AM35" s="183">
        <f t="shared" si="18"/>
        <v>4155</v>
      </c>
      <c r="AN35" s="183"/>
      <c r="AO35" s="183">
        <v>1000</v>
      </c>
      <c r="AP35" s="183">
        <v>2155</v>
      </c>
      <c r="AQ35" s="183">
        <v>1000</v>
      </c>
      <c r="AR35" s="183"/>
      <c r="AS35" s="151"/>
      <c r="AT35" s="151"/>
      <c r="AU35" s="197" t="s">
        <v>460</v>
      </c>
      <c r="AX35" s="148">
        <v>349</v>
      </c>
    </row>
    <row r="36" spans="1:50" ht="57" customHeight="1">
      <c r="A36" s="273" t="s">
        <v>15</v>
      </c>
      <c r="B36" s="274" t="s">
        <v>302</v>
      </c>
      <c r="C36" s="275"/>
      <c r="D36" s="275" t="s">
        <v>320</v>
      </c>
      <c r="E36" s="275" t="s">
        <v>240</v>
      </c>
      <c r="F36" s="273" t="str">
        <f>F32</f>
        <v>2021-2025</v>
      </c>
      <c r="G36" s="275" t="s">
        <v>375</v>
      </c>
      <c r="H36" s="276">
        <v>5388.1019999999999</v>
      </c>
      <c r="I36" s="276">
        <v>5388.1019999999999</v>
      </c>
      <c r="J36" s="276"/>
      <c r="K36" s="276"/>
      <c r="L36" s="276">
        <f>M36</f>
        <v>5188</v>
      </c>
      <c r="M36" s="276">
        <f>I36-200-0.102</f>
        <v>5188</v>
      </c>
      <c r="N36" s="277"/>
      <c r="O36" s="277"/>
      <c r="P36" s="275" t="s">
        <v>375</v>
      </c>
      <c r="Q36" s="276">
        <v>5388.1019999999999</v>
      </c>
      <c r="R36" s="276">
        <v>5388.1019999999999</v>
      </c>
      <c r="S36" s="276"/>
      <c r="T36" s="276"/>
      <c r="U36" s="276">
        <v>5188</v>
      </c>
      <c r="V36" s="276">
        <v>5188</v>
      </c>
      <c r="W36" s="277"/>
      <c r="X36" s="277"/>
      <c r="Y36" s="142" t="s">
        <v>15</v>
      </c>
      <c r="Z36" s="146" t="s">
        <v>302</v>
      </c>
      <c r="AA36" s="144">
        <v>7912506</v>
      </c>
      <c r="AB36" s="144" t="s">
        <v>320</v>
      </c>
      <c r="AC36" s="144" t="s">
        <v>240</v>
      </c>
      <c r="AD36" s="197" t="s">
        <v>437</v>
      </c>
      <c r="AE36" s="144" t="s">
        <v>375</v>
      </c>
      <c r="AF36" s="183">
        <v>5388.1019999999999</v>
      </c>
      <c r="AG36" s="183">
        <v>5388.1019999999999</v>
      </c>
      <c r="AH36" s="183"/>
      <c r="AI36" s="183"/>
      <c r="AJ36" s="183">
        <f>AK36</f>
        <v>5188</v>
      </c>
      <c r="AK36" s="183">
        <v>5188</v>
      </c>
      <c r="AL36" s="241">
        <f t="shared" si="17"/>
        <v>-190</v>
      </c>
      <c r="AM36" s="234">
        <f t="shared" si="18"/>
        <v>4998</v>
      </c>
      <c r="AN36" s="246"/>
      <c r="AO36" s="246">
        <v>2108</v>
      </c>
      <c r="AP36" s="246">
        <v>2000</v>
      </c>
      <c r="AQ36" s="246">
        <v>890</v>
      </c>
      <c r="AR36" s="246"/>
      <c r="AS36" s="151"/>
      <c r="AT36" s="151"/>
      <c r="AU36" s="144"/>
      <c r="AX36" s="178">
        <v>256</v>
      </c>
    </row>
    <row r="37" spans="1:50" ht="57" customHeight="1">
      <c r="A37" s="273" t="s">
        <v>15</v>
      </c>
      <c r="B37" s="274" t="s">
        <v>305</v>
      </c>
      <c r="C37" s="275"/>
      <c r="D37" s="275" t="s">
        <v>320</v>
      </c>
      <c r="E37" s="275" t="s">
        <v>240</v>
      </c>
      <c r="F37" s="273" t="str">
        <f>F36</f>
        <v>2021-2025</v>
      </c>
      <c r="G37" s="275" t="s">
        <v>378</v>
      </c>
      <c r="H37" s="276">
        <v>3808</v>
      </c>
      <c r="I37" s="276">
        <v>3808</v>
      </c>
      <c r="J37" s="276"/>
      <c r="K37" s="276"/>
      <c r="L37" s="276">
        <f>I21-L21-611</f>
        <v>2997</v>
      </c>
      <c r="M37" s="276">
        <f>L37</f>
        <v>2997</v>
      </c>
      <c r="N37" s="277"/>
      <c r="O37" s="277"/>
      <c r="P37" s="275" t="s">
        <v>378</v>
      </c>
      <c r="Q37" s="276">
        <v>3808</v>
      </c>
      <c r="R37" s="276">
        <v>3808</v>
      </c>
      <c r="S37" s="276"/>
      <c r="T37" s="276"/>
      <c r="U37" s="276">
        <v>2997</v>
      </c>
      <c r="V37" s="276">
        <v>2997</v>
      </c>
      <c r="W37" s="277"/>
      <c r="X37" s="277"/>
      <c r="Y37" s="142" t="s">
        <v>15</v>
      </c>
      <c r="Z37" s="146" t="s">
        <v>305</v>
      </c>
      <c r="AA37" s="144">
        <v>7909588</v>
      </c>
      <c r="AB37" s="144" t="s">
        <v>320</v>
      </c>
      <c r="AC37" s="144" t="s">
        <v>240</v>
      </c>
      <c r="AD37" s="197" t="s">
        <v>437</v>
      </c>
      <c r="AE37" s="144" t="s">
        <v>378</v>
      </c>
      <c r="AF37" s="183">
        <v>3808</v>
      </c>
      <c r="AG37" s="183">
        <v>3808</v>
      </c>
      <c r="AH37" s="183"/>
      <c r="AI37" s="183"/>
      <c r="AJ37" s="183">
        <f>AG21-AJ21-611</f>
        <v>2997</v>
      </c>
      <c r="AK37" s="183">
        <v>2997</v>
      </c>
      <c r="AL37" s="241">
        <f t="shared" si="17"/>
        <v>-179</v>
      </c>
      <c r="AM37" s="234">
        <f t="shared" si="18"/>
        <v>2818</v>
      </c>
      <c r="AN37" s="246"/>
      <c r="AO37" s="246">
        <v>2818</v>
      </c>
      <c r="AP37" s="246"/>
      <c r="AQ37" s="246"/>
      <c r="AR37" s="246"/>
      <c r="AS37" s="151"/>
      <c r="AT37" s="151"/>
      <c r="AU37" s="143"/>
      <c r="AX37" s="178">
        <v>179</v>
      </c>
    </row>
    <row r="38" spans="1:50" ht="57" customHeight="1">
      <c r="A38" s="273" t="s">
        <v>15</v>
      </c>
      <c r="B38" s="274" t="s">
        <v>288</v>
      </c>
      <c r="C38" s="275"/>
      <c r="D38" s="275" t="s">
        <v>320</v>
      </c>
      <c r="E38" s="275" t="s">
        <v>240</v>
      </c>
      <c r="F38" s="273" t="str">
        <f>F30</f>
        <v>2021-2025</v>
      </c>
      <c r="G38" s="275" t="s">
        <v>355</v>
      </c>
      <c r="H38" s="276">
        <v>750</v>
      </c>
      <c r="I38" s="276">
        <v>750</v>
      </c>
      <c r="J38" s="276"/>
      <c r="K38" s="276"/>
      <c r="L38" s="276">
        <f t="shared" ref="L38:L39" si="26">I22-L22</f>
        <v>700</v>
      </c>
      <c r="M38" s="276">
        <f t="shared" ref="M38:M39" si="27">L38</f>
        <v>700</v>
      </c>
      <c r="N38" s="277"/>
      <c r="O38" s="277"/>
      <c r="P38" s="275" t="s">
        <v>355</v>
      </c>
      <c r="Q38" s="276">
        <v>750</v>
      </c>
      <c r="R38" s="276">
        <v>750</v>
      </c>
      <c r="S38" s="276"/>
      <c r="T38" s="276"/>
      <c r="U38" s="276">
        <v>700</v>
      </c>
      <c r="V38" s="276">
        <v>700</v>
      </c>
      <c r="W38" s="277"/>
      <c r="X38" s="277"/>
      <c r="Y38" s="142" t="s">
        <v>15</v>
      </c>
      <c r="Z38" s="146" t="s">
        <v>288</v>
      </c>
      <c r="AA38" s="144">
        <v>7897880</v>
      </c>
      <c r="AB38" s="144" t="s">
        <v>320</v>
      </c>
      <c r="AC38" s="144" t="s">
        <v>240</v>
      </c>
      <c r="AD38" s="142" t="str">
        <f>AD30</f>
        <v>2023-2025</v>
      </c>
      <c r="AE38" s="144" t="s">
        <v>355</v>
      </c>
      <c r="AF38" s="183">
        <v>750</v>
      </c>
      <c r="AG38" s="183">
        <v>750</v>
      </c>
      <c r="AH38" s="183"/>
      <c r="AI38" s="183"/>
      <c r="AJ38" s="183">
        <f t="shared" ref="AJ38" si="28">AG22-AJ22</f>
        <v>700</v>
      </c>
      <c r="AK38" s="183">
        <v>700</v>
      </c>
      <c r="AL38" s="241">
        <f t="shared" si="17"/>
        <v>50</v>
      </c>
      <c r="AM38" s="234">
        <f t="shared" si="18"/>
        <v>750</v>
      </c>
      <c r="AN38" s="246"/>
      <c r="AO38" s="246"/>
      <c r="AP38" s="246">
        <v>720</v>
      </c>
      <c r="AQ38" s="246">
        <v>30</v>
      </c>
      <c r="AR38" s="246"/>
      <c r="AS38" s="151"/>
      <c r="AT38" s="151"/>
      <c r="AU38" s="144"/>
      <c r="AX38" s="178">
        <v>0</v>
      </c>
    </row>
    <row r="39" spans="1:50" ht="57" customHeight="1">
      <c r="A39" s="273" t="s">
        <v>15</v>
      </c>
      <c r="B39" s="274" t="s">
        <v>289</v>
      </c>
      <c r="C39" s="275"/>
      <c r="D39" s="275" t="s">
        <v>320</v>
      </c>
      <c r="E39" s="275" t="s">
        <v>240</v>
      </c>
      <c r="F39" s="273" t="str">
        <f>F38</f>
        <v>2021-2025</v>
      </c>
      <c r="G39" s="275" t="s">
        <v>361</v>
      </c>
      <c r="H39" s="276">
        <v>1285</v>
      </c>
      <c r="I39" s="276">
        <v>1285</v>
      </c>
      <c r="J39" s="276"/>
      <c r="K39" s="276"/>
      <c r="L39" s="276">
        <f t="shared" si="26"/>
        <v>1185</v>
      </c>
      <c r="M39" s="276">
        <f t="shared" si="27"/>
        <v>1185</v>
      </c>
      <c r="N39" s="277"/>
      <c r="O39" s="277"/>
      <c r="P39" s="275" t="s">
        <v>361</v>
      </c>
      <c r="Q39" s="276">
        <v>1285</v>
      </c>
      <c r="R39" s="276">
        <v>1285</v>
      </c>
      <c r="S39" s="276"/>
      <c r="T39" s="276"/>
      <c r="U39" s="276">
        <v>1197</v>
      </c>
      <c r="V39" s="276">
        <v>1197</v>
      </c>
      <c r="W39" s="277"/>
      <c r="X39" s="277"/>
      <c r="Y39" s="142" t="s">
        <v>15</v>
      </c>
      <c r="Z39" s="146" t="s">
        <v>289</v>
      </c>
      <c r="AA39" s="144">
        <v>7897881</v>
      </c>
      <c r="AB39" s="144" t="s">
        <v>320</v>
      </c>
      <c r="AC39" s="144" t="s">
        <v>240</v>
      </c>
      <c r="AD39" s="197" t="s">
        <v>452</v>
      </c>
      <c r="AE39" s="144" t="s">
        <v>361</v>
      </c>
      <c r="AF39" s="183">
        <v>1285</v>
      </c>
      <c r="AG39" s="183">
        <v>1285</v>
      </c>
      <c r="AH39" s="183"/>
      <c r="AI39" s="183"/>
      <c r="AJ39" s="198">
        <f>AK39</f>
        <v>1197</v>
      </c>
      <c r="AK39" s="198">
        <v>1197</v>
      </c>
      <c r="AL39" s="241">
        <f t="shared" si="17"/>
        <v>-120</v>
      </c>
      <c r="AM39" s="234">
        <f t="shared" si="18"/>
        <v>1077</v>
      </c>
      <c r="AN39" s="246"/>
      <c r="AO39" s="246"/>
      <c r="AP39" s="246">
        <v>1051</v>
      </c>
      <c r="AQ39" s="246">
        <v>26</v>
      </c>
      <c r="AR39" s="246"/>
      <c r="AS39" s="151"/>
      <c r="AT39" s="151"/>
      <c r="AU39" s="197"/>
      <c r="AX39" s="178">
        <v>121</v>
      </c>
    </row>
    <row r="40" spans="1:50" ht="57" customHeight="1">
      <c r="A40" s="273" t="s">
        <v>15</v>
      </c>
      <c r="B40" s="274" t="s">
        <v>307</v>
      </c>
      <c r="C40" s="275"/>
      <c r="D40" s="275" t="s">
        <v>320</v>
      </c>
      <c r="E40" s="275" t="s">
        <v>240</v>
      </c>
      <c r="F40" s="273" t="str">
        <f>F37</f>
        <v>2021-2025</v>
      </c>
      <c r="G40" s="275" t="s">
        <v>358</v>
      </c>
      <c r="H40" s="276">
        <v>4230</v>
      </c>
      <c r="I40" s="276">
        <v>4230</v>
      </c>
      <c r="J40" s="276"/>
      <c r="K40" s="276"/>
      <c r="L40" s="276">
        <f t="shared" ref="L40:L43" si="29">I27-L27</f>
        <v>4030</v>
      </c>
      <c r="M40" s="276">
        <f t="shared" ref="M40:M43" si="30">L40</f>
        <v>4030</v>
      </c>
      <c r="N40" s="277"/>
      <c r="O40" s="277"/>
      <c r="P40" s="275" t="s">
        <v>358</v>
      </c>
      <c r="Q40" s="276">
        <v>4230</v>
      </c>
      <c r="R40" s="276">
        <v>4230</v>
      </c>
      <c r="S40" s="276"/>
      <c r="T40" s="276"/>
      <c r="U40" s="276">
        <v>4030</v>
      </c>
      <c r="V40" s="276">
        <v>4030</v>
      </c>
      <c r="W40" s="277"/>
      <c r="X40" s="277"/>
      <c r="Y40" s="142" t="s">
        <v>15</v>
      </c>
      <c r="Z40" s="146" t="s">
        <v>307</v>
      </c>
      <c r="AA40" s="144">
        <v>7902732</v>
      </c>
      <c r="AB40" s="144" t="s">
        <v>320</v>
      </c>
      <c r="AC40" s="144" t="s">
        <v>240</v>
      </c>
      <c r="AD40" s="144" t="s">
        <v>441</v>
      </c>
      <c r="AE40" s="144" t="s">
        <v>358</v>
      </c>
      <c r="AF40" s="183">
        <v>4230</v>
      </c>
      <c r="AG40" s="183">
        <v>4230</v>
      </c>
      <c r="AH40" s="183"/>
      <c r="AI40" s="183"/>
      <c r="AJ40" s="183">
        <f t="shared" ref="AJ40" si="31">AG27-AJ27</f>
        <v>4030</v>
      </c>
      <c r="AK40" s="183">
        <v>4030</v>
      </c>
      <c r="AL40" s="241">
        <f t="shared" si="17"/>
        <v>-38</v>
      </c>
      <c r="AM40" s="234">
        <f t="shared" si="18"/>
        <v>3992</v>
      </c>
      <c r="AN40" s="246"/>
      <c r="AO40" s="246"/>
      <c r="AP40" s="246"/>
      <c r="AQ40" s="246">
        <v>1630</v>
      </c>
      <c r="AR40" s="246">
        <v>2362</v>
      </c>
      <c r="AS40" s="151"/>
      <c r="AT40" s="151"/>
      <c r="AU40" s="144"/>
      <c r="AX40" s="178">
        <v>38</v>
      </c>
    </row>
    <row r="41" spans="1:50" ht="57" customHeight="1">
      <c r="A41" s="273" t="s">
        <v>15</v>
      </c>
      <c r="B41" s="274" t="s">
        <v>308</v>
      </c>
      <c r="C41" s="275"/>
      <c r="D41" s="275" t="s">
        <v>320</v>
      </c>
      <c r="E41" s="275" t="s">
        <v>240</v>
      </c>
      <c r="F41" s="273" t="str">
        <f t="shared" ref="F41:F43" si="32">F40</f>
        <v>2021-2025</v>
      </c>
      <c r="G41" s="275" t="s">
        <v>357</v>
      </c>
      <c r="H41" s="276">
        <v>1968</v>
      </c>
      <c r="I41" s="276">
        <v>1968</v>
      </c>
      <c r="J41" s="276"/>
      <c r="K41" s="276"/>
      <c r="L41" s="276">
        <f t="shared" si="29"/>
        <v>1768</v>
      </c>
      <c r="M41" s="276">
        <f t="shared" si="30"/>
        <v>1768</v>
      </c>
      <c r="N41" s="277"/>
      <c r="O41" s="277"/>
      <c r="P41" s="275" t="s">
        <v>357</v>
      </c>
      <c r="Q41" s="276">
        <v>1968</v>
      </c>
      <c r="R41" s="276">
        <v>1968</v>
      </c>
      <c r="S41" s="276"/>
      <c r="T41" s="276"/>
      <c r="U41" s="278">
        <v>1779</v>
      </c>
      <c r="V41" s="278">
        <v>1779</v>
      </c>
      <c r="W41" s="279"/>
      <c r="X41" s="279"/>
      <c r="Y41" s="142" t="s">
        <v>15</v>
      </c>
      <c r="Z41" s="146" t="s">
        <v>308</v>
      </c>
      <c r="AA41" s="144">
        <v>7902733</v>
      </c>
      <c r="AB41" s="144" t="s">
        <v>320</v>
      </c>
      <c r="AC41" s="144" t="s">
        <v>240</v>
      </c>
      <c r="AD41" s="144" t="s">
        <v>441</v>
      </c>
      <c r="AE41" s="144" t="s">
        <v>357</v>
      </c>
      <c r="AF41" s="183">
        <v>1968</v>
      </c>
      <c r="AG41" s="183">
        <v>1968</v>
      </c>
      <c r="AH41" s="183"/>
      <c r="AI41" s="183"/>
      <c r="AJ41" s="198">
        <f>AG28-AJ28-60</f>
        <v>1779</v>
      </c>
      <c r="AK41" s="198">
        <v>1779</v>
      </c>
      <c r="AL41" s="241">
        <f t="shared" si="17"/>
        <v>120</v>
      </c>
      <c r="AM41" s="234">
        <f t="shared" si="18"/>
        <v>1899</v>
      </c>
      <c r="AN41" s="247"/>
      <c r="AO41" s="247"/>
      <c r="AP41" s="247"/>
      <c r="AQ41" s="247">
        <v>800</v>
      </c>
      <c r="AR41" s="247">
        <v>1099</v>
      </c>
      <c r="AS41" s="203"/>
      <c r="AT41" s="203"/>
      <c r="AU41" s="197"/>
      <c r="AX41" s="178">
        <v>69</v>
      </c>
    </row>
    <row r="42" spans="1:50" ht="57" customHeight="1">
      <c r="A42" s="273" t="s">
        <v>15</v>
      </c>
      <c r="B42" s="274" t="s">
        <v>318</v>
      </c>
      <c r="C42" s="275"/>
      <c r="D42" s="275" t="s">
        <v>320</v>
      </c>
      <c r="E42" s="275" t="s">
        <v>240</v>
      </c>
      <c r="F42" s="273" t="str">
        <f t="shared" si="32"/>
        <v>2021-2025</v>
      </c>
      <c r="G42" s="275" t="s">
        <v>380</v>
      </c>
      <c r="H42" s="276">
        <v>1968</v>
      </c>
      <c r="I42" s="276">
        <v>1968</v>
      </c>
      <c r="J42" s="276"/>
      <c r="K42" s="276"/>
      <c r="L42" s="276">
        <f t="shared" si="29"/>
        <v>1768</v>
      </c>
      <c r="M42" s="276">
        <f t="shared" si="30"/>
        <v>1768</v>
      </c>
      <c r="N42" s="277"/>
      <c r="O42" s="277"/>
      <c r="P42" s="275" t="s">
        <v>380</v>
      </c>
      <c r="Q42" s="276">
        <v>1968</v>
      </c>
      <c r="R42" s="276">
        <v>1968</v>
      </c>
      <c r="S42" s="276"/>
      <c r="T42" s="276"/>
      <c r="U42" s="278">
        <v>1741</v>
      </c>
      <c r="V42" s="278">
        <v>1741</v>
      </c>
      <c r="W42" s="279"/>
      <c r="X42" s="279"/>
      <c r="Y42" s="142" t="s">
        <v>15</v>
      </c>
      <c r="Z42" s="146" t="s">
        <v>318</v>
      </c>
      <c r="AA42" s="144">
        <v>7909590</v>
      </c>
      <c r="AB42" s="144" t="s">
        <v>320</v>
      </c>
      <c r="AC42" s="144" t="s">
        <v>240</v>
      </c>
      <c r="AD42" s="144" t="s">
        <v>441</v>
      </c>
      <c r="AE42" s="144" t="s">
        <v>380</v>
      </c>
      <c r="AF42" s="183">
        <v>1968</v>
      </c>
      <c r="AG42" s="183">
        <v>1968</v>
      </c>
      <c r="AH42" s="183"/>
      <c r="AI42" s="183"/>
      <c r="AJ42" s="198">
        <f>AG29-AJ29-100</f>
        <v>1741</v>
      </c>
      <c r="AK42" s="198">
        <v>1741</v>
      </c>
      <c r="AL42" s="241">
        <f t="shared" si="17"/>
        <v>115</v>
      </c>
      <c r="AM42" s="234">
        <f t="shared" si="18"/>
        <v>1856</v>
      </c>
      <c r="AN42" s="247"/>
      <c r="AO42" s="247"/>
      <c r="AP42" s="247"/>
      <c r="AQ42" s="247">
        <v>750</v>
      </c>
      <c r="AR42" s="247">
        <v>1106</v>
      </c>
      <c r="AS42" s="203"/>
      <c r="AT42" s="203"/>
      <c r="AU42" s="197"/>
      <c r="AX42" s="178">
        <v>112</v>
      </c>
    </row>
    <row r="43" spans="1:50" ht="57" customHeight="1">
      <c r="A43" s="273" t="s">
        <v>15</v>
      </c>
      <c r="B43" s="274" t="s">
        <v>309</v>
      </c>
      <c r="C43" s="275"/>
      <c r="D43" s="275" t="s">
        <v>320</v>
      </c>
      <c r="E43" s="275" t="s">
        <v>240</v>
      </c>
      <c r="F43" s="273" t="str">
        <f t="shared" si="32"/>
        <v>2021-2025</v>
      </c>
      <c r="G43" s="275" t="s">
        <v>381</v>
      </c>
      <c r="H43" s="276">
        <v>1968</v>
      </c>
      <c r="I43" s="276">
        <v>1968</v>
      </c>
      <c r="J43" s="276"/>
      <c r="K43" s="276"/>
      <c r="L43" s="276">
        <f t="shared" si="29"/>
        <v>1768</v>
      </c>
      <c r="M43" s="276">
        <f t="shared" si="30"/>
        <v>1768</v>
      </c>
      <c r="N43" s="277"/>
      <c r="O43" s="277"/>
      <c r="P43" s="275" t="s">
        <v>381</v>
      </c>
      <c r="Q43" s="276">
        <v>1968</v>
      </c>
      <c r="R43" s="276">
        <v>1968</v>
      </c>
      <c r="S43" s="276"/>
      <c r="T43" s="276"/>
      <c r="U43" s="278">
        <v>1772</v>
      </c>
      <c r="V43" s="278">
        <v>1772</v>
      </c>
      <c r="W43" s="279"/>
      <c r="X43" s="279"/>
      <c r="Y43" s="142" t="s">
        <v>15</v>
      </c>
      <c r="Z43" s="146" t="s">
        <v>309</v>
      </c>
      <c r="AA43" s="144">
        <v>7909589</v>
      </c>
      <c r="AB43" s="144" t="s">
        <v>320</v>
      </c>
      <c r="AC43" s="144" t="s">
        <v>240</v>
      </c>
      <c r="AD43" s="144" t="s">
        <v>441</v>
      </c>
      <c r="AE43" s="144" t="s">
        <v>381</v>
      </c>
      <c r="AF43" s="183">
        <v>1968</v>
      </c>
      <c r="AG43" s="183">
        <v>1968</v>
      </c>
      <c r="AH43" s="183"/>
      <c r="AI43" s="183"/>
      <c r="AJ43" s="198">
        <f>AG30-AJ30-68</f>
        <v>1772</v>
      </c>
      <c r="AK43" s="198">
        <v>1772</v>
      </c>
      <c r="AL43" s="241">
        <f t="shared" si="17"/>
        <v>121</v>
      </c>
      <c r="AM43" s="234">
        <f t="shared" si="18"/>
        <v>1893</v>
      </c>
      <c r="AN43" s="247"/>
      <c r="AO43" s="247"/>
      <c r="AP43" s="247"/>
      <c r="AQ43" s="247">
        <v>800</v>
      </c>
      <c r="AR43" s="247">
        <v>1093</v>
      </c>
      <c r="AS43" s="203"/>
      <c r="AT43" s="203"/>
      <c r="AU43" s="197"/>
      <c r="AX43" s="178">
        <v>75</v>
      </c>
    </row>
    <row r="44" spans="1:50" s="157" customFormat="1" ht="49.5" customHeight="1">
      <c r="A44" s="280" t="s">
        <v>20</v>
      </c>
      <c r="B44" s="281" t="s">
        <v>310</v>
      </c>
      <c r="C44" s="280"/>
      <c r="D44" s="280"/>
      <c r="E44" s="280"/>
      <c r="F44" s="280"/>
      <c r="G44" s="280"/>
      <c r="H44" s="282"/>
      <c r="I44" s="282"/>
      <c r="J44" s="282"/>
      <c r="K44" s="282"/>
      <c r="L44" s="282">
        <f t="shared" ref="L44" si="33">L45+L48</f>
        <v>13160</v>
      </c>
      <c r="M44" s="282">
        <f>M45+M48</f>
        <v>13160</v>
      </c>
      <c r="N44" s="283">
        <f t="shared" ref="N44:O44" si="34">N45+N48</f>
        <v>0</v>
      </c>
      <c r="O44" s="283">
        <f t="shared" si="34"/>
        <v>0</v>
      </c>
      <c r="P44" s="280"/>
      <c r="Q44" s="282"/>
      <c r="R44" s="282"/>
      <c r="S44" s="282"/>
      <c r="T44" s="282"/>
      <c r="U44" s="282">
        <f>U45+U48</f>
        <v>11844</v>
      </c>
      <c r="V44" s="282">
        <f>V45+V48</f>
        <v>11844</v>
      </c>
      <c r="W44" s="283">
        <f t="shared" ref="W44:X44" si="35">W45+W48</f>
        <v>0</v>
      </c>
      <c r="X44" s="283">
        <f t="shared" si="35"/>
        <v>0</v>
      </c>
      <c r="Y44" s="154" t="s">
        <v>20</v>
      </c>
      <c r="Z44" s="155" t="s">
        <v>310</v>
      </c>
      <c r="AA44" s="154"/>
      <c r="AB44" s="154"/>
      <c r="AC44" s="154"/>
      <c r="AD44" s="154"/>
      <c r="AE44" s="154"/>
      <c r="AF44" s="184"/>
      <c r="AG44" s="184"/>
      <c r="AH44" s="184"/>
      <c r="AI44" s="184"/>
      <c r="AJ44" s="184">
        <f>AJ45+AJ48</f>
        <v>7890</v>
      </c>
      <c r="AK44" s="184">
        <f>AK45+AK48</f>
        <v>7890</v>
      </c>
      <c r="AL44" s="241">
        <f t="shared" si="17"/>
        <v>0</v>
      </c>
      <c r="AM44" s="236">
        <f t="shared" ref="AM44:AR44" si="36">AM45+AM48</f>
        <v>7890</v>
      </c>
      <c r="AN44" s="248">
        <f t="shared" si="36"/>
        <v>2630</v>
      </c>
      <c r="AO44" s="248">
        <f t="shared" si="36"/>
        <v>2630</v>
      </c>
      <c r="AP44" s="248">
        <f t="shared" si="36"/>
        <v>2630</v>
      </c>
      <c r="AQ44" s="248">
        <f t="shared" si="36"/>
        <v>0</v>
      </c>
      <c r="AR44" s="248">
        <f t="shared" si="36"/>
        <v>0</v>
      </c>
      <c r="AS44" s="170">
        <f t="shared" ref="AS44:AT44" si="37">AS45+AS48</f>
        <v>0</v>
      </c>
      <c r="AT44" s="170">
        <f t="shared" si="37"/>
        <v>0</v>
      </c>
      <c r="AU44" s="156" t="s">
        <v>448</v>
      </c>
      <c r="AX44" s="207"/>
    </row>
    <row r="45" spans="1:50" ht="21.95" customHeight="1">
      <c r="A45" s="268">
        <v>1</v>
      </c>
      <c r="B45" s="268" t="s">
        <v>45</v>
      </c>
      <c r="C45" s="268"/>
      <c r="D45" s="268"/>
      <c r="E45" s="272"/>
      <c r="F45" s="272"/>
      <c r="G45" s="272"/>
      <c r="H45" s="270"/>
      <c r="I45" s="270"/>
      <c r="J45" s="270"/>
      <c r="K45" s="270"/>
      <c r="L45" s="270">
        <f>SUM(L46:L47)</f>
        <v>1000</v>
      </c>
      <c r="M45" s="270">
        <f>SUM(M46:M47)</f>
        <v>1000</v>
      </c>
      <c r="N45" s="269">
        <f t="shared" ref="N45:O45" si="38">SUM(N46:N47)</f>
        <v>0</v>
      </c>
      <c r="O45" s="269">
        <f t="shared" si="38"/>
        <v>0</v>
      </c>
      <c r="P45" s="272"/>
      <c r="Q45" s="270"/>
      <c r="R45" s="270"/>
      <c r="S45" s="270"/>
      <c r="T45" s="270"/>
      <c r="U45" s="270">
        <f>SUM(U46:U47)</f>
        <v>721</v>
      </c>
      <c r="V45" s="270">
        <f>SUM(V46:V47)</f>
        <v>721</v>
      </c>
      <c r="W45" s="269">
        <f t="shared" ref="W45:X45" si="39">SUM(W46:W47)</f>
        <v>0</v>
      </c>
      <c r="X45" s="269">
        <f t="shared" si="39"/>
        <v>0</v>
      </c>
      <c r="Y45" s="228">
        <v>1</v>
      </c>
      <c r="Z45" s="228" t="s">
        <v>45</v>
      </c>
      <c r="AA45" s="228"/>
      <c r="AB45" s="228"/>
      <c r="AC45" s="153"/>
      <c r="AD45" s="153"/>
      <c r="AE45" s="153"/>
      <c r="AF45" s="182"/>
      <c r="AG45" s="182"/>
      <c r="AH45" s="182"/>
      <c r="AI45" s="182"/>
      <c r="AJ45" s="182">
        <f>SUM(AJ46:AJ47)</f>
        <v>721</v>
      </c>
      <c r="AK45" s="182">
        <f>SUM(AK46:AK47)</f>
        <v>721</v>
      </c>
      <c r="AL45" s="241">
        <f t="shared" si="17"/>
        <v>0</v>
      </c>
      <c r="AM45" s="232">
        <f t="shared" ref="AM45:AR45" si="40">SUM(AM46:AM47)</f>
        <v>721</v>
      </c>
      <c r="AN45" s="245">
        <f t="shared" si="40"/>
        <v>721</v>
      </c>
      <c r="AO45" s="245">
        <f t="shared" si="40"/>
        <v>0</v>
      </c>
      <c r="AP45" s="245">
        <f t="shared" si="40"/>
        <v>0</v>
      </c>
      <c r="AQ45" s="245">
        <f t="shared" si="40"/>
        <v>0</v>
      </c>
      <c r="AR45" s="245">
        <f t="shared" si="40"/>
        <v>0</v>
      </c>
      <c r="AS45" s="152">
        <f t="shared" ref="AS45:AT45" si="41">SUM(AS46:AS47)</f>
        <v>0</v>
      </c>
      <c r="AT45" s="152">
        <f t="shared" si="41"/>
        <v>0</v>
      </c>
      <c r="AU45" s="230"/>
    </row>
    <row r="46" spans="1:50" ht="38.25">
      <c r="A46" s="273" t="s">
        <v>15</v>
      </c>
      <c r="B46" s="284" t="s">
        <v>293</v>
      </c>
      <c r="C46" s="275"/>
      <c r="D46" s="275" t="s">
        <v>320</v>
      </c>
      <c r="E46" s="285" t="s">
        <v>328</v>
      </c>
      <c r="F46" s="286" t="str">
        <f>F43</f>
        <v>2021-2025</v>
      </c>
      <c r="G46" s="285" t="s">
        <v>382</v>
      </c>
      <c r="H46" s="276">
        <v>8000</v>
      </c>
      <c r="I46" s="276">
        <v>8000</v>
      </c>
      <c r="J46" s="276"/>
      <c r="K46" s="276"/>
      <c r="L46" s="276">
        <v>500</v>
      </c>
      <c r="M46" s="276">
        <v>500</v>
      </c>
      <c r="N46" s="277"/>
      <c r="O46" s="277"/>
      <c r="P46" s="285" t="s">
        <v>382</v>
      </c>
      <c r="Q46" s="276">
        <v>8000</v>
      </c>
      <c r="R46" s="276">
        <v>8000</v>
      </c>
      <c r="S46" s="276"/>
      <c r="T46" s="276"/>
      <c r="U46" s="276">
        <v>500</v>
      </c>
      <c r="V46" s="276">
        <v>500</v>
      </c>
      <c r="W46" s="277"/>
      <c r="X46" s="277"/>
      <c r="Y46" s="142" t="s">
        <v>15</v>
      </c>
      <c r="Z46" s="145" t="s">
        <v>293</v>
      </c>
      <c r="AA46" s="144">
        <v>7913664</v>
      </c>
      <c r="AB46" s="144" t="s">
        <v>320</v>
      </c>
      <c r="AC46" s="158" t="s">
        <v>328</v>
      </c>
      <c r="AD46" s="223" t="s">
        <v>438</v>
      </c>
      <c r="AE46" s="158" t="s">
        <v>382</v>
      </c>
      <c r="AF46" s="183">
        <v>8000</v>
      </c>
      <c r="AG46" s="183">
        <v>8000</v>
      </c>
      <c r="AH46" s="183"/>
      <c r="AI46" s="183"/>
      <c r="AJ46" s="183">
        <v>500</v>
      </c>
      <c r="AK46" s="183">
        <v>500</v>
      </c>
      <c r="AL46" s="241">
        <f t="shared" si="17"/>
        <v>0</v>
      </c>
      <c r="AM46" s="234">
        <f t="shared" si="18"/>
        <v>500</v>
      </c>
      <c r="AN46" s="246">
        <v>500</v>
      </c>
      <c r="AO46" s="246"/>
      <c r="AP46" s="246"/>
      <c r="AQ46" s="246"/>
      <c r="AR46" s="246"/>
      <c r="AS46" s="151"/>
      <c r="AT46" s="151"/>
      <c r="AU46" s="144"/>
    </row>
    <row r="47" spans="1:50" ht="38.25">
      <c r="A47" s="273" t="s">
        <v>15</v>
      </c>
      <c r="B47" s="284" t="s">
        <v>294</v>
      </c>
      <c r="C47" s="275"/>
      <c r="D47" s="275" t="s">
        <v>320</v>
      </c>
      <c r="E47" s="285" t="s">
        <v>235</v>
      </c>
      <c r="F47" s="286" t="str">
        <f>F46</f>
        <v>2021-2025</v>
      </c>
      <c r="G47" s="285" t="s">
        <v>344</v>
      </c>
      <c r="H47" s="276">
        <f>I47</f>
        <v>5160</v>
      </c>
      <c r="I47" s="276">
        <v>5160</v>
      </c>
      <c r="J47" s="276"/>
      <c r="K47" s="276"/>
      <c r="L47" s="276">
        <v>500</v>
      </c>
      <c r="M47" s="276">
        <v>500</v>
      </c>
      <c r="N47" s="277"/>
      <c r="O47" s="277"/>
      <c r="P47" s="285" t="s">
        <v>344</v>
      </c>
      <c r="Q47" s="276">
        <f>R47</f>
        <v>5160</v>
      </c>
      <c r="R47" s="276">
        <v>5160</v>
      </c>
      <c r="S47" s="276"/>
      <c r="T47" s="276"/>
      <c r="U47" s="278">
        <f>V47</f>
        <v>221</v>
      </c>
      <c r="V47" s="278">
        <f>500-279</f>
        <v>221</v>
      </c>
      <c r="W47" s="277"/>
      <c r="X47" s="277"/>
      <c r="Y47" s="142" t="s">
        <v>15</v>
      </c>
      <c r="Z47" s="145" t="s">
        <v>294</v>
      </c>
      <c r="AA47" s="144">
        <v>7916553</v>
      </c>
      <c r="AB47" s="144" t="s">
        <v>320</v>
      </c>
      <c r="AC47" s="158" t="s">
        <v>235</v>
      </c>
      <c r="AD47" s="223" t="s">
        <v>438</v>
      </c>
      <c r="AE47" s="158" t="s">
        <v>344</v>
      </c>
      <c r="AF47" s="183">
        <f>AG47</f>
        <v>5160</v>
      </c>
      <c r="AG47" s="183">
        <v>5160</v>
      </c>
      <c r="AH47" s="183"/>
      <c r="AI47" s="183"/>
      <c r="AJ47" s="198">
        <f>AK47</f>
        <v>221</v>
      </c>
      <c r="AK47" s="198">
        <f>500-279</f>
        <v>221</v>
      </c>
      <c r="AL47" s="241">
        <f t="shared" si="17"/>
        <v>0</v>
      </c>
      <c r="AM47" s="234">
        <f t="shared" si="18"/>
        <v>221</v>
      </c>
      <c r="AN47" s="247">
        <v>221</v>
      </c>
      <c r="AO47" s="247"/>
      <c r="AP47" s="247"/>
      <c r="AQ47" s="247"/>
      <c r="AR47" s="247"/>
      <c r="AS47" s="151"/>
      <c r="AT47" s="151"/>
      <c r="AU47" s="197"/>
    </row>
    <row r="48" spans="1:50" s="147" customFormat="1" ht="22.5" customHeight="1">
      <c r="A48" s="268">
        <v>2</v>
      </c>
      <c r="B48" s="268" t="s">
        <v>46</v>
      </c>
      <c r="C48" s="268"/>
      <c r="D48" s="268"/>
      <c r="E48" s="268"/>
      <c r="F48" s="268"/>
      <c r="G48" s="268"/>
      <c r="H48" s="270"/>
      <c r="I48" s="270"/>
      <c r="J48" s="270">
        <f t="shared" ref="J48:L48" si="42">SUM(J49:J50)</f>
        <v>0</v>
      </c>
      <c r="K48" s="270">
        <f t="shared" si="42"/>
        <v>0</v>
      </c>
      <c r="L48" s="270">
        <f t="shared" si="42"/>
        <v>12160</v>
      </c>
      <c r="M48" s="270">
        <f>SUM(M49:M50)</f>
        <v>12160</v>
      </c>
      <c r="N48" s="269">
        <f t="shared" ref="N48:O48" si="43">SUM(N49:N50)</f>
        <v>0</v>
      </c>
      <c r="O48" s="269">
        <f t="shared" si="43"/>
        <v>0</v>
      </c>
      <c r="P48" s="268"/>
      <c r="Q48" s="270"/>
      <c r="R48" s="270"/>
      <c r="S48" s="270">
        <f t="shared" ref="S48:T48" si="44">SUM(S49:S50)</f>
        <v>0</v>
      </c>
      <c r="T48" s="270">
        <f t="shared" si="44"/>
        <v>0</v>
      </c>
      <c r="U48" s="270">
        <f>SUM(U49:U50)</f>
        <v>11123</v>
      </c>
      <c r="V48" s="270">
        <f>SUM(V49:V50)</f>
        <v>11123</v>
      </c>
      <c r="W48" s="269">
        <f t="shared" ref="W48:X48" si="45">SUM(W49:W50)</f>
        <v>0</v>
      </c>
      <c r="X48" s="269">
        <f t="shared" si="45"/>
        <v>0</v>
      </c>
      <c r="Y48" s="228">
        <v>2</v>
      </c>
      <c r="Z48" s="228" t="s">
        <v>46</v>
      </c>
      <c r="AA48" s="228"/>
      <c r="AB48" s="228"/>
      <c r="AC48" s="228"/>
      <c r="AD48" s="228"/>
      <c r="AE48" s="228"/>
      <c r="AF48" s="182"/>
      <c r="AG48" s="182"/>
      <c r="AH48" s="182">
        <f t="shared" ref="AH48:AI48" si="46">SUM(AH49:AH50)</f>
        <v>0</v>
      </c>
      <c r="AI48" s="182">
        <f t="shared" si="46"/>
        <v>0</v>
      </c>
      <c r="AJ48" s="182">
        <f>SUM(AJ49:AJ50)</f>
        <v>7169</v>
      </c>
      <c r="AK48" s="182">
        <f>SUM(AK49:AK50)</f>
        <v>7169</v>
      </c>
      <c r="AL48" s="241">
        <f t="shared" si="17"/>
        <v>0</v>
      </c>
      <c r="AM48" s="232">
        <f t="shared" ref="AM48:AR48" si="47">SUM(AM49:AM50)</f>
        <v>7169</v>
      </c>
      <c r="AN48" s="245">
        <f t="shared" si="47"/>
        <v>1909</v>
      </c>
      <c r="AO48" s="245">
        <f t="shared" si="47"/>
        <v>2630</v>
      </c>
      <c r="AP48" s="245">
        <f t="shared" si="47"/>
        <v>2630</v>
      </c>
      <c r="AQ48" s="245">
        <f t="shared" si="47"/>
        <v>0</v>
      </c>
      <c r="AR48" s="245">
        <f t="shared" si="47"/>
        <v>0</v>
      </c>
      <c r="AS48" s="152">
        <f t="shared" ref="AS48:AT48" si="48">SUM(AS49:AS50)</f>
        <v>0</v>
      </c>
      <c r="AT48" s="152">
        <f t="shared" si="48"/>
        <v>0</v>
      </c>
      <c r="AU48" s="230"/>
      <c r="AX48" s="206"/>
    </row>
    <row r="49" spans="1:50" ht="58.5" customHeight="1">
      <c r="A49" s="273" t="s">
        <v>15</v>
      </c>
      <c r="B49" s="284" t="s">
        <v>293</v>
      </c>
      <c r="C49" s="275"/>
      <c r="D49" s="275" t="s">
        <v>320</v>
      </c>
      <c r="E49" s="285" t="s">
        <v>328</v>
      </c>
      <c r="F49" s="286" t="str">
        <f>F47</f>
        <v>2021-2025</v>
      </c>
      <c r="G49" s="285" t="s">
        <v>382</v>
      </c>
      <c r="H49" s="276">
        <v>8000</v>
      </c>
      <c r="I49" s="276">
        <v>8000</v>
      </c>
      <c r="J49" s="276"/>
      <c r="K49" s="276"/>
      <c r="L49" s="276">
        <f>I46-L46</f>
        <v>7500</v>
      </c>
      <c r="M49" s="276">
        <f>L49</f>
        <v>7500</v>
      </c>
      <c r="N49" s="277"/>
      <c r="O49" s="277"/>
      <c r="P49" s="285" t="s">
        <v>382</v>
      </c>
      <c r="Q49" s="276">
        <v>8000</v>
      </c>
      <c r="R49" s="276">
        <v>8000</v>
      </c>
      <c r="S49" s="276"/>
      <c r="T49" s="276"/>
      <c r="U49" s="278">
        <f>R46-U46-1316</f>
        <v>6184</v>
      </c>
      <c r="V49" s="278">
        <f>U49</f>
        <v>6184</v>
      </c>
      <c r="W49" s="277"/>
      <c r="X49" s="277"/>
      <c r="Y49" s="142" t="s">
        <v>15</v>
      </c>
      <c r="Z49" s="145" t="s">
        <v>293</v>
      </c>
      <c r="AA49" s="144">
        <v>7913664</v>
      </c>
      <c r="AB49" s="144" t="s">
        <v>320</v>
      </c>
      <c r="AC49" s="158" t="s">
        <v>328</v>
      </c>
      <c r="AD49" s="223" t="s">
        <v>438</v>
      </c>
      <c r="AE49" s="158" t="s">
        <v>382</v>
      </c>
      <c r="AF49" s="183">
        <v>8000</v>
      </c>
      <c r="AG49" s="183">
        <v>8000</v>
      </c>
      <c r="AH49" s="183"/>
      <c r="AI49" s="183"/>
      <c r="AJ49" s="198">
        <f>AK49</f>
        <v>3122</v>
      </c>
      <c r="AK49" s="198">
        <f>1630+930+562</f>
        <v>3122</v>
      </c>
      <c r="AL49" s="241">
        <f t="shared" si="17"/>
        <v>753</v>
      </c>
      <c r="AM49" s="234">
        <f t="shared" si="18"/>
        <v>3875</v>
      </c>
      <c r="AN49" s="247">
        <v>1630</v>
      </c>
      <c r="AO49" s="247">
        <v>930</v>
      </c>
      <c r="AP49" s="247">
        <v>1315</v>
      </c>
      <c r="AQ49" s="247"/>
      <c r="AR49" s="247"/>
      <c r="AS49" s="151"/>
      <c r="AT49" s="151"/>
      <c r="AU49" s="197" t="s">
        <v>454</v>
      </c>
      <c r="AX49" s="148"/>
    </row>
    <row r="50" spans="1:50" ht="60.75" customHeight="1">
      <c r="A50" s="273" t="s">
        <v>15</v>
      </c>
      <c r="B50" s="284" t="s">
        <v>294</v>
      </c>
      <c r="C50" s="275"/>
      <c r="D50" s="275" t="s">
        <v>320</v>
      </c>
      <c r="E50" s="285" t="s">
        <v>235</v>
      </c>
      <c r="F50" s="286" t="str">
        <f>F49</f>
        <v>2021-2025</v>
      </c>
      <c r="G50" s="285" t="s">
        <v>344</v>
      </c>
      <c r="H50" s="276">
        <f>I50</f>
        <v>5160</v>
      </c>
      <c r="I50" s="276">
        <v>5160</v>
      </c>
      <c r="J50" s="276"/>
      <c r="K50" s="276"/>
      <c r="L50" s="276">
        <f>I47-L47</f>
        <v>4660</v>
      </c>
      <c r="M50" s="276">
        <f>L50</f>
        <v>4660</v>
      </c>
      <c r="N50" s="277"/>
      <c r="O50" s="277"/>
      <c r="P50" s="285" t="s">
        <v>344</v>
      </c>
      <c r="Q50" s="276">
        <f>R50</f>
        <v>5160</v>
      </c>
      <c r="R50" s="276">
        <v>5160</v>
      </c>
      <c r="S50" s="276"/>
      <c r="T50" s="276"/>
      <c r="U50" s="278">
        <f>R47-U47</f>
        <v>4939</v>
      </c>
      <c r="V50" s="278">
        <f>U50</f>
        <v>4939</v>
      </c>
      <c r="W50" s="277"/>
      <c r="X50" s="277"/>
      <c r="Y50" s="142" t="s">
        <v>15</v>
      </c>
      <c r="Z50" s="145" t="s">
        <v>294</v>
      </c>
      <c r="AA50" s="144">
        <v>7916553</v>
      </c>
      <c r="AB50" s="144" t="s">
        <v>320</v>
      </c>
      <c r="AC50" s="158" t="s">
        <v>235</v>
      </c>
      <c r="AD50" s="223" t="s">
        <v>438</v>
      </c>
      <c r="AE50" s="158" t="s">
        <v>344</v>
      </c>
      <c r="AF50" s="183">
        <f>AG50</f>
        <v>5160</v>
      </c>
      <c r="AG50" s="183">
        <v>5160</v>
      </c>
      <c r="AH50" s="183"/>
      <c r="AI50" s="183"/>
      <c r="AJ50" s="198">
        <f>AK50</f>
        <v>4047</v>
      </c>
      <c r="AK50" s="198">
        <f>279+1700+2068</f>
        <v>4047</v>
      </c>
      <c r="AL50" s="241">
        <f t="shared" si="17"/>
        <v>-753</v>
      </c>
      <c r="AM50" s="234">
        <f t="shared" si="18"/>
        <v>3294</v>
      </c>
      <c r="AN50" s="247">
        <v>279</v>
      </c>
      <c r="AO50" s="247">
        <v>1700</v>
      </c>
      <c r="AP50" s="247">
        <v>1315</v>
      </c>
      <c r="AQ50" s="247"/>
      <c r="AR50" s="247"/>
      <c r="AS50" s="151"/>
      <c r="AT50" s="151"/>
      <c r="AU50" s="197" t="s">
        <v>461</v>
      </c>
    </row>
    <row r="51" spans="1:50" s="157" customFormat="1" ht="23.25" customHeight="1">
      <c r="A51" s="280" t="s">
        <v>66</v>
      </c>
      <c r="B51" s="281" t="s">
        <v>311</v>
      </c>
      <c r="C51" s="280"/>
      <c r="D51" s="280"/>
      <c r="E51" s="280"/>
      <c r="F51" s="280"/>
      <c r="G51" s="280"/>
      <c r="H51" s="282"/>
      <c r="I51" s="282"/>
      <c r="J51" s="282">
        <f t="shared" ref="J51:K51" si="49">J52+J54</f>
        <v>25000</v>
      </c>
      <c r="K51" s="282">
        <f t="shared" si="49"/>
        <v>25000</v>
      </c>
      <c r="L51" s="282">
        <f>L52+L54</f>
        <v>10000</v>
      </c>
      <c r="M51" s="282">
        <f>M52+M54</f>
        <v>10000</v>
      </c>
      <c r="N51" s="283">
        <f>N52+N54</f>
        <v>0</v>
      </c>
      <c r="O51" s="283">
        <f>O52+O54</f>
        <v>0</v>
      </c>
      <c r="P51" s="280"/>
      <c r="Q51" s="282"/>
      <c r="R51" s="282"/>
      <c r="S51" s="282">
        <f t="shared" ref="S51:T51" si="50">S52+S54</f>
        <v>25000</v>
      </c>
      <c r="T51" s="282">
        <f t="shared" si="50"/>
        <v>25000</v>
      </c>
      <c r="U51" s="282">
        <f>U52+U54</f>
        <v>10000</v>
      </c>
      <c r="V51" s="282">
        <f>V52+V54</f>
        <v>10000</v>
      </c>
      <c r="W51" s="283">
        <f>W52+W54</f>
        <v>0</v>
      </c>
      <c r="X51" s="283">
        <f>X52+X54</f>
        <v>0</v>
      </c>
      <c r="Y51" s="154" t="s">
        <v>66</v>
      </c>
      <c r="Z51" s="155" t="s">
        <v>311</v>
      </c>
      <c r="AA51" s="154"/>
      <c r="AB51" s="154"/>
      <c r="AC51" s="154"/>
      <c r="AD51" s="154"/>
      <c r="AE51" s="154"/>
      <c r="AF51" s="184"/>
      <c r="AG51" s="184"/>
      <c r="AH51" s="184">
        <f t="shared" ref="AH51:AI51" si="51">AH52+AH54</f>
        <v>25000</v>
      </c>
      <c r="AI51" s="184">
        <f t="shared" si="51"/>
        <v>25000</v>
      </c>
      <c r="AJ51" s="184">
        <f>AJ52+AJ54</f>
        <v>10000</v>
      </c>
      <c r="AK51" s="184">
        <f>AK52+AK54</f>
        <v>10000</v>
      </c>
      <c r="AL51" s="241">
        <f t="shared" si="17"/>
        <v>0</v>
      </c>
      <c r="AM51" s="236">
        <f t="shared" ref="AM51:AR51" si="52">AM52+AM54</f>
        <v>10000</v>
      </c>
      <c r="AN51" s="248">
        <f t="shared" si="52"/>
        <v>7500</v>
      </c>
      <c r="AO51" s="248">
        <f t="shared" si="52"/>
        <v>2500</v>
      </c>
      <c r="AP51" s="248">
        <f t="shared" si="52"/>
        <v>0</v>
      </c>
      <c r="AQ51" s="248">
        <f t="shared" si="52"/>
        <v>0</v>
      </c>
      <c r="AR51" s="248">
        <f t="shared" si="52"/>
        <v>0</v>
      </c>
      <c r="AS51" s="170">
        <f>AS52+AS54</f>
        <v>0</v>
      </c>
      <c r="AT51" s="170">
        <f>AT52+AT54</f>
        <v>0</v>
      </c>
      <c r="AU51" s="156"/>
      <c r="AX51" s="207"/>
    </row>
    <row r="52" spans="1:50" ht="21.95" customHeight="1">
      <c r="A52" s="268">
        <v>1</v>
      </c>
      <c r="B52" s="268" t="s">
        <v>45</v>
      </c>
      <c r="C52" s="268"/>
      <c r="D52" s="268"/>
      <c r="E52" s="272"/>
      <c r="F52" s="272"/>
      <c r="G52" s="272"/>
      <c r="H52" s="270"/>
      <c r="I52" s="270"/>
      <c r="J52" s="270">
        <f t="shared" ref="J52:K52" si="53">SUM(J53:J53)</f>
        <v>0</v>
      </c>
      <c r="K52" s="270">
        <f t="shared" si="53"/>
        <v>0</v>
      </c>
      <c r="L52" s="270">
        <f>SUM(L53:L53)</f>
        <v>0</v>
      </c>
      <c r="M52" s="270">
        <f>SUM(M53:M53)</f>
        <v>0</v>
      </c>
      <c r="N52" s="269">
        <f>SUM(N53:N53)</f>
        <v>0</v>
      </c>
      <c r="O52" s="269">
        <f>SUM(O53:O53)</f>
        <v>0</v>
      </c>
      <c r="P52" s="272"/>
      <c r="Q52" s="270"/>
      <c r="R52" s="270"/>
      <c r="S52" s="270">
        <f t="shared" ref="S52:T52" si="54">SUM(S53:S53)</f>
        <v>0</v>
      </c>
      <c r="T52" s="270">
        <f t="shared" si="54"/>
        <v>0</v>
      </c>
      <c r="U52" s="270">
        <f>SUM(U53:U53)</f>
        <v>0</v>
      </c>
      <c r="V52" s="270">
        <f>SUM(V53:V53)</f>
        <v>0</v>
      </c>
      <c r="W52" s="269">
        <f>SUM(W53:W53)</f>
        <v>0</v>
      </c>
      <c r="X52" s="269">
        <f>SUM(X53:X53)</f>
        <v>0</v>
      </c>
      <c r="Y52" s="228">
        <v>1</v>
      </c>
      <c r="Z52" s="228" t="s">
        <v>45</v>
      </c>
      <c r="AA52" s="228"/>
      <c r="AB52" s="228"/>
      <c r="AC52" s="153"/>
      <c r="AD52" s="153"/>
      <c r="AE52" s="153"/>
      <c r="AF52" s="182"/>
      <c r="AG52" s="182"/>
      <c r="AH52" s="182">
        <f t="shared" ref="AH52:AI52" si="55">SUM(AH53:AH53)</f>
        <v>0</v>
      </c>
      <c r="AI52" s="182">
        <f t="shared" si="55"/>
        <v>0</v>
      </c>
      <c r="AJ52" s="182">
        <f>SUM(AJ53:AJ53)</f>
        <v>0</v>
      </c>
      <c r="AK52" s="182">
        <f>SUM(AK53:AK53)</f>
        <v>0</v>
      </c>
      <c r="AL52" s="241">
        <f t="shared" si="17"/>
        <v>0</v>
      </c>
      <c r="AM52" s="234">
        <f t="shared" si="18"/>
        <v>0</v>
      </c>
      <c r="AN52" s="245"/>
      <c r="AO52" s="245"/>
      <c r="AP52" s="245"/>
      <c r="AQ52" s="245"/>
      <c r="AR52" s="245"/>
      <c r="AS52" s="152">
        <f>SUM(AS53:AS53)</f>
        <v>0</v>
      </c>
      <c r="AT52" s="152">
        <f>SUM(AT53:AT53)</f>
        <v>0</v>
      </c>
      <c r="AU52" s="230"/>
    </row>
    <row r="53" spans="1:50" ht="27.95" hidden="1" customHeight="1">
      <c r="A53" s="273" t="s">
        <v>15</v>
      </c>
      <c r="B53" s="287" t="s">
        <v>292</v>
      </c>
      <c r="C53" s="275"/>
      <c r="D53" s="275" t="s">
        <v>320</v>
      </c>
      <c r="E53" s="275"/>
      <c r="F53" s="275"/>
      <c r="G53" s="275"/>
      <c r="H53" s="276"/>
      <c r="I53" s="276"/>
      <c r="J53" s="276"/>
      <c r="K53" s="276"/>
      <c r="L53" s="276"/>
      <c r="M53" s="276"/>
      <c r="N53" s="277"/>
      <c r="O53" s="277"/>
      <c r="P53" s="275"/>
      <c r="Q53" s="276"/>
      <c r="R53" s="276"/>
      <c r="S53" s="276"/>
      <c r="T53" s="276"/>
      <c r="U53" s="276"/>
      <c r="V53" s="276"/>
      <c r="W53" s="277"/>
      <c r="X53" s="277"/>
      <c r="Y53" s="142" t="s">
        <v>15</v>
      </c>
      <c r="Z53" s="143" t="s">
        <v>292</v>
      </c>
      <c r="AA53" s="144"/>
      <c r="AB53" s="144" t="s">
        <v>320</v>
      </c>
      <c r="AC53" s="144"/>
      <c r="AD53" s="144"/>
      <c r="AE53" s="144"/>
      <c r="AF53" s="183"/>
      <c r="AG53" s="183"/>
      <c r="AH53" s="183"/>
      <c r="AI53" s="183"/>
      <c r="AJ53" s="183"/>
      <c r="AK53" s="183"/>
      <c r="AL53" s="241">
        <f t="shared" si="17"/>
        <v>0</v>
      </c>
      <c r="AM53" s="234">
        <f t="shared" si="18"/>
        <v>0</v>
      </c>
      <c r="AN53" s="246"/>
      <c r="AO53" s="246"/>
      <c r="AP53" s="246"/>
      <c r="AQ53" s="246"/>
      <c r="AR53" s="246"/>
      <c r="AS53" s="151"/>
      <c r="AT53" s="151"/>
      <c r="AU53" s="158"/>
    </row>
    <row r="54" spans="1:50" s="147" customFormat="1" ht="22.5" customHeight="1">
      <c r="A54" s="268">
        <v>2</v>
      </c>
      <c r="B54" s="268" t="s">
        <v>46</v>
      </c>
      <c r="C54" s="268"/>
      <c r="D54" s="268"/>
      <c r="E54" s="268"/>
      <c r="F54" s="268"/>
      <c r="G54" s="268"/>
      <c r="H54" s="270"/>
      <c r="I54" s="270"/>
      <c r="J54" s="270">
        <f>SUM(J55:J56)</f>
        <v>25000</v>
      </c>
      <c r="K54" s="270">
        <f t="shared" ref="K54:M54" si="56">SUM(K55:K56)</f>
        <v>25000</v>
      </c>
      <c r="L54" s="270">
        <f t="shared" si="56"/>
        <v>10000</v>
      </c>
      <c r="M54" s="270">
        <f t="shared" si="56"/>
        <v>10000</v>
      </c>
      <c r="N54" s="269">
        <f>SUM(N55:N55)</f>
        <v>0</v>
      </c>
      <c r="O54" s="269">
        <f>SUM(O55:O55)</f>
        <v>0</v>
      </c>
      <c r="P54" s="268"/>
      <c r="Q54" s="270"/>
      <c r="R54" s="270"/>
      <c r="S54" s="270">
        <f>SUM(S55:S56)</f>
        <v>25000</v>
      </c>
      <c r="T54" s="270">
        <f t="shared" ref="T54:V54" si="57">SUM(T55:T56)</f>
        <v>25000</v>
      </c>
      <c r="U54" s="270">
        <f>SUM(U55:U56)</f>
        <v>10000</v>
      </c>
      <c r="V54" s="270">
        <f t="shared" si="57"/>
        <v>10000</v>
      </c>
      <c r="W54" s="269">
        <f>SUM(W55:W55)</f>
        <v>0</v>
      </c>
      <c r="X54" s="269">
        <f>SUM(X55:X55)</f>
        <v>0</v>
      </c>
      <c r="Y54" s="228">
        <v>2</v>
      </c>
      <c r="Z54" s="228" t="s">
        <v>46</v>
      </c>
      <c r="AA54" s="228"/>
      <c r="AB54" s="228"/>
      <c r="AC54" s="228"/>
      <c r="AD54" s="228"/>
      <c r="AE54" s="228"/>
      <c r="AF54" s="182"/>
      <c r="AG54" s="182"/>
      <c r="AH54" s="182">
        <f>SUM(AH55:AH56)</f>
        <v>25000</v>
      </c>
      <c r="AI54" s="182">
        <f t="shared" ref="AI54" si="58">SUM(AI55:AI56)</f>
        <v>25000</v>
      </c>
      <c r="AJ54" s="182">
        <f>SUM(AJ55:AJ56)</f>
        <v>10000</v>
      </c>
      <c r="AK54" s="182">
        <f t="shared" ref="AK54:AR54" si="59">SUM(AK55:AK56)</f>
        <v>10000</v>
      </c>
      <c r="AL54" s="241">
        <f t="shared" si="17"/>
        <v>0</v>
      </c>
      <c r="AM54" s="232">
        <f t="shared" si="59"/>
        <v>10000</v>
      </c>
      <c r="AN54" s="245">
        <f t="shared" si="59"/>
        <v>7500</v>
      </c>
      <c r="AO54" s="245">
        <f t="shared" si="59"/>
        <v>2500</v>
      </c>
      <c r="AP54" s="245">
        <f t="shared" si="59"/>
        <v>0</v>
      </c>
      <c r="AQ54" s="245">
        <f t="shared" si="59"/>
        <v>0</v>
      </c>
      <c r="AR54" s="245">
        <f t="shared" si="59"/>
        <v>0</v>
      </c>
      <c r="AS54" s="152">
        <f>SUM(AS55:AS55)</f>
        <v>0</v>
      </c>
      <c r="AT54" s="152">
        <f>SUM(AT55:AT55)</f>
        <v>0</v>
      </c>
      <c r="AU54" s="230"/>
      <c r="AX54" s="206"/>
    </row>
    <row r="55" spans="1:50" ht="71.25" customHeight="1">
      <c r="A55" s="273" t="s">
        <v>15</v>
      </c>
      <c r="B55" s="287" t="s">
        <v>313</v>
      </c>
      <c r="C55" s="275">
        <v>7713157</v>
      </c>
      <c r="D55" s="275" t="s">
        <v>320</v>
      </c>
      <c r="E55" s="275" t="s">
        <v>239</v>
      </c>
      <c r="F55" s="275" t="s">
        <v>422</v>
      </c>
      <c r="G55" s="275" t="s">
        <v>353</v>
      </c>
      <c r="H55" s="276">
        <v>37750.04</v>
      </c>
      <c r="I55" s="276">
        <v>37750.04</v>
      </c>
      <c r="J55" s="276">
        <v>25000</v>
      </c>
      <c r="K55" s="276">
        <v>25000</v>
      </c>
      <c r="L55" s="276">
        <f>M55</f>
        <v>1189.9658509999999</v>
      </c>
      <c r="M55" s="276">
        <v>1189.9658509999999</v>
      </c>
      <c r="N55" s="277"/>
      <c r="O55" s="277"/>
      <c r="P55" s="275" t="s">
        <v>353</v>
      </c>
      <c r="Q55" s="276">
        <v>37750.04</v>
      </c>
      <c r="R55" s="276">
        <v>37750.04</v>
      </c>
      <c r="S55" s="278">
        <f>T55</f>
        <v>24096.423073999998</v>
      </c>
      <c r="T55" s="278">
        <f>25000-903.576926</f>
        <v>24096.423073999998</v>
      </c>
      <c r="U55" s="276">
        <f>V55</f>
        <v>1189.9658509999999</v>
      </c>
      <c r="V55" s="276">
        <v>1189.9658509999999</v>
      </c>
      <c r="W55" s="277"/>
      <c r="X55" s="277"/>
      <c r="Y55" s="142" t="s">
        <v>15</v>
      </c>
      <c r="Z55" s="143" t="s">
        <v>313</v>
      </c>
      <c r="AA55" s="144">
        <v>7713157</v>
      </c>
      <c r="AB55" s="144" t="s">
        <v>320</v>
      </c>
      <c r="AC55" s="144" t="s">
        <v>239</v>
      </c>
      <c r="AD55" s="197" t="s">
        <v>422</v>
      </c>
      <c r="AE55" s="144" t="s">
        <v>353</v>
      </c>
      <c r="AF55" s="183">
        <v>37750.04</v>
      </c>
      <c r="AG55" s="183">
        <v>37750.04</v>
      </c>
      <c r="AH55" s="198">
        <f>AI55</f>
        <v>24096.423073999998</v>
      </c>
      <c r="AI55" s="198">
        <f>25000-903.576926</f>
        <v>24096.423073999998</v>
      </c>
      <c r="AJ55" s="183">
        <f>AK55</f>
        <v>1189.9658509999999</v>
      </c>
      <c r="AK55" s="183">
        <v>1189.9658509999999</v>
      </c>
      <c r="AL55" s="241">
        <f t="shared" si="17"/>
        <v>0</v>
      </c>
      <c r="AM55" s="234">
        <f t="shared" si="18"/>
        <v>1189.9658509999999</v>
      </c>
      <c r="AN55" s="246">
        <v>1189.9658509999999</v>
      </c>
      <c r="AO55" s="246"/>
      <c r="AP55" s="246"/>
      <c r="AQ55" s="246"/>
      <c r="AR55" s="246"/>
      <c r="AS55" s="151"/>
      <c r="AT55" s="151"/>
      <c r="AU55" s="256"/>
    </row>
    <row r="56" spans="1:50" ht="71.25" customHeight="1">
      <c r="A56" s="273" t="s">
        <v>15</v>
      </c>
      <c r="B56" s="287" t="s">
        <v>338</v>
      </c>
      <c r="C56" s="275"/>
      <c r="D56" s="275" t="s">
        <v>320</v>
      </c>
      <c r="E56" s="275" t="s">
        <v>328</v>
      </c>
      <c r="F56" s="275" t="s">
        <v>285</v>
      </c>
      <c r="G56" s="275" t="s">
        <v>374</v>
      </c>
      <c r="H56" s="276">
        <v>11163</v>
      </c>
      <c r="I56" s="276">
        <v>11163</v>
      </c>
      <c r="J56" s="276"/>
      <c r="K56" s="276"/>
      <c r="L56" s="276">
        <v>8810.0341489999992</v>
      </c>
      <c r="M56" s="276">
        <v>8810.0341489999992</v>
      </c>
      <c r="N56" s="277"/>
      <c r="O56" s="277"/>
      <c r="P56" s="275" t="s">
        <v>408</v>
      </c>
      <c r="Q56" s="276">
        <v>11163</v>
      </c>
      <c r="R56" s="276">
        <v>11163</v>
      </c>
      <c r="S56" s="278">
        <v>903.57692599999996</v>
      </c>
      <c r="T56" s="278">
        <v>903.57692599999996</v>
      </c>
      <c r="U56" s="276">
        <v>8810.0341489999992</v>
      </c>
      <c r="V56" s="276">
        <v>8810.0341489999992</v>
      </c>
      <c r="W56" s="277"/>
      <c r="X56" s="277"/>
      <c r="Y56" s="142" t="s">
        <v>15</v>
      </c>
      <c r="Z56" s="143" t="s">
        <v>338</v>
      </c>
      <c r="AA56" s="144">
        <v>7928807</v>
      </c>
      <c r="AB56" s="144" t="s">
        <v>320</v>
      </c>
      <c r="AC56" s="144" t="s">
        <v>328</v>
      </c>
      <c r="AD56" s="197" t="s">
        <v>438</v>
      </c>
      <c r="AE56" s="144" t="s">
        <v>408</v>
      </c>
      <c r="AF56" s="183">
        <v>11163</v>
      </c>
      <c r="AG56" s="183">
        <v>11163</v>
      </c>
      <c r="AH56" s="198">
        <v>903.57692599999996</v>
      </c>
      <c r="AI56" s="198">
        <v>903.57692599999996</v>
      </c>
      <c r="AJ56" s="183">
        <v>8810.0341489999992</v>
      </c>
      <c r="AK56" s="183">
        <v>8810.0341489999992</v>
      </c>
      <c r="AL56" s="241">
        <f t="shared" si="17"/>
        <v>0</v>
      </c>
      <c r="AM56" s="234">
        <f t="shared" si="18"/>
        <v>8810.0341489999992</v>
      </c>
      <c r="AN56" s="246">
        <v>6310.0341490000001</v>
      </c>
      <c r="AO56" s="246">
        <v>2500</v>
      </c>
      <c r="AP56" s="246"/>
      <c r="AQ56" s="246"/>
      <c r="AR56" s="246"/>
      <c r="AS56" s="151"/>
      <c r="AT56" s="151"/>
      <c r="AU56" s="256"/>
    </row>
    <row r="57" spans="1:50" s="149" customFormat="1" ht="52.5">
      <c r="A57" s="268" t="s">
        <v>70</v>
      </c>
      <c r="B57" s="268" t="s">
        <v>290</v>
      </c>
      <c r="C57" s="268"/>
      <c r="D57" s="268"/>
      <c r="E57" s="268"/>
      <c r="F57" s="268"/>
      <c r="G57" s="268"/>
      <c r="H57" s="270"/>
      <c r="I57" s="270"/>
      <c r="J57" s="270">
        <f t="shared" ref="J57:O57" si="60">J58+J59</f>
        <v>9567.6163489999999</v>
      </c>
      <c r="K57" s="270">
        <f t="shared" si="60"/>
        <v>9567.6163489999999</v>
      </c>
      <c r="L57" s="271">
        <f t="shared" si="60"/>
        <v>153739.34643353845</v>
      </c>
      <c r="M57" s="271">
        <f t="shared" si="60"/>
        <v>153739.34643353845</v>
      </c>
      <c r="N57" s="269">
        <f t="shared" si="60"/>
        <v>0</v>
      </c>
      <c r="O57" s="269">
        <f t="shared" si="60"/>
        <v>0</v>
      </c>
      <c r="P57" s="268"/>
      <c r="Q57" s="270"/>
      <c r="R57" s="270"/>
      <c r="S57" s="270">
        <f t="shared" ref="S57:X57" si="61">S58+S59</f>
        <v>14844.207729000002</v>
      </c>
      <c r="T57" s="270">
        <f t="shared" si="61"/>
        <v>14844.207729000002</v>
      </c>
      <c r="U57" s="271">
        <f>U58+U59</f>
        <v>153835.94146799998</v>
      </c>
      <c r="V57" s="271">
        <f t="shared" si="61"/>
        <v>153835.94146799998</v>
      </c>
      <c r="W57" s="269">
        <f t="shared" si="61"/>
        <v>0</v>
      </c>
      <c r="X57" s="269">
        <f t="shared" si="61"/>
        <v>0</v>
      </c>
      <c r="Y57" s="228" t="s">
        <v>70</v>
      </c>
      <c r="Z57" s="257" t="s">
        <v>290</v>
      </c>
      <c r="AA57" s="228"/>
      <c r="AB57" s="228"/>
      <c r="AC57" s="228"/>
      <c r="AD57" s="228"/>
      <c r="AE57" s="228"/>
      <c r="AF57" s="182"/>
      <c r="AG57" s="182"/>
      <c r="AH57" s="182">
        <f t="shared" ref="AH57:AI57" si="62">AH58+AH59</f>
        <v>14844.207729000002</v>
      </c>
      <c r="AI57" s="182">
        <f t="shared" si="62"/>
        <v>14844.207729000002</v>
      </c>
      <c r="AJ57" s="199">
        <f>AJ58+AJ59</f>
        <v>145352.96710902563</v>
      </c>
      <c r="AK57" s="199">
        <f t="shared" ref="AK57:AT57" si="63">AK58+AK59</f>
        <v>145352.96710902563</v>
      </c>
      <c r="AL57" s="259">
        <f t="shared" si="17"/>
        <v>-128751.23833169229</v>
      </c>
      <c r="AM57" s="233">
        <f t="shared" si="63"/>
        <v>16601.72877733333</v>
      </c>
      <c r="AN57" s="244">
        <f t="shared" si="63"/>
        <v>11432.292879897435</v>
      </c>
      <c r="AO57" s="244">
        <f t="shared" si="63"/>
        <v>3900</v>
      </c>
      <c r="AP57" s="244">
        <f t="shared" si="63"/>
        <v>1333.5384615384614</v>
      </c>
      <c r="AQ57" s="244">
        <f t="shared" si="63"/>
        <v>0</v>
      </c>
      <c r="AR57" s="244">
        <f t="shared" si="63"/>
        <v>0</v>
      </c>
      <c r="AS57" s="298">
        <f t="shared" si="63"/>
        <v>0</v>
      </c>
      <c r="AT57" s="298">
        <f t="shared" si="63"/>
        <v>0</v>
      </c>
      <c r="AU57" s="260" t="s">
        <v>465</v>
      </c>
      <c r="AX57" s="299">
        <f>V57-AK57</f>
        <v>8482.9743589743448</v>
      </c>
    </row>
    <row r="58" spans="1:50" s="149" customFormat="1" ht="52.5">
      <c r="A58" s="268" t="s">
        <v>394</v>
      </c>
      <c r="B58" s="268" t="s">
        <v>396</v>
      </c>
      <c r="C58" s="268"/>
      <c r="D58" s="268"/>
      <c r="E58" s="268"/>
      <c r="F58" s="268"/>
      <c r="G58" s="268"/>
      <c r="H58" s="270"/>
      <c r="I58" s="270"/>
      <c r="J58" s="270"/>
      <c r="K58" s="270"/>
      <c r="L58" s="270">
        <f>(L59/0.78)*0.1</f>
        <v>17470.380276538461</v>
      </c>
      <c r="M58" s="270">
        <f>(M59/0.78)*0.1</f>
        <v>17470.380276538461</v>
      </c>
      <c r="N58" s="269"/>
      <c r="O58" s="269"/>
      <c r="P58" s="268"/>
      <c r="Q58" s="270"/>
      <c r="R58" s="270"/>
      <c r="S58" s="270"/>
      <c r="T58" s="270"/>
      <c r="U58" s="270">
        <f>(U59/0.78)*0.1</f>
        <v>17481.356984999999</v>
      </c>
      <c r="V58" s="270">
        <f>(V59/0.78)*0.1</f>
        <v>17481.356984999999</v>
      </c>
      <c r="W58" s="269"/>
      <c r="X58" s="269"/>
      <c r="Y58" s="228" t="s">
        <v>394</v>
      </c>
      <c r="Z58" s="257" t="s">
        <v>396</v>
      </c>
      <c r="AA58" s="228"/>
      <c r="AB58" s="228"/>
      <c r="AC58" s="228"/>
      <c r="AD58" s="228"/>
      <c r="AE58" s="228"/>
      <c r="AF58" s="182"/>
      <c r="AG58" s="182"/>
      <c r="AH58" s="182"/>
      <c r="AI58" s="182"/>
      <c r="AJ58" s="199">
        <f>(AJ59/0.78)*0.1</f>
        <v>16517.382626025643</v>
      </c>
      <c r="AK58" s="199">
        <f>(AK59/0.78)*0.1</f>
        <v>16517.382626025643</v>
      </c>
      <c r="AL58" s="259">
        <f t="shared" si="17"/>
        <v>-14630.822537692309</v>
      </c>
      <c r="AM58" s="233">
        <f t="shared" ref="AM58:AR58" si="64">(AM59/0.78)*0.1</f>
        <v>1886.5600883333329</v>
      </c>
      <c r="AN58" s="244">
        <f t="shared" si="64"/>
        <v>1299.1241908974359</v>
      </c>
      <c r="AO58" s="244">
        <v>500</v>
      </c>
      <c r="AP58" s="244">
        <f t="shared" si="64"/>
        <v>151.53846153846152</v>
      </c>
      <c r="AQ58" s="244">
        <f t="shared" si="64"/>
        <v>0</v>
      </c>
      <c r="AR58" s="244">
        <f t="shared" si="64"/>
        <v>0</v>
      </c>
      <c r="AS58" s="298"/>
      <c r="AT58" s="298"/>
      <c r="AU58" s="260" t="s">
        <v>464</v>
      </c>
      <c r="AX58" s="299">
        <f>V58-AK58</f>
        <v>963.97435897435571</v>
      </c>
    </row>
    <row r="59" spans="1:50" s="149" customFormat="1" ht="52.5">
      <c r="A59" s="268" t="s">
        <v>395</v>
      </c>
      <c r="B59" s="268" t="s">
        <v>397</v>
      </c>
      <c r="C59" s="268"/>
      <c r="D59" s="268"/>
      <c r="E59" s="268"/>
      <c r="F59" s="268"/>
      <c r="G59" s="268"/>
      <c r="H59" s="270"/>
      <c r="I59" s="270"/>
      <c r="J59" s="270">
        <f>J66+J69</f>
        <v>9567.6163489999999</v>
      </c>
      <c r="K59" s="270">
        <f t="shared" ref="K59:O59" si="65">K66+K69</f>
        <v>9567.6163489999999</v>
      </c>
      <c r="L59" s="270">
        <f>L66+L69</f>
        <v>136268.96615699999</v>
      </c>
      <c r="M59" s="270">
        <f t="shared" si="65"/>
        <v>136268.96615699999</v>
      </c>
      <c r="N59" s="269">
        <f t="shared" si="65"/>
        <v>0</v>
      </c>
      <c r="O59" s="269">
        <f t="shared" si="65"/>
        <v>0</v>
      </c>
      <c r="P59" s="268"/>
      <c r="Q59" s="270"/>
      <c r="R59" s="270"/>
      <c r="S59" s="270">
        <f t="shared" ref="S59:T59" si="66">S65+S60</f>
        <v>14844.207729000002</v>
      </c>
      <c r="T59" s="270">
        <f t="shared" si="66"/>
        <v>14844.207729000002</v>
      </c>
      <c r="U59" s="270">
        <f>U65+U60</f>
        <v>136354.58448299998</v>
      </c>
      <c r="V59" s="270">
        <f>V65+V60</f>
        <v>136354.58448299998</v>
      </c>
      <c r="W59" s="269">
        <f t="shared" ref="W59:X59" si="67">W66+W69</f>
        <v>0</v>
      </c>
      <c r="X59" s="269">
        <f t="shared" si="67"/>
        <v>0</v>
      </c>
      <c r="Y59" s="228" t="s">
        <v>395</v>
      </c>
      <c r="Z59" s="228" t="s">
        <v>397</v>
      </c>
      <c r="AA59" s="228"/>
      <c r="AB59" s="228"/>
      <c r="AC59" s="228"/>
      <c r="AD59" s="228"/>
      <c r="AE59" s="228"/>
      <c r="AF59" s="182"/>
      <c r="AG59" s="182"/>
      <c r="AH59" s="182">
        <f t="shared" ref="AH59:AI59" si="68">AH65+AH60</f>
        <v>14844.207729000002</v>
      </c>
      <c r="AI59" s="182">
        <f t="shared" si="68"/>
        <v>14844.207729000002</v>
      </c>
      <c r="AJ59" s="199">
        <f>AJ65+AJ60</f>
        <v>128835.584483</v>
      </c>
      <c r="AK59" s="199">
        <f>AK65+AK60</f>
        <v>128835.584483</v>
      </c>
      <c r="AL59" s="259">
        <f t="shared" si="17"/>
        <v>-114120.415794</v>
      </c>
      <c r="AM59" s="233">
        <f t="shared" ref="AM59:AR59" si="69">AM65+AM60</f>
        <v>14715.168688999998</v>
      </c>
      <c r="AN59" s="244">
        <f t="shared" si="69"/>
        <v>10133.168689</v>
      </c>
      <c r="AO59" s="244">
        <f t="shared" si="69"/>
        <v>3400</v>
      </c>
      <c r="AP59" s="244">
        <f t="shared" si="69"/>
        <v>1182</v>
      </c>
      <c r="AQ59" s="244">
        <f t="shared" si="69"/>
        <v>0</v>
      </c>
      <c r="AR59" s="244">
        <f t="shared" si="69"/>
        <v>0</v>
      </c>
      <c r="AS59" s="298">
        <f t="shared" ref="AS59:AT59" si="70">AS66+AS69</f>
        <v>0</v>
      </c>
      <c r="AT59" s="298">
        <f t="shared" si="70"/>
        <v>0</v>
      </c>
      <c r="AU59" s="260" t="s">
        <v>463</v>
      </c>
      <c r="AX59" s="299">
        <f>U59-AJ59</f>
        <v>7518.9999999999854</v>
      </c>
    </row>
    <row r="60" spans="1:50" s="149" customFormat="1" ht="32.25" customHeight="1">
      <c r="A60" s="268" t="s">
        <v>19</v>
      </c>
      <c r="B60" s="268" t="s">
        <v>421</v>
      </c>
      <c r="C60" s="268"/>
      <c r="D60" s="268"/>
      <c r="E60" s="268"/>
      <c r="F60" s="268"/>
      <c r="G60" s="268"/>
      <c r="H60" s="270"/>
      <c r="I60" s="270"/>
      <c r="J60" s="270"/>
      <c r="K60" s="270"/>
      <c r="L60" s="270"/>
      <c r="M60" s="270"/>
      <c r="N60" s="269"/>
      <c r="O60" s="269"/>
      <c r="P60" s="268"/>
      <c r="Q60" s="270"/>
      <c r="R60" s="270"/>
      <c r="S60" s="270"/>
      <c r="T60" s="270"/>
      <c r="U60" s="271">
        <v>5000</v>
      </c>
      <c r="V60" s="271">
        <v>5000</v>
      </c>
      <c r="W60" s="269"/>
      <c r="X60" s="269"/>
      <c r="Y60" s="228" t="s">
        <v>19</v>
      </c>
      <c r="Z60" s="228" t="s">
        <v>421</v>
      </c>
      <c r="AA60" s="228"/>
      <c r="AB60" s="228"/>
      <c r="AC60" s="228"/>
      <c r="AD60" s="228"/>
      <c r="AE60" s="228"/>
      <c r="AF60" s="182"/>
      <c r="AG60" s="182"/>
      <c r="AH60" s="182"/>
      <c r="AI60" s="182"/>
      <c r="AJ60" s="199">
        <v>5000</v>
      </c>
      <c r="AK60" s="199">
        <v>5000</v>
      </c>
      <c r="AL60" s="241">
        <f t="shared" si="17"/>
        <v>-5000</v>
      </c>
      <c r="AM60" s="234">
        <f t="shared" si="18"/>
        <v>0</v>
      </c>
      <c r="AN60" s="244"/>
      <c r="AO60" s="244"/>
      <c r="AP60" s="244"/>
      <c r="AQ60" s="244"/>
      <c r="AR60" s="244"/>
      <c r="AS60" s="152"/>
      <c r="AT60" s="152"/>
      <c r="AU60" s="230"/>
      <c r="AX60" s="204"/>
    </row>
    <row r="61" spans="1:50" s="178" customFormat="1" ht="66" hidden="1" customHeight="1">
      <c r="A61" s="273" t="s">
        <v>15</v>
      </c>
      <c r="B61" s="287" t="s">
        <v>366</v>
      </c>
      <c r="C61" s="275"/>
      <c r="D61" s="275" t="s">
        <v>368</v>
      </c>
      <c r="E61" s="275" t="s">
        <v>240</v>
      </c>
      <c r="F61" s="275" t="s">
        <v>285</v>
      </c>
      <c r="G61" s="275" t="s">
        <v>384</v>
      </c>
      <c r="H61" s="276">
        <v>908.80342299999995</v>
      </c>
      <c r="I61" s="276">
        <f>H61</f>
        <v>908.80342299999995</v>
      </c>
      <c r="J61" s="276"/>
      <c r="K61" s="276"/>
      <c r="L61" s="276">
        <f>908.803-467.02</f>
        <v>441.78300000000002</v>
      </c>
      <c r="M61" s="276">
        <f>L61</f>
        <v>441.78300000000002</v>
      </c>
      <c r="N61" s="277"/>
      <c r="O61" s="277"/>
      <c r="P61" s="275" t="s">
        <v>384</v>
      </c>
      <c r="Q61" s="276">
        <v>908.80342299999995</v>
      </c>
      <c r="R61" s="276">
        <f>Q61</f>
        <v>908.80342299999995</v>
      </c>
      <c r="S61" s="278">
        <f>T61</f>
        <v>467.02</v>
      </c>
      <c r="T61" s="278">
        <v>467.02</v>
      </c>
      <c r="U61" s="276">
        <f>908.803-467.02</f>
        <v>441.78300000000002</v>
      </c>
      <c r="V61" s="276">
        <f>U61</f>
        <v>441.78300000000002</v>
      </c>
      <c r="W61" s="277"/>
      <c r="X61" s="277"/>
      <c r="Y61" s="142" t="s">
        <v>15</v>
      </c>
      <c r="Z61" s="143" t="s">
        <v>366</v>
      </c>
      <c r="AA61" s="144"/>
      <c r="AB61" s="144" t="s">
        <v>368</v>
      </c>
      <c r="AC61" s="144" t="s">
        <v>240</v>
      </c>
      <c r="AD61" s="144" t="s">
        <v>285</v>
      </c>
      <c r="AE61" s="144" t="s">
        <v>384</v>
      </c>
      <c r="AF61" s="183">
        <v>908.80342299999995</v>
      </c>
      <c r="AG61" s="183">
        <f>AF61</f>
        <v>908.80342299999995</v>
      </c>
      <c r="AH61" s="198">
        <f>AI61</f>
        <v>467.02</v>
      </c>
      <c r="AI61" s="198">
        <v>467.02</v>
      </c>
      <c r="AJ61" s="183">
        <f>908.803-467.02</f>
        <v>441.78300000000002</v>
      </c>
      <c r="AK61" s="183">
        <f>AJ61</f>
        <v>441.78300000000002</v>
      </c>
      <c r="AL61" s="241">
        <f t="shared" si="17"/>
        <v>-441.78300000000002</v>
      </c>
      <c r="AM61" s="234">
        <f t="shared" si="18"/>
        <v>0</v>
      </c>
      <c r="AN61" s="246"/>
      <c r="AO61" s="246"/>
      <c r="AP61" s="246"/>
      <c r="AQ61" s="246"/>
      <c r="AR61" s="246"/>
      <c r="AS61" s="151"/>
      <c r="AT61" s="151"/>
      <c r="AU61" s="158"/>
    </row>
    <row r="62" spans="1:50" s="178" customFormat="1" ht="58.5" hidden="1" customHeight="1">
      <c r="A62" s="273" t="s">
        <v>15</v>
      </c>
      <c r="B62" s="287" t="s">
        <v>414</v>
      </c>
      <c r="C62" s="275"/>
      <c r="D62" s="275"/>
      <c r="E62" s="275"/>
      <c r="F62" s="275"/>
      <c r="G62" s="275"/>
      <c r="H62" s="276"/>
      <c r="I62" s="276"/>
      <c r="J62" s="276"/>
      <c r="K62" s="276"/>
      <c r="L62" s="276"/>
      <c r="M62" s="276"/>
      <c r="N62" s="277"/>
      <c r="O62" s="277"/>
      <c r="P62" s="275" t="s">
        <v>413</v>
      </c>
      <c r="Q62" s="276">
        <f>R62</f>
        <v>2388.0590000000002</v>
      </c>
      <c r="R62" s="276">
        <v>2388.0590000000002</v>
      </c>
      <c r="S62" s="278"/>
      <c r="T62" s="278"/>
      <c r="U62" s="276">
        <f>V62</f>
        <v>2388.0590000000002</v>
      </c>
      <c r="V62" s="276">
        <f>R62-T62</f>
        <v>2388.0590000000002</v>
      </c>
      <c r="W62" s="277"/>
      <c r="X62" s="277"/>
      <c r="Y62" s="142" t="s">
        <v>15</v>
      </c>
      <c r="Z62" s="143" t="s">
        <v>414</v>
      </c>
      <c r="AA62" s="144"/>
      <c r="AB62" s="144"/>
      <c r="AC62" s="144"/>
      <c r="AD62" s="144"/>
      <c r="AE62" s="144" t="s">
        <v>413</v>
      </c>
      <c r="AF62" s="183">
        <f>AG62</f>
        <v>2388.0590000000002</v>
      </c>
      <c r="AG62" s="183">
        <v>2388.0590000000002</v>
      </c>
      <c r="AH62" s="198"/>
      <c r="AI62" s="198"/>
      <c r="AJ62" s="183">
        <f>AK62</f>
        <v>2388.0590000000002</v>
      </c>
      <c r="AK62" s="183">
        <f>AG62-AI62</f>
        <v>2388.0590000000002</v>
      </c>
      <c r="AL62" s="241">
        <f t="shared" si="17"/>
        <v>-2388.0590000000002</v>
      </c>
      <c r="AM62" s="234">
        <f t="shared" si="18"/>
        <v>0</v>
      </c>
      <c r="AN62" s="246"/>
      <c r="AO62" s="246"/>
      <c r="AP62" s="246"/>
      <c r="AQ62" s="246"/>
      <c r="AR62" s="246"/>
      <c r="AS62" s="151"/>
      <c r="AT62" s="151"/>
      <c r="AU62" s="158"/>
    </row>
    <row r="63" spans="1:50" s="178" customFormat="1" ht="58.5" hidden="1" customHeight="1">
      <c r="A63" s="273" t="s">
        <v>15</v>
      </c>
      <c r="B63" s="287" t="s">
        <v>416</v>
      </c>
      <c r="C63" s="275"/>
      <c r="D63" s="275"/>
      <c r="E63" s="275"/>
      <c r="F63" s="275"/>
      <c r="G63" s="275"/>
      <c r="H63" s="276"/>
      <c r="I63" s="276"/>
      <c r="J63" s="276"/>
      <c r="K63" s="276"/>
      <c r="L63" s="276"/>
      <c r="M63" s="276"/>
      <c r="N63" s="277"/>
      <c r="O63" s="277"/>
      <c r="P63" s="275" t="s">
        <v>417</v>
      </c>
      <c r="Q63" s="276">
        <f>R63</f>
        <v>1379.614</v>
      </c>
      <c r="R63" s="276">
        <v>1379.614</v>
      </c>
      <c r="S63" s="278"/>
      <c r="T63" s="278"/>
      <c r="U63" s="276">
        <f>V63</f>
        <v>1379.614</v>
      </c>
      <c r="V63" s="276">
        <f>R63-T63</f>
        <v>1379.614</v>
      </c>
      <c r="W63" s="277"/>
      <c r="X63" s="277"/>
      <c r="Y63" s="142" t="s">
        <v>15</v>
      </c>
      <c r="Z63" s="143" t="s">
        <v>416</v>
      </c>
      <c r="AA63" s="144"/>
      <c r="AB63" s="144"/>
      <c r="AC63" s="144"/>
      <c r="AD63" s="144"/>
      <c r="AE63" s="144" t="s">
        <v>417</v>
      </c>
      <c r="AF63" s="183">
        <f>AG63</f>
        <v>1379.614</v>
      </c>
      <c r="AG63" s="183">
        <v>1379.614</v>
      </c>
      <c r="AH63" s="198"/>
      <c r="AI63" s="198"/>
      <c r="AJ63" s="183">
        <f>AK63</f>
        <v>1379.614</v>
      </c>
      <c r="AK63" s="183">
        <f>AG63-AI63</f>
        <v>1379.614</v>
      </c>
      <c r="AL63" s="241">
        <f t="shared" si="17"/>
        <v>-1379.614</v>
      </c>
      <c r="AM63" s="234">
        <f t="shared" si="18"/>
        <v>0</v>
      </c>
      <c r="AN63" s="246"/>
      <c r="AO63" s="246"/>
      <c r="AP63" s="246"/>
      <c r="AQ63" s="246"/>
      <c r="AR63" s="246"/>
      <c r="AS63" s="151"/>
      <c r="AT63" s="151"/>
      <c r="AU63" s="158"/>
    </row>
    <row r="64" spans="1:50" s="178" customFormat="1" ht="58.5" hidden="1" customHeight="1">
      <c r="A64" s="273" t="s">
        <v>15</v>
      </c>
      <c r="B64" s="287" t="s">
        <v>418</v>
      </c>
      <c r="C64" s="275"/>
      <c r="D64" s="275"/>
      <c r="E64" s="275"/>
      <c r="F64" s="275"/>
      <c r="G64" s="275"/>
      <c r="H64" s="276"/>
      <c r="I64" s="276"/>
      <c r="J64" s="276"/>
      <c r="K64" s="276"/>
      <c r="L64" s="276"/>
      <c r="M64" s="276"/>
      <c r="N64" s="277"/>
      <c r="O64" s="277"/>
      <c r="P64" s="275"/>
      <c r="Q64" s="276"/>
      <c r="R64" s="276"/>
      <c r="S64" s="278"/>
      <c r="T64" s="278"/>
      <c r="U64" s="276"/>
      <c r="V64" s="276"/>
      <c r="W64" s="277"/>
      <c r="X64" s="277"/>
      <c r="Y64" s="142" t="s">
        <v>15</v>
      </c>
      <c r="Z64" s="143" t="s">
        <v>418</v>
      </c>
      <c r="AA64" s="144"/>
      <c r="AB64" s="144"/>
      <c r="AC64" s="144"/>
      <c r="AD64" s="144"/>
      <c r="AE64" s="144"/>
      <c r="AF64" s="183"/>
      <c r="AG64" s="183"/>
      <c r="AH64" s="198"/>
      <c r="AI64" s="198"/>
      <c r="AJ64" s="183"/>
      <c r="AK64" s="183"/>
      <c r="AL64" s="241">
        <f t="shared" si="17"/>
        <v>0</v>
      </c>
      <c r="AM64" s="234">
        <f t="shared" si="18"/>
        <v>0</v>
      </c>
      <c r="AN64" s="246"/>
      <c r="AO64" s="246"/>
      <c r="AP64" s="246"/>
      <c r="AQ64" s="246"/>
      <c r="AR64" s="246"/>
      <c r="AS64" s="151"/>
      <c r="AT64" s="151"/>
      <c r="AU64" s="158"/>
    </row>
    <row r="65" spans="1:50" s="149" customFormat="1" ht="32.25" customHeight="1">
      <c r="A65" s="268" t="s">
        <v>20</v>
      </c>
      <c r="B65" s="268" t="s">
        <v>410</v>
      </c>
      <c r="C65" s="268"/>
      <c r="D65" s="268"/>
      <c r="E65" s="268"/>
      <c r="F65" s="268"/>
      <c r="G65" s="268"/>
      <c r="H65" s="270"/>
      <c r="I65" s="270"/>
      <c r="J65" s="270">
        <f t="shared" ref="J65:T65" si="71">J66+J69</f>
        <v>9567.6163489999999</v>
      </c>
      <c r="K65" s="270">
        <f t="shared" si="71"/>
        <v>9567.6163489999999</v>
      </c>
      <c r="L65" s="270">
        <f t="shared" si="71"/>
        <v>136268.96615699999</v>
      </c>
      <c r="M65" s="270">
        <f t="shared" si="71"/>
        <v>136268.96615699999</v>
      </c>
      <c r="N65" s="270">
        <f t="shared" si="71"/>
        <v>0</v>
      </c>
      <c r="O65" s="270">
        <f t="shared" si="71"/>
        <v>0</v>
      </c>
      <c r="P65" s="270">
        <f t="shared" si="71"/>
        <v>0</v>
      </c>
      <c r="Q65" s="270">
        <f t="shared" si="71"/>
        <v>0</v>
      </c>
      <c r="R65" s="270">
        <f t="shared" si="71"/>
        <v>0</v>
      </c>
      <c r="S65" s="270">
        <f t="shared" si="71"/>
        <v>14844.207729000002</v>
      </c>
      <c r="T65" s="270">
        <f t="shared" si="71"/>
        <v>14844.207729000002</v>
      </c>
      <c r="U65" s="270">
        <f>U66+U69</f>
        <v>131354.58448299998</v>
      </c>
      <c r="V65" s="270">
        <f>V66+V69</f>
        <v>131354.58448299998</v>
      </c>
      <c r="W65" s="269"/>
      <c r="X65" s="269"/>
      <c r="Y65" s="228" t="s">
        <v>20</v>
      </c>
      <c r="Z65" s="228" t="s">
        <v>410</v>
      </c>
      <c r="AA65" s="228"/>
      <c r="AB65" s="228"/>
      <c r="AC65" s="228"/>
      <c r="AD65" s="228"/>
      <c r="AE65" s="182">
        <f t="shared" ref="AE65:AI65" si="72">AE66+AE69</f>
        <v>0</v>
      </c>
      <c r="AF65" s="182">
        <f t="shared" si="72"/>
        <v>0</v>
      </c>
      <c r="AG65" s="182">
        <f t="shared" si="72"/>
        <v>0</v>
      </c>
      <c r="AH65" s="182">
        <f t="shared" si="72"/>
        <v>14844.207729000002</v>
      </c>
      <c r="AI65" s="182">
        <f t="shared" si="72"/>
        <v>14844.207729000002</v>
      </c>
      <c r="AJ65" s="182">
        <f>AJ66+AJ69</f>
        <v>123835.584483</v>
      </c>
      <c r="AK65" s="182">
        <f>AK66+AK69</f>
        <v>123835.584483</v>
      </c>
      <c r="AL65" s="241">
        <f t="shared" si="17"/>
        <v>-109120.415794</v>
      </c>
      <c r="AM65" s="232">
        <f t="shared" ref="AM65:AR65" si="73">AM66+AM69</f>
        <v>14715.168688999998</v>
      </c>
      <c r="AN65" s="245">
        <f t="shared" si="73"/>
        <v>10133.168689</v>
      </c>
      <c r="AO65" s="245">
        <f t="shared" si="73"/>
        <v>3400</v>
      </c>
      <c r="AP65" s="245">
        <f t="shared" si="73"/>
        <v>1182</v>
      </c>
      <c r="AQ65" s="245">
        <f t="shared" si="73"/>
        <v>0</v>
      </c>
      <c r="AR65" s="245">
        <f t="shared" si="73"/>
        <v>0</v>
      </c>
      <c r="AS65" s="152"/>
      <c r="AT65" s="152"/>
      <c r="AU65" s="230"/>
      <c r="AX65" s="204"/>
    </row>
    <row r="66" spans="1:50" ht="21.95" customHeight="1">
      <c r="A66" s="268" t="s">
        <v>411</v>
      </c>
      <c r="B66" s="268" t="s">
        <v>45</v>
      </c>
      <c r="C66" s="268"/>
      <c r="D66" s="268"/>
      <c r="E66" s="268"/>
      <c r="F66" s="268"/>
      <c r="G66" s="268"/>
      <c r="H66" s="270">
        <f t="shared" ref="H66:I66" si="74">H67+H68</f>
        <v>0</v>
      </c>
      <c r="I66" s="270">
        <f t="shared" si="74"/>
        <v>0</v>
      </c>
      <c r="J66" s="270">
        <f t="shared" ref="J66" si="75">J67+J68</f>
        <v>0</v>
      </c>
      <c r="K66" s="270">
        <f t="shared" ref="K66:L66" si="76">K67+K68</f>
        <v>0</v>
      </c>
      <c r="L66" s="270">
        <f t="shared" si="76"/>
        <v>0</v>
      </c>
      <c r="M66" s="270">
        <f t="shared" ref="M66" si="77">M67+M68</f>
        <v>0</v>
      </c>
      <c r="N66" s="270">
        <f t="shared" ref="N66:O66" si="78">N67+N68</f>
        <v>0</v>
      </c>
      <c r="O66" s="270">
        <f t="shared" si="78"/>
        <v>0</v>
      </c>
      <c r="P66" s="270"/>
      <c r="Q66" s="270"/>
      <c r="R66" s="270"/>
      <c r="S66" s="270">
        <f t="shared" ref="S66:T66" si="79">S67+S68</f>
        <v>0</v>
      </c>
      <c r="T66" s="270">
        <f t="shared" si="79"/>
        <v>0</v>
      </c>
      <c r="U66" s="270">
        <f>U67+U68</f>
        <v>200</v>
      </c>
      <c r="V66" s="270">
        <f t="shared" ref="V66:X66" si="80">V67+V68</f>
        <v>200</v>
      </c>
      <c r="W66" s="270">
        <f t="shared" si="80"/>
        <v>0</v>
      </c>
      <c r="X66" s="270">
        <f t="shared" si="80"/>
        <v>0</v>
      </c>
      <c r="Y66" s="228" t="s">
        <v>411</v>
      </c>
      <c r="Z66" s="228" t="s">
        <v>45</v>
      </c>
      <c r="AA66" s="228"/>
      <c r="AB66" s="228"/>
      <c r="AC66" s="228"/>
      <c r="AD66" s="228"/>
      <c r="AE66" s="182"/>
      <c r="AF66" s="182"/>
      <c r="AG66" s="182"/>
      <c r="AH66" s="182">
        <f t="shared" ref="AH66:AI66" si="81">AH67+AH68</f>
        <v>0</v>
      </c>
      <c r="AI66" s="182">
        <f t="shared" si="81"/>
        <v>0</v>
      </c>
      <c r="AJ66" s="182">
        <f>AJ67+AJ68</f>
        <v>200</v>
      </c>
      <c r="AK66" s="182">
        <f t="shared" ref="AK66:AT66" si="82">AK67+AK68</f>
        <v>200</v>
      </c>
      <c r="AL66" s="241">
        <f t="shared" si="17"/>
        <v>0</v>
      </c>
      <c r="AM66" s="232">
        <f t="shared" si="82"/>
        <v>200</v>
      </c>
      <c r="AN66" s="245">
        <f t="shared" si="82"/>
        <v>0</v>
      </c>
      <c r="AO66" s="245">
        <f t="shared" si="82"/>
        <v>200</v>
      </c>
      <c r="AP66" s="245">
        <f t="shared" si="82"/>
        <v>0</v>
      </c>
      <c r="AQ66" s="245">
        <f t="shared" si="82"/>
        <v>0</v>
      </c>
      <c r="AR66" s="245">
        <f t="shared" si="82"/>
        <v>0</v>
      </c>
      <c r="AS66" s="182">
        <f t="shared" si="82"/>
        <v>0</v>
      </c>
      <c r="AT66" s="182">
        <f t="shared" si="82"/>
        <v>0</v>
      </c>
      <c r="AU66" s="230"/>
      <c r="AX66" s="208">
        <f>AX58+AX87+AX88+AX91</f>
        <v>8482.9743589743557</v>
      </c>
    </row>
    <row r="67" spans="1:50" ht="58.5" customHeight="1">
      <c r="A67" s="273" t="s">
        <v>15</v>
      </c>
      <c r="B67" s="287" t="s">
        <v>340</v>
      </c>
      <c r="C67" s="275"/>
      <c r="D67" s="275" t="s">
        <v>320</v>
      </c>
      <c r="E67" s="275" t="s">
        <v>239</v>
      </c>
      <c r="F67" s="275" t="s">
        <v>285</v>
      </c>
      <c r="G67" s="275" t="s">
        <v>346</v>
      </c>
      <c r="H67" s="276"/>
      <c r="I67" s="276"/>
      <c r="J67" s="276"/>
      <c r="K67" s="276"/>
      <c r="L67" s="276"/>
      <c r="M67" s="276"/>
      <c r="N67" s="277"/>
      <c r="O67" s="277"/>
      <c r="P67" s="275" t="s">
        <v>346</v>
      </c>
      <c r="Q67" s="276">
        <f>R67</f>
        <v>104248</v>
      </c>
      <c r="R67" s="276">
        <v>104248</v>
      </c>
      <c r="S67" s="276"/>
      <c r="T67" s="276"/>
      <c r="U67" s="276">
        <f>V67</f>
        <v>100</v>
      </c>
      <c r="V67" s="276">
        <v>100</v>
      </c>
      <c r="W67" s="277"/>
      <c r="X67" s="277"/>
      <c r="Y67" s="142" t="s">
        <v>15</v>
      </c>
      <c r="Z67" s="143" t="s">
        <v>340</v>
      </c>
      <c r="AA67" s="144">
        <v>7713157</v>
      </c>
      <c r="AB67" s="144" t="s">
        <v>320</v>
      </c>
      <c r="AC67" s="144" t="s">
        <v>239</v>
      </c>
      <c r="AD67" s="197" t="s">
        <v>439</v>
      </c>
      <c r="AE67" s="144" t="s">
        <v>346</v>
      </c>
      <c r="AF67" s="183">
        <v>104248</v>
      </c>
      <c r="AG67" s="183">
        <v>34248</v>
      </c>
      <c r="AH67" s="183"/>
      <c r="AI67" s="183"/>
      <c r="AJ67" s="183">
        <f>AK67</f>
        <v>100</v>
      </c>
      <c r="AK67" s="183">
        <v>100</v>
      </c>
      <c r="AL67" s="241">
        <f t="shared" si="17"/>
        <v>0</v>
      </c>
      <c r="AM67" s="234">
        <f t="shared" si="18"/>
        <v>100</v>
      </c>
      <c r="AN67" s="246"/>
      <c r="AO67" s="246">
        <v>100</v>
      </c>
      <c r="AP67" s="246"/>
      <c r="AQ67" s="246"/>
      <c r="AR67" s="246"/>
      <c r="AS67" s="151"/>
      <c r="AT67" s="151"/>
      <c r="AU67" s="144"/>
    </row>
    <row r="68" spans="1:50" ht="58.5" customHeight="1">
      <c r="A68" s="273" t="s">
        <v>15</v>
      </c>
      <c r="B68" s="287" t="s">
        <v>341</v>
      </c>
      <c r="C68" s="275"/>
      <c r="D68" s="275" t="s">
        <v>320</v>
      </c>
      <c r="E68" s="275" t="s">
        <v>239</v>
      </c>
      <c r="F68" s="275" t="s">
        <v>285</v>
      </c>
      <c r="G68" s="275" t="s">
        <v>345</v>
      </c>
      <c r="H68" s="278"/>
      <c r="I68" s="278"/>
      <c r="J68" s="278"/>
      <c r="K68" s="278"/>
      <c r="L68" s="278"/>
      <c r="M68" s="278"/>
      <c r="N68" s="277"/>
      <c r="O68" s="277"/>
      <c r="P68" s="275" t="s">
        <v>345</v>
      </c>
      <c r="Q68" s="278">
        <f>R68</f>
        <v>149882</v>
      </c>
      <c r="R68" s="278">
        <v>149882</v>
      </c>
      <c r="S68" s="278"/>
      <c r="T68" s="278"/>
      <c r="U68" s="278">
        <f>V68</f>
        <v>100</v>
      </c>
      <c r="V68" s="278">
        <v>100</v>
      </c>
      <c r="W68" s="277"/>
      <c r="X68" s="277"/>
      <c r="Y68" s="142" t="s">
        <v>15</v>
      </c>
      <c r="Z68" s="143" t="s">
        <v>341</v>
      </c>
      <c r="AA68" s="144">
        <v>7939028</v>
      </c>
      <c r="AB68" s="144" t="s">
        <v>320</v>
      </c>
      <c r="AC68" s="144" t="s">
        <v>239</v>
      </c>
      <c r="AD68" s="197" t="s">
        <v>440</v>
      </c>
      <c r="AE68" s="144" t="s">
        <v>345</v>
      </c>
      <c r="AF68" s="198">
        <v>149882</v>
      </c>
      <c r="AG68" s="198">
        <v>14882</v>
      </c>
      <c r="AH68" s="198"/>
      <c r="AI68" s="198"/>
      <c r="AJ68" s="198">
        <f>AK68</f>
        <v>100</v>
      </c>
      <c r="AK68" s="198">
        <v>100</v>
      </c>
      <c r="AL68" s="241">
        <f t="shared" si="17"/>
        <v>0</v>
      </c>
      <c r="AM68" s="234">
        <f t="shared" si="18"/>
        <v>100</v>
      </c>
      <c r="AN68" s="247"/>
      <c r="AO68" s="247">
        <v>100</v>
      </c>
      <c r="AP68" s="247"/>
      <c r="AQ68" s="247"/>
      <c r="AR68" s="247"/>
      <c r="AS68" s="151"/>
      <c r="AT68" s="151"/>
      <c r="AU68" s="144"/>
    </row>
    <row r="69" spans="1:50" ht="27.95" customHeight="1">
      <c r="A69" s="268" t="s">
        <v>412</v>
      </c>
      <c r="B69" s="268" t="s">
        <v>56</v>
      </c>
      <c r="C69" s="268"/>
      <c r="D69" s="268"/>
      <c r="E69" s="268"/>
      <c r="F69" s="268"/>
      <c r="G69" s="268"/>
      <c r="H69" s="270"/>
      <c r="I69" s="270"/>
      <c r="J69" s="270">
        <f t="shared" ref="J69:O69" si="83">J70+J77</f>
        <v>9567.6163489999999</v>
      </c>
      <c r="K69" s="270">
        <f t="shared" si="83"/>
        <v>9567.6163489999999</v>
      </c>
      <c r="L69" s="270">
        <f t="shared" si="83"/>
        <v>136268.96615699999</v>
      </c>
      <c r="M69" s="270">
        <f t="shared" si="83"/>
        <v>136268.96615699999</v>
      </c>
      <c r="N69" s="269">
        <f t="shared" si="83"/>
        <v>0</v>
      </c>
      <c r="O69" s="269">
        <f t="shared" si="83"/>
        <v>0</v>
      </c>
      <c r="P69" s="268"/>
      <c r="Q69" s="270"/>
      <c r="R69" s="270"/>
      <c r="S69" s="270">
        <f t="shared" ref="S69:X69" si="84">S70+S77</f>
        <v>14844.207729000002</v>
      </c>
      <c r="T69" s="270">
        <f t="shared" si="84"/>
        <v>14844.207729000002</v>
      </c>
      <c r="U69" s="270">
        <f t="shared" si="84"/>
        <v>131154.58448299998</v>
      </c>
      <c r="V69" s="270">
        <f t="shared" si="84"/>
        <v>131154.58448299998</v>
      </c>
      <c r="W69" s="269">
        <f t="shared" si="84"/>
        <v>0</v>
      </c>
      <c r="X69" s="269">
        <f t="shared" si="84"/>
        <v>0</v>
      </c>
      <c r="Y69" s="228" t="s">
        <v>412</v>
      </c>
      <c r="Z69" s="228" t="s">
        <v>56</v>
      </c>
      <c r="AA69" s="228"/>
      <c r="AB69" s="228"/>
      <c r="AC69" s="228"/>
      <c r="AD69" s="228"/>
      <c r="AE69" s="228"/>
      <c r="AF69" s="182"/>
      <c r="AG69" s="182"/>
      <c r="AH69" s="182">
        <f>AH70+AH77</f>
        <v>14844.207729000002</v>
      </c>
      <c r="AI69" s="182">
        <f>AI70+AI77</f>
        <v>14844.207729000002</v>
      </c>
      <c r="AJ69" s="182">
        <f>AJ70+AJ77</f>
        <v>123635.584483</v>
      </c>
      <c r="AK69" s="182">
        <f>AK70+AK77</f>
        <v>123635.584483</v>
      </c>
      <c r="AL69" s="241">
        <f t="shared" si="17"/>
        <v>-109120.415794</v>
      </c>
      <c r="AM69" s="232">
        <f t="shared" ref="AM69:AR69" si="85">AM70+AM77</f>
        <v>14515.168688999998</v>
      </c>
      <c r="AN69" s="245">
        <f t="shared" si="85"/>
        <v>10133.168689</v>
      </c>
      <c r="AO69" s="245">
        <f t="shared" si="85"/>
        <v>3200</v>
      </c>
      <c r="AP69" s="245">
        <f t="shared" si="85"/>
        <v>1182</v>
      </c>
      <c r="AQ69" s="245">
        <f t="shared" si="85"/>
        <v>0</v>
      </c>
      <c r="AR69" s="245">
        <f t="shared" si="85"/>
        <v>0</v>
      </c>
      <c r="AS69" s="152">
        <f>AS70+AS77</f>
        <v>0</v>
      </c>
      <c r="AT69" s="152">
        <f>AT70+AT77</f>
        <v>0</v>
      </c>
      <c r="AU69" s="230"/>
    </row>
    <row r="70" spans="1:50" ht="41.25" customHeight="1">
      <c r="A70" s="288" t="s">
        <v>31</v>
      </c>
      <c r="B70" s="289" t="s">
        <v>48</v>
      </c>
      <c r="C70" s="268"/>
      <c r="D70" s="268"/>
      <c r="E70" s="268"/>
      <c r="F70" s="268"/>
      <c r="G70" s="269">
        <f t="shared" ref="G70" si="86">SUM(G71:G76)</f>
        <v>0</v>
      </c>
      <c r="H70" s="270"/>
      <c r="I70" s="270"/>
      <c r="J70" s="270">
        <f>SUM(J71:J76)</f>
        <v>9567.6163489999999</v>
      </c>
      <c r="K70" s="270">
        <f t="shared" ref="K70:M70" si="87">SUM(K71:K76)</f>
        <v>9567.6163489999999</v>
      </c>
      <c r="L70" s="270">
        <f t="shared" si="87"/>
        <v>44071.722391000003</v>
      </c>
      <c r="M70" s="270">
        <f t="shared" si="87"/>
        <v>44071.722391000003</v>
      </c>
      <c r="N70" s="269">
        <f t="shared" ref="N70:O70" si="88">SUM(N71:N76)</f>
        <v>0</v>
      </c>
      <c r="O70" s="269">
        <f t="shared" si="88"/>
        <v>0</v>
      </c>
      <c r="P70" s="269">
        <f t="shared" ref="P70" si="89">SUM(P71:P76)</f>
        <v>0</v>
      </c>
      <c r="Q70" s="270"/>
      <c r="R70" s="270"/>
      <c r="S70" s="270">
        <f>SUM(S71:S76)</f>
        <v>11141.979928000001</v>
      </c>
      <c r="T70" s="270">
        <f t="shared" ref="T70:X70" si="90">SUM(T71:T76)</f>
        <v>11141.979928000001</v>
      </c>
      <c r="U70" s="270">
        <f t="shared" si="90"/>
        <v>41771.527170000001</v>
      </c>
      <c r="V70" s="270">
        <f t="shared" si="90"/>
        <v>41771.527170000001</v>
      </c>
      <c r="W70" s="270">
        <f t="shared" si="90"/>
        <v>0</v>
      </c>
      <c r="X70" s="270">
        <f t="shared" si="90"/>
        <v>0</v>
      </c>
      <c r="Y70" s="173" t="s">
        <v>31</v>
      </c>
      <c r="Z70" s="174" t="s">
        <v>48</v>
      </c>
      <c r="AA70" s="228"/>
      <c r="AB70" s="228"/>
      <c r="AC70" s="228"/>
      <c r="AD70" s="228"/>
      <c r="AE70" s="152">
        <f t="shared" ref="AE70" si="91">SUM(AE71:AE76)</f>
        <v>0</v>
      </c>
      <c r="AF70" s="182"/>
      <c r="AG70" s="182"/>
      <c r="AH70" s="182">
        <f>SUM(AH71:AH76)</f>
        <v>11141.979928000001</v>
      </c>
      <c r="AI70" s="182">
        <f t="shared" ref="AI70:AT70" si="92">SUM(AI71:AI76)</f>
        <v>11141.979928000001</v>
      </c>
      <c r="AJ70" s="182">
        <f t="shared" si="92"/>
        <v>41771.527170000001</v>
      </c>
      <c r="AK70" s="182">
        <f t="shared" si="92"/>
        <v>41771.527170000001</v>
      </c>
      <c r="AL70" s="241">
        <f t="shared" si="17"/>
        <v>-33003.583205000003</v>
      </c>
      <c r="AM70" s="232">
        <f t="shared" si="92"/>
        <v>8767.9439649999986</v>
      </c>
      <c r="AN70" s="245">
        <f t="shared" si="92"/>
        <v>7767.9439650000004</v>
      </c>
      <c r="AO70" s="245">
        <f t="shared" si="92"/>
        <v>1000</v>
      </c>
      <c r="AP70" s="245">
        <f t="shared" si="92"/>
        <v>0</v>
      </c>
      <c r="AQ70" s="245">
        <f t="shared" si="92"/>
        <v>0</v>
      </c>
      <c r="AR70" s="245">
        <f t="shared" si="92"/>
        <v>0</v>
      </c>
      <c r="AS70" s="182">
        <f t="shared" si="92"/>
        <v>0</v>
      </c>
      <c r="AT70" s="182">
        <f t="shared" si="92"/>
        <v>0</v>
      </c>
      <c r="AU70" s="230"/>
    </row>
    <row r="71" spans="1:50" ht="55.5" customHeight="1">
      <c r="A71" s="273" t="s">
        <v>15</v>
      </c>
      <c r="B71" s="287" t="s">
        <v>236</v>
      </c>
      <c r="C71" s="275">
        <v>7813033</v>
      </c>
      <c r="D71" s="275" t="s">
        <v>320</v>
      </c>
      <c r="E71" s="275" t="s">
        <v>369</v>
      </c>
      <c r="F71" s="275" t="s">
        <v>423</v>
      </c>
      <c r="G71" s="275" t="s">
        <v>348</v>
      </c>
      <c r="H71" s="276">
        <v>10000</v>
      </c>
      <c r="I71" s="276">
        <v>10000</v>
      </c>
      <c r="J71" s="276">
        <f>K71</f>
        <v>4436.1364119999998</v>
      </c>
      <c r="K71" s="276">
        <f>7980.136412-3344-200</f>
        <v>4436.1364119999998</v>
      </c>
      <c r="L71" s="276">
        <f>M71</f>
        <v>5563.8635880000002</v>
      </c>
      <c r="M71" s="276">
        <f>I71-K71</f>
        <v>5563.8635880000002</v>
      </c>
      <c r="N71" s="277"/>
      <c r="O71" s="277"/>
      <c r="P71" s="275" t="s">
        <v>348</v>
      </c>
      <c r="Q71" s="276">
        <v>10000</v>
      </c>
      <c r="R71" s="276">
        <v>10000</v>
      </c>
      <c r="S71" s="278">
        <f>T71</f>
        <v>2666.4999909999997</v>
      </c>
      <c r="T71" s="278">
        <f>7980.136412-3344-200-1769.636421</f>
        <v>2666.4999909999997</v>
      </c>
      <c r="U71" s="276">
        <f>V71</f>
        <v>7333.5000090000003</v>
      </c>
      <c r="V71" s="276">
        <f>R71-T71</f>
        <v>7333.5000090000003</v>
      </c>
      <c r="W71" s="277"/>
      <c r="X71" s="277"/>
      <c r="Y71" s="142" t="s">
        <v>15</v>
      </c>
      <c r="Z71" s="143" t="s">
        <v>442</v>
      </c>
      <c r="AA71" s="144">
        <v>7813033</v>
      </c>
      <c r="AB71" s="144" t="s">
        <v>320</v>
      </c>
      <c r="AC71" s="144" t="s">
        <v>369</v>
      </c>
      <c r="AD71" s="197" t="s">
        <v>423</v>
      </c>
      <c r="AE71" s="144" t="s">
        <v>348</v>
      </c>
      <c r="AF71" s="183">
        <v>10000</v>
      </c>
      <c r="AG71" s="183">
        <v>10000</v>
      </c>
      <c r="AH71" s="198">
        <f>AI71</f>
        <v>2666.4999909999997</v>
      </c>
      <c r="AI71" s="198">
        <f>7980.136412-3344-200-1769.636421</f>
        <v>2666.4999909999997</v>
      </c>
      <c r="AJ71" s="183">
        <f>AK71</f>
        <v>7333.5000090000003</v>
      </c>
      <c r="AK71" s="183">
        <f>AG71-AI71</f>
        <v>7333.5000090000003</v>
      </c>
      <c r="AL71" s="241">
        <f t="shared" si="17"/>
        <v>-7333.5000090000003</v>
      </c>
      <c r="AM71" s="234">
        <f t="shared" si="18"/>
        <v>0</v>
      </c>
      <c r="AN71" s="246"/>
      <c r="AO71" s="246"/>
      <c r="AP71" s="246"/>
      <c r="AQ71" s="246"/>
      <c r="AR71" s="246"/>
      <c r="AS71" s="151"/>
      <c r="AT71" s="151"/>
      <c r="AU71" s="197"/>
    </row>
    <row r="72" spans="1:50" ht="57.75" customHeight="1">
      <c r="A72" s="273" t="s">
        <v>15</v>
      </c>
      <c r="B72" s="287" t="s">
        <v>287</v>
      </c>
      <c r="C72" s="275">
        <v>7778471</v>
      </c>
      <c r="D72" s="275" t="s">
        <v>320</v>
      </c>
      <c r="E72" s="275" t="s">
        <v>235</v>
      </c>
      <c r="F72" s="275">
        <v>2020</v>
      </c>
      <c r="G72" s="275" t="s">
        <v>349</v>
      </c>
      <c r="H72" s="276">
        <v>2500</v>
      </c>
      <c r="I72" s="276">
        <v>2500</v>
      </c>
      <c r="J72" s="276">
        <f>K72</f>
        <v>173.50399999999999</v>
      </c>
      <c r="K72" s="276">
        <f>200-26.496</f>
        <v>173.50399999999999</v>
      </c>
      <c r="L72" s="276">
        <f>M72</f>
        <v>2326.4960000000001</v>
      </c>
      <c r="M72" s="276">
        <f>I72-K72</f>
        <v>2326.4960000000001</v>
      </c>
      <c r="N72" s="277"/>
      <c r="O72" s="277"/>
      <c r="P72" s="275" t="s">
        <v>349</v>
      </c>
      <c r="Q72" s="276">
        <v>2500</v>
      </c>
      <c r="R72" s="276">
        <v>2500</v>
      </c>
      <c r="S72" s="276">
        <f>T72</f>
        <v>173.50399999999999</v>
      </c>
      <c r="T72" s="276">
        <f>200-26.496</f>
        <v>173.50399999999999</v>
      </c>
      <c r="U72" s="276">
        <f>V72</f>
        <v>2326.4960000000001</v>
      </c>
      <c r="V72" s="276">
        <f>R72-T72</f>
        <v>2326.4960000000001</v>
      </c>
      <c r="W72" s="277"/>
      <c r="X72" s="277"/>
      <c r="Y72" s="142" t="s">
        <v>15</v>
      </c>
      <c r="Z72" s="143" t="s">
        <v>287</v>
      </c>
      <c r="AA72" s="144">
        <v>7778471</v>
      </c>
      <c r="AB72" s="144" t="s">
        <v>320</v>
      </c>
      <c r="AC72" s="144" t="s">
        <v>235</v>
      </c>
      <c r="AD72" s="197">
        <v>2020</v>
      </c>
      <c r="AE72" s="144" t="s">
        <v>349</v>
      </c>
      <c r="AF72" s="183">
        <v>2500</v>
      </c>
      <c r="AG72" s="183">
        <v>2500</v>
      </c>
      <c r="AH72" s="183">
        <f>AI72</f>
        <v>173.50399999999999</v>
      </c>
      <c r="AI72" s="183">
        <f>200-26.496</f>
        <v>173.50399999999999</v>
      </c>
      <c r="AJ72" s="183">
        <f>AK72</f>
        <v>2326.4960000000001</v>
      </c>
      <c r="AK72" s="183">
        <f>AG72-AI72</f>
        <v>2326.4960000000001</v>
      </c>
      <c r="AL72" s="241">
        <f t="shared" si="17"/>
        <v>-2326.4960000000001</v>
      </c>
      <c r="AM72" s="234">
        <f t="shared" si="18"/>
        <v>0</v>
      </c>
      <c r="AN72" s="246"/>
      <c r="AO72" s="246"/>
      <c r="AP72" s="246"/>
      <c r="AQ72" s="246"/>
      <c r="AR72" s="246"/>
      <c r="AS72" s="151"/>
      <c r="AT72" s="151"/>
      <c r="AU72" s="144"/>
    </row>
    <row r="73" spans="1:50" ht="58.5" customHeight="1">
      <c r="A73" s="273" t="s">
        <v>15</v>
      </c>
      <c r="B73" s="287" t="s">
        <v>237</v>
      </c>
      <c r="C73" s="275">
        <v>7787810</v>
      </c>
      <c r="D73" s="275" t="s">
        <v>320</v>
      </c>
      <c r="E73" s="275" t="s">
        <v>369</v>
      </c>
      <c r="F73" s="275" t="s">
        <v>285</v>
      </c>
      <c r="G73" s="275" t="s">
        <v>350</v>
      </c>
      <c r="H73" s="276">
        <v>9440.0949999999993</v>
      </c>
      <c r="I73" s="276">
        <v>9440.0949999999993</v>
      </c>
      <c r="J73" s="276">
        <v>132.71797599999999</v>
      </c>
      <c r="K73" s="276">
        <v>132.71797599999999</v>
      </c>
      <c r="L73" s="276">
        <v>9307.3770239999994</v>
      </c>
      <c r="M73" s="276">
        <v>9307.3770239999994</v>
      </c>
      <c r="N73" s="277"/>
      <c r="O73" s="277"/>
      <c r="P73" s="275" t="s">
        <v>350</v>
      </c>
      <c r="Q73" s="276">
        <v>9440.0949999999993</v>
      </c>
      <c r="R73" s="276">
        <v>9440.0949999999993</v>
      </c>
      <c r="S73" s="276">
        <v>132.71797599999999</v>
      </c>
      <c r="T73" s="276">
        <v>132.71797599999999</v>
      </c>
      <c r="U73" s="276">
        <v>9307.3770239999994</v>
      </c>
      <c r="V73" s="276">
        <v>9307.3770239999994</v>
      </c>
      <c r="W73" s="277"/>
      <c r="X73" s="277"/>
      <c r="Y73" s="142" t="s">
        <v>15</v>
      </c>
      <c r="Z73" s="143" t="s">
        <v>237</v>
      </c>
      <c r="AA73" s="144">
        <v>7787810</v>
      </c>
      <c r="AB73" s="144" t="s">
        <v>320</v>
      </c>
      <c r="AC73" s="144" t="s">
        <v>369</v>
      </c>
      <c r="AD73" s="197" t="s">
        <v>441</v>
      </c>
      <c r="AE73" s="144" t="s">
        <v>350</v>
      </c>
      <c r="AF73" s="183">
        <v>9440.0949999999993</v>
      </c>
      <c r="AG73" s="183">
        <v>9440.0949999999993</v>
      </c>
      <c r="AH73" s="183">
        <v>132.71797599999999</v>
      </c>
      <c r="AI73" s="183">
        <v>132.71797599999999</v>
      </c>
      <c r="AJ73" s="183">
        <v>9307.3770239999994</v>
      </c>
      <c r="AK73" s="183">
        <v>9307.3770239999994</v>
      </c>
      <c r="AL73" s="241">
        <f t="shared" si="17"/>
        <v>-9307.3770239999994</v>
      </c>
      <c r="AM73" s="234">
        <f t="shared" si="18"/>
        <v>0</v>
      </c>
      <c r="AN73" s="246"/>
      <c r="AO73" s="246"/>
      <c r="AP73" s="246"/>
      <c r="AQ73" s="246"/>
      <c r="AR73" s="246"/>
      <c r="AS73" s="151"/>
      <c r="AT73" s="151"/>
      <c r="AU73" s="144"/>
    </row>
    <row r="74" spans="1:50" ht="54" customHeight="1">
      <c r="A74" s="273" t="s">
        <v>15</v>
      </c>
      <c r="B74" s="287" t="s">
        <v>387</v>
      </c>
      <c r="C74" s="275">
        <v>7866531</v>
      </c>
      <c r="D74" s="275" t="s">
        <v>320</v>
      </c>
      <c r="E74" s="275" t="s">
        <v>239</v>
      </c>
      <c r="F74" s="275" t="s">
        <v>426</v>
      </c>
      <c r="G74" s="275" t="s">
        <v>352</v>
      </c>
      <c r="H74" s="276">
        <v>26350.925999999999</v>
      </c>
      <c r="I74" s="276">
        <v>26350.925999999999</v>
      </c>
      <c r="J74" s="276">
        <f t="shared" ref="J74" si="93">K74</f>
        <v>4825.2579610000003</v>
      </c>
      <c r="K74" s="276">
        <v>4825.2579610000003</v>
      </c>
      <c r="L74" s="276">
        <f t="shared" ref="L74" si="94">M74</f>
        <v>21525.668039</v>
      </c>
      <c r="M74" s="276">
        <f>I74-K74</f>
        <v>21525.668039</v>
      </c>
      <c r="N74" s="277"/>
      <c r="O74" s="277"/>
      <c r="P74" s="275" t="s">
        <v>352</v>
      </c>
      <c r="Q74" s="276">
        <v>26350.925999999999</v>
      </c>
      <c r="R74" s="276">
        <v>26350.925999999999</v>
      </c>
      <c r="S74" s="276">
        <f t="shared" ref="S74" si="95">T74</f>
        <v>4825.2579610000003</v>
      </c>
      <c r="T74" s="276">
        <v>4825.2579610000003</v>
      </c>
      <c r="U74" s="276">
        <f t="shared" ref="U74" si="96">V74</f>
        <v>21525.668039</v>
      </c>
      <c r="V74" s="276">
        <f>R74-T74</f>
        <v>21525.668039</v>
      </c>
      <c r="W74" s="277"/>
      <c r="X74" s="277"/>
      <c r="Y74" s="142" t="s">
        <v>15</v>
      </c>
      <c r="Z74" s="143" t="s">
        <v>387</v>
      </c>
      <c r="AA74" s="144">
        <v>7866531</v>
      </c>
      <c r="AB74" s="144" t="s">
        <v>320</v>
      </c>
      <c r="AC74" s="144" t="s">
        <v>239</v>
      </c>
      <c r="AD74" s="197" t="s">
        <v>438</v>
      </c>
      <c r="AE74" s="144" t="s">
        <v>352</v>
      </c>
      <c r="AF74" s="183">
        <v>26350.925999999999</v>
      </c>
      <c r="AG74" s="183">
        <v>26350.925999999999</v>
      </c>
      <c r="AH74" s="183">
        <f t="shared" ref="AH74" si="97">AI74</f>
        <v>4825.2579610000003</v>
      </c>
      <c r="AI74" s="183">
        <v>4825.2579610000003</v>
      </c>
      <c r="AJ74" s="183">
        <f t="shared" ref="AJ74" si="98">AK74</f>
        <v>21525.668039</v>
      </c>
      <c r="AK74" s="183">
        <f>AG74-AI74</f>
        <v>21525.668039</v>
      </c>
      <c r="AL74" s="241">
        <f t="shared" si="17"/>
        <v>-14036.210171999999</v>
      </c>
      <c r="AM74" s="234">
        <f t="shared" si="18"/>
        <v>7489.4578670000001</v>
      </c>
      <c r="AN74" s="246">
        <v>6489.4578670000001</v>
      </c>
      <c r="AO74" s="246">
        <v>1000</v>
      </c>
      <c r="AP74" s="246"/>
      <c r="AQ74" s="246"/>
      <c r="AR74" s="246"/>
      <c r="AS74" s="151"/>
      <c r="AT74" s="151"/>
      <c r="AU74" s="144"/>
    </row>
    <row r="75" spans="1:50" ht="59.25" customHeight="1">
      <c r="A75" s="273" t="s">
        <v>15</v>
      </c>
      <c r="B75" s="287" t="s">
        <v>314</v>
      </c>
      <c r="C75" s="275">
        <v>7778421</v>
      </c>
      <c r="D75" s="275" t="s">
        <v>320</v>
      </c>
      <c r="E75" s="275" t="s">
        <v>235</v>
      </c>
      <c r="F75" s="275" t="s">
        <v>422</v>
      </c>
      <c r="G75" s="275" t="s">
        <v>370</v>
      </c>
      <c r="H75" s="276">
        <v>14063.574000000001</v>
      </c>
      <c r="I75" s="276">
        <v>12526.574000000001</v>
      </c>
      <c r="J75" s="276"/>
      <c r="K75" s="276"/>
      <c r="L75" s="276">
        <f>M75</f>
        <v>4805.3397399999994</v>
      </c>
      <c r="M75" s="276">
        <f>3344+1461.33974</f>
        <v>4805.3397399999994</v>
      </c>
      <c r="N75" s="277"/>
      <c r="O75" s="277"/>
      <c r="P75" s="275" t="s">
        <v>370</v>
      </c>
      <c r="Q75" s="276">
        <v>14063.574000000001</v>
      </c>
      <c r="R75" s="276">
        <v>12526.574000000001</v>
      </c>
      <c r="S75" s="278">
        <v>3344</v>
      </c>
      <c r="T75" s="278">
        <v>3344</v>
      </c>
      <c r="U75" s="278">
        <f>V75</f>
        <v>735.5080979999999</v>
      </c>
      <c r="V75" s="278">
        <f>1461.33974-725.831642</f>
        <v>735.5080979999999</v>
      </c>
      <c r="W75" s="277"/>
      <c r="X75" s="277"/>
      <c r="Y75" s="142" t="s">
        <v>15</v>
      </c>
      <c r="Z75" s="143" t="s">
        <v>314</v>
      </c>
      <c r="AA75" s="144">
        <v>7778421</v>
      </c>
      <c r="AB75" s="144" t="s">
        <v>320</v>
      </c>
      <c r="AC75" s="144" t="s">
        <v>235</v>
      </c>
      <c r="AD75" s="197" t="s">
        <v>424</v>
      </c>
      <c r="AE75" s="144" t="s">
        <v>370</v>
      </c>
      <c r="AF75" s="183">
        <v>14063.574000000001</v>
      </c>
      <c r="AG75" s="183">
        <v>12526.574000000001</v>
      </c>
      <c r="AH75" s="198">
        <v>3344</v>
      </c>
      <c r="AI75" s="198">
        <v>3344</v>
      </c>
      <c r="AJ75" s="198">
        <f>AK75</f>
        <v>735.5080979999999</v>
      </c>
      <c r="AK75" s="198">
        <f>1461.33974-725.831642</f>
        <v>735.5080979999999</v>
      </c>
      <c r="AL75" s="241">
        <f t="shared" si="17"/>
        <v>0</v>
      </c>
      <c r="AM75" s="234">
        <f t="shared" si="18"/>
        <v>735.5080979999999</v>
      </c>
      <c r="AN75" s="247">
        <v>735.5080979999999</v>
      </c>
      <c r="AO75" s="247"/>
      <c r="AP75" s="247"/>
      <c r="AQ75" s="247"/>
      <c r="AR75" s="247"/>
      <c r="AS75" s="151"/>
      <c r="AT75" s="151"/>
      <c r="AU75" s="197"/>
    </row>
    <row r="76" spans="1:50" ht="66" customHeight="1">
      <c r="A76" s="273" t="s">
        <v>15</v>
      </c>
      <c r="B76" s="287" t="s">
        <v>337</v>
      </c>
      <c r="C76" s="275">
        <v>7562185</v>
      </c>
      <c r="D76" s="275" t="s">
        <v>320</v>
      </c>
      <c r="E76" s="275" t="s">
        <v>240</v>
      </c>
      <c r="F76" s="275" t="s">
        <v>424</v>
      </c>
      <c r="G76" s="275" t="s">
        <v>371</v>
      </c>
      <c r="H76" s="276">
        <v>4991.9328109999997</v>
      </c>
      <c r="I76" s="276">
        <v>4991.9328109999997</v>
      </c>
      <c r="J76" s="276"/>
      <c r="K76" s="276"/>
      <c r="L76" s="276">
        <f>M76</f>
        <v>542.97799999999995</v>
      </c>
      <c r="M76" s="276">
        <v>542.97799999999995</v>
      </c>
      <c r="N76" s="277"/>
      <c r="O76" s="277"/>
      <c r="P76" s="275" t="s">
        <v>371</v>
      </c>
      <c r="Q76" s="276">
        <v>4991.9328109999997</v>
      </c>
      <c r="R76" s="276">
        <v>4991.9328109999997</v>
      </c>
      <c r="S76" s="276"/>
      <c r="T76" s="276"/>
      <c r="U76" s="276">
        <f>V76</f>
        <v>542.97799999999995</v>
      </c>
      <c r="V76" s="276">
        <v>542.97799999999995</v>
      </c>
      <c r="W76" s="277"/>
      <c r="X76" s="277"/>
      <c r="Y76" s="142" t="s">
        <v>15</v>
      </c>
      <c r="Z76" s="143" t="s">
        <v>337</v>
      </c>
      <c r="AA76" s="144">
        <v>7562185</v>
      </c>
      <c r="AB76" s="144" t="s">
        <v>320</v>
      </c>
      <c r="AC76" s="144" t="s">
        <v>240</v>
      </c>
      <c r="AD76" s="197" t="s">
        <v>424</v>
      </c>
      <c r="AE76" s="144" t="s">
        <v>371</v>
      </c>
      <c r="AF76" s="183">
        <v>4991.9328109999997</v>
      </c>
      <c r="AG76" s="183">
        <v>4991.9328109999997</v>
      </c>
      <c r="AH76" s="183"/>
      <c r="AI76" s="183"/>
      <c r="AJ76" s="183">
        <f>AK76</f>
        <v>542.97799999999995</v>
      </c>
      <c r="AK76" s="183">
        <v>542.97799999999995</v>
      </c>
      <c r="AL76" s="241">
        <f t="shared" si="17"/>
        <v>0</v>
      </c>
      <c r="AM76" s="234">
        <f t="shared" si="18"/>
        <v>542.97799999999995</v>
      </c>
      <c r="AN76" s="246">
        <v>542.97799999999995</v>
      </c>
      <c r="AO76" s="246"/>
      <c r="AP76" s="246"/>
      <c r="AQ76" s="246"/>
      <c r="AR76" s="246"/>
      <c r="AS76" s="151"/>
      <c r="AT76" s="151"/>
      <c r="AU76" s="144"/>
    </row>
    <row r="77" spans="1:50" s="149" customFormat="1" ht="43.5" customHeight="1">
      <c r="A77" s="288" t="s">
        <v>47</v>
      </c>
      <c r="B77" s="289" t="s">
        <v>315</v>
      </c>
      <c r="C77" s="268"/>
      <c r="D77" s="268"/>
      <c r="E77" s="268"/>
      <c r="F77" s="268"/>
      <c r="G77" s="269">
        <f>SUM(G78:G83)</f>
        <v>0</v>
      </c>
      <c r="H77" s="270"/>
      <c r="I77" s="270"/>
      <c r="J77" s="270">
        <f t="shared" ref="J77:P77" si="99">SUM(J78:J91)</f>
        <v>0</v>
      </c>
      <c r="K77" s="270">
        <f t="shared" si="99"/>
        <v>0</v>
      </c>
      <c r="L77" s="270">
        <f t="shared" si="99"/>
        <v>92197.243766</v>
      </c>
      <c r="M77" s="270">
        <f t="shared" si="99"/>
        <v>92197.243766</v>
      </c>
      <c r="N77" s="270">
        <f t="shared" si="99"/>
        <v>0</v>
      </c>
      <c r="O77" s="270">
        <f t="shared" si="99"/>
        <v>0</v>
      </c>
      <c r="P77" s="270">
        <f t="shared" si="99"/>
        <v>0</v>
      </c>
      <c r="Q77" s="270"/>
      <c r="R77" s="270"/>
      <c r="S77" s="270">
        <f t="shared" ref="S77:U77" si="100">SUM(S78:S91)</f>
        <v>3702.227801</v>
      </c>
      <c r="T77" s="270">
        <f t="shared" si="100"/>
        <v>3702.227801</v>
      </c>
      <c r="U77" s="270">
        <f t="shared" si="100"/>
        <v>89383.057312999998</v>
      </c>
      <c r="V77" s="270">
        <f>SUM(V78:V91)</f>
        <v>89383.057312999998</v>
      </c>
      <c r="W77" s="270">
        <f t="shared" ref="W77:X77" si="101">SUM(W78:W91)</f>
        <v>0</v>
      </c>
      <c r="X77" s="270">
        <f t="shared" si="101"/>
        <v>0</v>
      </c>
      <c r="Y77" s="173" t="s">
        <v>47</v>
      </c>
      <c r="Z77" s="174" t="s">
        <v>315</v>
      </c>
      <c r="AA77" s="228"/>
      <c r="AB77" s="228"/>
      <c r="AC77" s="228"/>
      <c r="AD77" s="228"/>
      <c r="AE77" s="182">
        <f t="shared" ref="AE77" si="102">SUM(AE78:AE91)</f>
        <v>0</v>
      </c>
      <c r="AF77" s="182"/>
      <c r="AG77" s="182"/>
      <c r="AH77" s="182">
        <f>SUM(AH78:AH91)</f>
        <v>3702.227801</v>
      </c>
      <c r="AI77" s="182">
        <f>SUM(AI78:AI91)</f>
        <v>3702.227801</v>
      </c>
      <c r="AJ77" s="182">
        <f>SUM(AJ78:AJ91)</f>
        <v>81864.057312999998</v>
      </c>
      <c r="AK77" s="182">
        <f>SUM(AK78:AK91)</f>
        <v>81864.057312999998</v>
      </c>
      <c r="AL77" s="241">
        <f t="shared" si="17"/>
        <v>-76116.832588999998</v>
      </c>
      <c r="AM77" s="232">
        <f t="shared" ref="AM77:AT77" si="103">SUM(AM78:AM91)</f>
        <v>5747.2247239999997</v>
      </c>
      <c r="AN77" s="245">
        <f t="shared" si="103"/>
        <v>2365.2247240000002</v>
      </c>
      <c r="AO77" s="245">
        <f t="shared" si="103"/>
        <v>2200</v>
      </c>
      <c r="AP77" s="245">
        <f t="shared" si="103"/>
        <v>1182</v>
      </c>
      <c r="AQ77" s="245">
        <f t="shared" si="103"/>
        <v>0</v>
      </c>
      <c r="AR77" s="245">
        <f t="shared" si="103"/>
        <v>0</v>
      </c>
      <c r="AS77" s="182">
        <f t="shared" si="103"/>
        <v>0</v>
      </c>
      <c r="AT77" s="182">
        <f t="shared" si="103"/>
        <v>0</v>
      </c>
      <c r="AU77" s="230"/>
      <c r="AX77" s="204"/>
    </row>
    <row r="78" spans="1:50" ht="43.5" customHeight="1">
      <c r="A78" s="273" t="s">
        <v>312</v>
      </c>
      <c r="B78" s="287" t="s">
        <v>316</v>
      </c>
      <c r="C78" s="275"/>
      <c r="D78" s="275"/>
      <c r="E78" s="275" t="s">
        <v>239</v>
      </c>
      <c r="F78" s="275" t="s">
        <v>285</v>
      </c>
      <c r="G78" s="275"/>
      <c r="H78" s="276">
        <v>1000</v>
      </c>
      <c r="I78" s="276">
        <v>1000</v>
      </c>
      <c r="J78" s="276"/>
      <c r="K78" s="276"/>
      <c r="L78" s="276">
        <v>1000</v>
      </c>
      <c r="M78" s="276">
        <v>1000</v>
      </c>
      <c r="N78" s="277"/>
      <c r="O78" s="277"/>
      <c r="P78" s="275"/>
      <c r="Q78" s="276">
        <v>1000</v>
      </c>
      <c r="R78" s="276">
        <v>1000</v>
      </c>
      <c r="S78" s="276"/>
      <c r="T78" s="276"/>
      <c r="U78" s="276">
        <v>1000</v>
      </c>
      <c r="V78" s="276">
        <v>1000</v>
      </c>
      <c r="W78" s="277"/>
      <c r="X78" s="277"/>
      <c r="Y78" s="142" t="s">
        <v>312</v>
      </c>
      <c r="Z78" s="143" t="s">
        <v>316</v>
      </c>
      <c r="AA78" s="144"/>
      <c r="AB78" s="144"/>
      <c r="AC78" s="144" t="s">
        <v>239</v>
      </c>
      <c r="AD78" s="144"/>
      <c r="AE78" s="144"/>
      <c r="AF78" s="183">
        <v>1000</v>
      </c>
      <c r="AG78" s="183">
        <v>1000</v>
      </c>
      <c r="AH78" s="183"/>
      <c r="AI78" s="183"/>
      <c r="AJ78" s="183">
        <v>1000</v>
      </c>
      <c r="AK78" s="183">
        <v>1000</v>
      </c>
      <c r="AL78" s="241">
        <f t="shared" si="17"/>
        <v>-1000</v>
      </c>
      <c r="AM78" s="234">
        <f t="shared" si="18"/>
        <v>0</v>
      </c>
      <c r="AN78" s="246"/>
      <c r="AO78" s="246"/>
      <c r="AP78" s="246"/>
      <c r="AQ78" s="246"/>
      <c r="AR78" s="246"/>
      <c r="AS78" s="151"/>
      <c r="AT78" s="151"/>
      <c r="AU78" s="144"/>
    </row>
    <row r="79" spans="1:50" ht="58.5" customHeight="1">
      <c r="A79" s="273" t="s">
        <v>15</v>
      </c>
      <c r="B79" s="287" t="s">
        <v>238</v>
      </c>
      <c r="C79" s="275"/>
      <c r="D79" s="275" t="s">
        <v>320</v>
      </c>
      <c r="E79" s="275" t="s">
        <v>369</v>
      </c>
      <c r="F79" s="275" t="s">
        <v>285</v>
      </c>
      <c r="G79" s="275" t="s">
        <v>351</v>
      </c>
      <c r="H79" s="276">
        <v>12000</v>
      </c>
      <c r="I79" s="276">
        <v>12000</v>
      </c>
      <c r="J79" s="276">
        <v>0</v>
      </c>
      <c r="K79" s="276">
        <v>0</v>
      </c>
      <c r="L79" s="276">
        <v>12000</v>
      </c>
      <c r="M79" s="276">
        <v>12000</v>
      </c>
      <c r="N79" s="277"/>
      <c r="O79" s="277"/>
      <c r="P79" s="275" t="s">
        <v>351</v>
      </c>
      <c r="Q79" s="276">
        <v>12000</v>
      </c>
      <c r="R79" s="276">
        <v>12000</v>
      </c>
      <c r="S79" s="276">
        <v>0</v>
      </c>
      <c r="T79" s="276">
        <v>0</v>
      </c>
      <c r="U79" s="276">
        <v>12000</v>
      </c>
      <c r="V79" s="276">
        <v>12000</v>
      </c>
      <c r="W79" s="277"/>
      <c r="X79" s="277"/>
      <c r="Y79" s="142" t="s">
        <v>15</v>
      </c>
      <c r="Z79" s="143" t="s">
        <v>238</v>
      </c>
      <c r="AA79" s="144"/>
      <c r="AB79" s="144" t="s">
        <v>320</v>
      </c>
      <c r="AC79" s="144" t="s">
        <v>369</v>
      </c>
      <c r="AD79" s="197" t="s">
        <v>441</v>
      </c>
      <c r="AE79" s="144" t="s">
        <v>351</v>
      </c>
      <c r="AF79" s="183">
        <v>12000</v>
      </c>
      <c r="AG79" s="183">
        <v>12000</v>
      </c>
      <c r="AH79" s="183">
        <v>0</v>
      </c>
      <c r="AI79" s="183">
        <v>0</v>
      </c>
      <c r="AJ79" s="183">
        <v>12000</v>
      </c>
      <c r="AK79" s="183">
        <v>12000</v>
      </c>
      <c r="AL79" s="241">
        <f t="shared" si="17"/>
        <v>-12000</v>
      </c>
      <c r="AM79" s="234">
        <f t="shared" si="18"/>
        <v>0</v>
      </c>
      <c r="AN79" s="246"/>
      <c r="AO79" s="246"/>
      <c r="AP79" s="246"/>
      <c r="AQ79" s="246"/>
      <c r="AR79" s="246"/>
      <c r="AS79" s="151"/>
      <c r="AT79" s="151"/>
      <c r="AU79" s="144"/>
    </row>
    <row r="80" spans="1:50" ht="58.5" customHeight="1">
      <c r="A80" s="273" t="s">
        <v>312</v>
      </c>
      <c r="B80" s="287" t="s">
        <v>301</v>
      </c>
      <c r="C80" s="275"/>
      <c r="D80" s="275" t="s">
        <v>320</v>
      </c>
      <c r="E80" s="275" t="s">
        <v>280</v>
      </c>
      <c r="F80" s="275" t="s">
        <v>285</v>
      </c>
      <c r="G80" s="275" t="s">
        <v>359</v>
      </c>
      <c r="H80" s="276">
        <v>4967.05</v>
      </c>
      <c r="I80" s="276">
        <v>4967.05</v>
      </c>
      <c r="J80" s="276"/>
      <c r="K80" s="276"/>
      <c r="L80" s="276">
        <f>M80</f>
        <v>4325</v>
      </c>
      <c r="M80" s="276">
        <v>4325</v>
      </c>
      <c r="N80" s="277"/>
      <c r="O80" s="277"/>
      <c r="P80" s="275" t="s">
        <v>359</v>
      </c>
      <c r="Q80" s="276">
        <v>4967.05</v>
      </c>
      <c r="R80" s="276">
        <v>4967.05</v>
      </c>
      <c r="S80" s="276">
        <f>T80</f>
        <v>2110.7155379999999</v>
      </c>
      <c r="T80" s="278">
        <v>2110.7155379999999</v>
      </c>
      <c r="U80" s="278">
        <f>V80</f>
        <v>1986.3344620000003</v>
      </c>
      <c r="V80" s="278">
        <f>R80-S80-870</f>
        <v>1986.3344620000003</v>
      </c>
      <c r="W80" s="277"/>
      <c r="X80" s="277"/>
      <c r="Y80" s="142" t="s">
        <v>312</v>
      </c>
      <c r="Z80" s="143" t="s">
        <v>301</v>
      </c>
      <c r="AA80" s="144">
        <v>7902447</v>
      </c>
      <c r="AB80" s="144" t="s">
        <v>320</v>
      </c>
      <c r="AC80" s="144" t="s">
        <v>280</v>
      </c>
      <c r="AD80" s="197" t="s">
        <v>438</v>
      </c>
      <c r="AE80" s="144" t="s">
        <v>359</v>
      </c>
      <c r="AF80" s="183">
        <v>4967.05</v>
      </c>
      <c r="AG80" s="183">
        <v>4967.05</v>
      </c>
      <c r="AH80" s="183">
        <f>AI80</f>
        <v>2110.7155379999999</v>
      </c>
      <c r="AI80" s="198">
        <v>2110.7155379999999</v>
      </c>
      <c r="AJ80" s="198">
        <f>AK80</f>
        <v>1986.3344620000003</v>
      </c>
      <c r="AK80" s="198">
        <f>AG80-AH80-870</f>
        <v>1986.3344620000003</v>
      </c>
      <c r="AL80" s="241">
        <f t="shared" si="17"/>
        <v>-137.50282000000016</v>
      </c>
      <c r="AM80" s="234">
        <f t="shared" si="18"/>
        <v>1848.8316420000001</v>
      </c>
      <c r="AN80" s="247">
        <v>1725.8316420000001</v>
      </c>
      <c r="AO80" s="247">
        <v>123</v>
      </c>
      <c r="AP80" s="247"/>
      <c r="AQ80" s="247"/>
      <c r="AR80" s="247"/>
      <c r="AS80" s="151"/>
      <c r="AT80" s="151"/>
      <c r="AU80" s="197"/>
    </row>
    <row r="81" spans="1:50" ht="54" customHeight="1">
      <c r="A81" s="273" t="s">
        <v>15</v>
      </c>
      <c r="B81" s="287" t="s">
        <v>321</v>
      </c>
      <c r="C81" s="275"/>
      <c r="D81" s="275" t="s">
        <v>320</v>
      </c>
      <c r="E81" s="275" t="s">
        <v>281</v>
      </c>
      <c r="F81" s="275" t="s">
        <v>285</v>
      </c>
      <c r="G81" s="290" t="s">
        <v>402</v>
      </c>
      <c r="H81" s="276">
        <v>1292.1959999999999</v>
      </c>
      <c r="I81" s="276">
        <v>1292.1959999999999</v>
      </c>
      <c r="J81" s="276"/>
      <c r="K81" s="276"/>
      <c r="L81" s="276">
        <f>M81</f>
        <v>1292.1959999999999</v>
      </c>
      <c r="M81" s="276">
        <v>1292.1959999999999</v>
      </c>
      <c r="N81" s="277"/>
      <c r="O81" s="277"/>
      <c r="P81" s="290" t="s">
        <v>402</v>
      </c>
      <c r="Q81" s="276">
        <v>1292.1959999999999</v>
      </c>
      <c r="R81" s="276">
        <v>1292.1959999999999</v>
      </c>
      <c r="S81" s="276"/>
      <c r="T81" s="276"/>
      <c r="U81" s="276">
        <f>V81</f>
        <v>1292.1959999999999</v>
      </c>
      <c r="V81" s="276">
        <v>1292.1959999999999</v>
      </c>
      <c r="W81" s="277"/>
      <c r="X81" s="277"/>
      <c r="Y81" s="142" t="s">
        <v>15</v>
      </c>
      <c r="Z81" s="143" t="s">
        <v>321</v>
      </c>
      <c r="AA81" s="144">
        <v>7831369</v>
      </c>
      <c r="AB81" s="144" t="s">
        <v>320</v>
      </c>
      <c r="AC81" s="144" t="s">
        <v>281</v>
      </c>
      <c r="AD81" s="197" t="s">
        <v>437</v>
      </c>
      <c r="AE81" s="197" t="s">
        <v>402</v>
      </c>
      <c r="AF81" s="183">
        <v>1292.1959999999999</v>
      </c>
      <c r="AG81" s="183">
        <v>1292.1959999999999</v>
      </c>
      <c r="AH81" s="183"/>
      <c r="AI81" s="183"/>
      <c r="AJ81" s="183">
        <f>AK81</f>
        <v>1292.1959999999999</v>
      </c>
      <c r="AK81" s="183">
        <v>1292.1959999999999</v>
      </c>
      <c r="AL81" s="241">
        <f t="shared" ref="AL81:AL122" si="104">AM81-AK81</f>
        <v>-292.19599999999991</v>
      </c>
      <c r="AM81" s="234">
        <f t="shared" ref="AM81:AM122" si="105">AN81+AO81+AP81+AQ81+AR81</f>
        <v>1000</v>
      </c>
      <c r="AN81" s="246"/>
      <c r="AO81" s="246">
        <v>1000</v>
      </c>
      <c r="AP81" s="246"/>
      <c r="AQ81" s="246"/>
      <c r="AR81" s="246"/>
      <c r="AS81" s="151"/>
      <c r="AT81" s="151"/>
      <c r="AU81" s="158"/>
    </row>
    <row r="82" spans="1:50" ht="60" customHeight="1">
      <c r="A82" s="273" t="s">
        <v>15</v>
      </c>
      <c r="B82" s="287" t="s">
        <v>329</v>
      </c>
      <c r="C82" s="275"/>
      <c r="D82" s="275" t="s">
        <v>330</v>
      </c>
      <c r="E82" s="275" t="s">
        <v>369</v>
      </c>
      <c r="F82" s="275" t="s">
        <v>285</v>
      </c>
      <c r="G82" s="275" t="s">
        <v>383</v>
      </c>
      <c r="H82" s="276">
        <v>351.520915</v>
      </c>
      <c r="I82" s="276">
        <v>351.520915</v>
      </c>
      <c r="J82" s="276"/>
      <c r="K82" s="276"/>
      <c r="L82" s="276">
        <v>351.520915</v>
      </c>
      <c r="M82" s="276">
        <v>351.520915</v>
      </c>
      <c r="N82" s="277"/>
      <c r="O82" s="277"/>
      <c r="P82" s="275" t="s">
        <v>409</v>
      </c>
      <c r="Q82" s="276">
        <v>351.520915</v>
      </c>
      <c r="R82" s="276">
        <v>351.520915</v>
      </c>
      <c r="S82" s="276">
        <v>351.520915</v>
      </c>
      <c r="T82" s="276">
        <v>351.520915</v>
      </c>
      <c r="U82" s="276"/>
      <c r="V82" s="276"/>
      <c r="W82" s="277"/>
      <c r="X82" s="277"/>
      <c r="Y82" s="142" t="s">
        <v>15</v>
      </c>
      <c r="Z82" s="143" t="s">
        <v>329</v>
      </c>
      <c r="AA82" s="144">
        <v>7929896</v>
      </c>
      <c r="AB82" s="144" t="s">
        <v>330</v>
      </c>
      <c r="AC82" s="144" t="s">
        <v>369</v>
      </c>
      <c r="AD82" s="197">
        <v>2021</v>
      </c>
      <c r="AE82" s="144" t="s">
        <v>409</v>
      </c>
      <c r="AF82" s="183">
        <v>351.520915</v>
      </c>
      <c r="AG82" s="183">
        <v>351.520915</v>
      </c>
      <c r="AH82" s="183">
        <v>351.520915</v>
      </c>
      <c r="AI82" s="183">
        <v>351.520915</v>
      </c>
      <c r="AJ82" s="183"/>
      <c r="AK82" s="183"/>
      <c r="AL82" s="241">
        <f t="shared" si="104"/>
        <v>0</v>
      </c>
      <c r="AM82" s="234">
        <f t="shared" si="105"/>
        <v>0</v>
      </c>
      <c r="AN82" s="246"/>
      <c r="AO82" s="246"/>
      <c r="AP82" s="246"/>
      <c r="AQ82" s="246"/>
      <c r="AR82" s="246"/>
      <c r="AS82" s="151"/>
      <c r="AT82" s="151"/>
      <c r="AU82" s="158"/>
    </row>
    <row r="83" spans="1:50" ht="78" customHeight="1">
      <c r="A83" s="273" t="s">
        <v>15</v>
      </c>
      <c r="B83" s="287" t="s">
        <v>338</v>
      </c>
      <c r="C83" s="275"/>
      <c r="D83" s="275" t="s">
        <v>320</v>
      </c>
      <c r="E83" s="275" t="s">
        <v>328</v>
      </c>
      <c r="F83" s="275" t="s">
        <v>285</v>
      </c>
      <c r="G83" s="275" t="s">
        <v>374</v>
      </c>
      <c r="H83" s="276">
        <v>11163</v>
      </c>
      <c r="I83" s="276">
        <v>11163</v>
      </c>
      <c r="J83" s="276"/>
      <c r="K83" s="276"/>
      <c r="L83" s="276">
        <f>11163-150-532.8-8810.034149</f>
        <v>1670.1658510000016</v>
      </c>
      <c r="M83" s="276">
        <f>11163-150-532.8-8810.034149</f>
        <v>1670.1658510000016</v>
      </c>
      <c r="N83" s="277"/>
      <c r="O83" s="277"/>
      <c r="P83" s="275" t="s">
        <v>408</v>
      </c>
      <c r="Q83" s="276">
        <v>11163</v>
      </c>
      <c r="R83" s="276">
        <v>11163</v>
      </c>
      <c r="S83" s="276"/>
      <c r="T83" s="276"/>
      <c r="U83" s="276">
        <f>11163-150-532.8-8810.034149</f>
        <v>1670.1658510000016</v>
      </c>
      <c r="V83" s="276">
        <f>11163-150-532.8-8810.034149</f>
        <v>1670.1658510000016</v>
      </c>
      <c r="W83" s="277"/>
      <c r="X83" s="277"/>
      <c r="Y83" s="142" t="s">
        <v>15</v>
      </c>
      <c r="Z83" s="143" t="s">
        <v>338</v>
      </c>
      <c r="AA83" s="144">
        <v>7928807</v>
      </c>
      <c r="AB83" s="144" t="s">
        <v>320</v>
      </c>
      <c r="AC83" s="144" t="s">
        <v>328</v>
      </c>
      <c r="AD83" s="197" t="s">
        <v>438</v>
      </c>
      <c r="AE83" s="144" t="s">
        <v>408</v>
      </c>
      <c r="AF83" s="183">
        <v>11163</v>
      </c>
      <c r="AG83" s="183">
        <v>11163</v>
      </c>
      <c r="AH83" s="183"/>
      <c r="AI83" s="183"/>
      <c r="AJ83" s="183">
        <f>11163-150-532.8-8810.034149</f>
        <v>1670.1658510000016</v>
      </c>
      <c r="AK83" s="183">
        <f>11163-150-532.8-8810.034149</f>
        <v>1670.1658510000016</v>
      </c>
      <c r="AL83" s="241">
        <f t="shared" si="104"/>
        <v>-921.77276900000152</v>
      </c>
      <c r="AM83" s="234">
        <f t="shared" si="105"/>
        <v>748.39308200000005</v>
      </c>
      <c r="AN83" s="246">
        <v>639.39308200000005</v>
      </c>
      <c r="AO83" s="246">
        <v>109</v>
      </c>
      <c r="AP83" s="246"/>
      <c r="AQ83" s="246"/>
      <c r="AR83" s="246"/>
      <c r="AS83" s="151"/>
      <c r="AT83" s="151"/>
      <c r="AU83" s="158"/>
    </row>
    <row r="84" spans="1:50" ht="57" customHeight="1">
      <c r="A84" s="273" t="s">
        <v>15</v>
      </c>
      <c r="B84" s="287" t="s">
        <v>339</v>
      </c>
      <c r="C84" s="275"/>
      <c r="D84" s="275" t="s">
        <v>320</v>
      </c>
      <c r="E84" s="275" t="s">
        <v>239</v>
      </c>
      <c r="F84" s="275" t="s">
        <v>285</v>
      </c>
      <c r="G84" s="275" t="s">
        <v>347</v>
      </c>
      <c r="H84" s="278">
        <v>43268</v>
      </c>
      <c r="I84" s="278">
        <v>43268</v>
      </c>
      <c r="J84" s="278"/>
      <c r="K84" s="278"/>
      <c r="L84" s="278">
        <f>M84</f>
        <v>4767.3609999999999</v>
      </c>
      <c r="M84" s="278">
        <v>4767.3609999999999</v>
      </c>
      <c r="N84" s="277"/>
      <c r="O84" s="277"/>
      <c r="P84" s="275" t="s">
        <v>347</v>
      </c>
      <c r="Q84" s="278">
        <v>43268</v>
      </c>
      <c r="R84" s="278">
        <v>43268</v>
      </c>
      <c r="S84" s="278"/>
      <c r="T84" s="278"/>
      <c r="U84" s="278">
        <f>V84</f>
        <v>4767.3609999999999</v>
      </c>
      <c r="V84" s="278">
        <v>4767.3609999999999</v>
      </c>
      <c r="W84" s="277"/>
      <c r="X84" s="277"/>
      <c r="Y84" s="142" t="s">
        <v>15</v>
      </c>
      <c r="Z84" s="143" t="s">
        <v>339</v>
      </c>
      <c r="AA84" s="144">
        <v>7910754</v>
      </c>
      <c r="AB84" s="144" t="s">
        <v>320</v>
      </c>
      <c r="AC84" s="144" t="s">
        <v>239</v>
      </c>
      <c r="AD84" s="197" t="s">
        <v>437</v>
      </c>
      <c r="AE84" s="144" t="s">
        <v>347</v>
      </c>
      <c r="AF84" s="198">
        <v>43268</v>
      </c>
      <c r="AG84" s="198">
        <v>4767.3609999999999</v>
      </c>
      <c r="AH84" s="198"/>
      <c r="AI84" s="198"/>
      <c r="AJ84" s="198">
        <f>AK84</f>
        <v>4767.3609999999999</v>
      </c>
      <c r="AK84" s="198">
        <v>4767.3609999999999</v>
      </c>
      <c r="AL84" s="241">
        <f t="shared" si="104"/>
        <v>-4767.3609999999999</v>
      </c>
      <c r="AM84" s="234">
        <f t="shared" si="105"/>
        <v>0</v>
      </c>
      <c r="AN84" s="247"/>
      <c r="AO84" s="247"/>
      <c r="AP84" s="247"/>
      <c r="AQ84" s="247"/>
      <c r="AR84" s="247"/>
      <c r="AS84" s="151"/>
      <c r="AT84" s="151"/>
      <c r="AU84" s="158"/>
      <c r="AX84" s="208"/>
    </row>
    <row r="85" spans="1:50" ht="57.75" customHeight="1">
      <c r="A85" s="273" t="s">
        <v>15</v>
      </c>
      <c r="B85" s="287" t="s">
        <v>340</v>
      </c>
      <c r="C85" s="275"/>
      <c r="D85" s="275" t="s">
        <v>320</v>
      </c>
      <c r="E85" s="275" t="s">
        <v>239</v>
      </c>
      <c r="F85" s="275" t="s">
        <v>285</v>
      </c>
      <c r="G85" s="275" t="s">
        <v>346</v>
      </c>
      <c r="H85" s="276">
        <f>I85</f>
        <v>104248</v>
      </c>
      <c r="I85" s="276">
        <v>104248</v>
      </c>
      <c r="J85" s="276"/>
      <c r="K85" s="276"/>
      <c r="L85" s="276">
        <f>M85</f>
        <v>34248</v>
      </c>
      <c r="M85" s="276">
        <f>104248-70000</f>
        <v>34248</v>
      </c>
      <c r="N85" s="277"/>
      <c r="O85" s="277"/>
      <c r="P85" s="275" t="s">
        <v>346</v>
      </c>
      <c r="Q85" s="276">
        <f>R85</f>
        <v>104248</v>
      </c>
      <c r="R85" s="276">
        <v>104248</v>
      </c>
      <c r="S85" s="276"/>
      <c r="T85" s="276"/>
      <c r="U85" s="278">
        <f>V85</f>
        <v>34148</v>
      </c>
      <c r="V85" s="278">
        <f>104248-70000-100</f>
        <v>34148</v>
      </c>
      <c r="W85" s="277"/>
      <c r="X85" s="277"/>
      <c r="Y85" s="142" t="s">
        <v>15</v>
      </c>
      <c r="Z85" s="143" t="s">
        <v>340</v>
      </c>
      <c r="AA85" s="144">
        <v>7713157</v>
      </c>
      <c r="AB85" s="144" t="s">
        <v>320</v>
      </c>
      <c r="AC85" s="144" t="s">
        <v>239</v>
      </c>
      <c r="AD85" s="197" t="s">
        <v>439</v>
      </c>
      <c r="AE85" s="144" t="s">
        <v>346</v>
      </c>
      <c r="AF85" s="183">
        <v>104248</v>
      </c>
      <c r="AG85" s="183">
        <f>34148+100</f>
        <v>34248</v>
      </c>
      <c r="AH85" s="183"/>
      <c r="AI85" s="183"/>
      <c r="AJ85" s="198">
        <f>AK85</f>
        <v>34148</v>
      </c>
      <c r="AK85" s="198">
        <v>34148</v>
      </c>
      <c r="AL85" s="241">
        <f t="shared" si="104"/>
        <v>-34148</v>
      </c>
      <c r="AM85" s="234">
        <f t="shared" si="105"/>
        <v>0</v>
      </c>
      <c r="AN85" s="247"/>
      <c r="AO85" s="247"/>
      <c r="AP85" s="247"/>
      <c r="AQ85" s="247"/>
      <c r="AR85" s="247"/>
      <c r="AS85" s="151"/>
      <c r="AT85" s="151"/>
      <c r="AU85" s="197"/>
    </row>
    <row r="86" spans="1:50" ht="57.75" customHeight="1">
      <c r="A86" s="273" t="s">
        <v>15</v>
      </c>
      <c r="B86" s="287" t="s">
        <v>341</v>
      </c>
      <c r="C86" s="275"/>
      <c r="D86" s="275" t="s">
        <v>320</v>
      </c>
      <c r="E86" s="275" t="s">
        <v>239</v>
      </c>
      <c r="F86" s="275" t="s">
        <v>285</v>
      </c>
      <c r="G86" s="275" t="s">
        <v>345</v>
      </c>
      <c r="H86" s="278">
        <f>I86</f>
        <v>149882</v>
      </c>
      <c r="I86" s="278">
        <v>149882</v>
      </c>
      <c r="J86" s="278"/>
      <c r="K86" s="278"/>
      <c r="L86" s="278">
        <f>M86</f>
        <v>14882</v>
      </c>
      <c r="M86" s="278">
        <f>I86-135000</f>
        <v>14882</v>
      </c>
      <c r="N86" s="277"/>
      <c r="O86" s="277"/>
      <c r="P86" s="275" t="s">
        <v>345</v>
      </c>
      <c r="Q86" s="278">
        <f>R86</f>
        <v>149882</v>
      </c>
      <c r="R86" s="278">
        <v>149882</v>
      </c>
      <c r="S86" s="278"/>
      <c r="T86" s="278"/>
      <c r="U86" s="278">
        <f>V86</f>
        <v>14782</v>
      </c>
      <c r="V86" s="278">
        <f>R86-135000-100</f>
        <v>14782</v>
      </c>
      <c r="W86" s="277"/>
      <c r="X86" s="277"/>
      <c r="Y86" s="142" t="s">
        <v>15</v>
      </c>
      <c r="Z86" s="143" t="s">
        <v>341</v>
      </c>
      <c r="AA86" s="144">
        <v>7939028</v>
      </c>
      <c r="AB86" s="144" t="s">
        <v>320</v>
      </c>
      <c r="AC86" s="144" t="s">
        <v>239</v>
      </c>
      <c r="AD86" s="197" t="s">
        <v>440</v>
      </c>
      <c r="AE86" s="144" t="s">
        <v>345</v>
      </c>
      <c r="AF86" s="198">
        <v>149882</v>
      </c>
      <c r="AG86" s="198">
        <f>14782+100</f>
        <v>14882</v>
      </c>
      <c r="AH86" s="198"/>
      <c r="AI86" s="198"/>
      <c r="AJ86" s="198">
        <f>AK86</f>
        <v>14782</v>
      </c>
      <c r="AK86" s="198">
        <v>14782</v>
      </c>
      <c r="AL86" s="241">
        <f t="shared" si="104"/>
        <v>-14782</v>
      </c>
      <c r="AM86" s="234">
        <f t="shared" si="105"/>
        <v>0</v>
      </c>
      <c r="AN86" s="247"/>
      <c r="AO86" s="247"/>
      <c r="AP86" s="247"/>
      <c r="AQ86" s="247"/>
      <c r="AR86" s="247"/>
      <c r="AS86" s="151"/>
      <c r="AT86" s="151"/>
      <c r="AU86" s="197"/>
    </row>
    <row r="87" spans="1:50" ht="57.75" customHeight="1">
      <c r="A87" s="273" t="s">
        <v>15</v>
      </c>
      <c r="B87" s="274" t="s">
        <v>303</v>
      </c>
      <c r="C87" s="275"/>
      <c r="D87" s="275" t="s">
        <v>320</v>
      </c>
      <c r="E87" s="275" t="s">
        <v>240</v>
      </c>
      <c r="F87" s="273" t="str">
        <f>F86</f>
        <v>2021-2025</v>
      </c>
      <c r="G87" s="275" t="s">
        <v>376</v>
      </c>
      <c r="H87" s="276">
        <v>4842</v>
      </c>
      <c r="I87" s="276">
        <v>4842</v>
      </c>
      <c r="J87" s="276"/>
      <c r="K87" s="276"/>
      <c r="L87" s="276">
        <v>4642</v>
      </c>
      <c r="M87" s="276">
        <v>4642</v>
      </c>
      <c r="N87" s="277"/>
      <c r="O87" s="277"/>
      <c r="P87" s="275" t="s">
        <v>376</v>
      </c>
      <c r="Q87" s="276">
        <v>4842</v>
      </c>
      <c r="R87" s="276">
        <v>4842</v>
      </c>
      <c r="S87" s="276"/>
      <c r="T87" s="276"/>
      <c r="U87" s="276">
        <v>4642</v>
      </c>
      <c r="V87" s="276">
        <v>4642</v>
      </c>
      <c r="W87" s="277"/>
      <c r="X87" s="277"/>
      <c r="Y87" s="142" t="s">
        <v>15</v>
      </c>
      <c r="Z87" s="146" t="s">
        <v>303</v>
      </c>
      <c r="AA87" s="144">
        <v>7910488</v>
      </c>
      <c r="AB87" s="144" t="s">
        <v>320</v>
      </c>
      <c r="AC87" s="144" t="s">
        <v>240</v>
      </c>
      <c r="AD87" s="197" t="s">
        <v>437</v>
      </c>
      <c r="AE87" s="144" t="s">
        <v>376</v>
      </c>
      <c r="AF87" s="183">
        <v>4842</v>
      </c>
      <c r="AG87" s="183">
        <v>4842</v>
      </c>
      <c r="AH87" s="183"/>
      <c r="AI87" s="183"/>
      <c r="AJ87" s="198">
        <f>AK87</f>
        <v>539</v>
      </c>
      <c r="AK87" s="198">
        <f>357+182</f>
        <v>539</v>
      </c>
      <c r="AL87" s="198">
        <f t="shared" si="104"/>
        <v>-182</v>
      </c>
      <c r="AM87" s="198">
        <f t="shared" si="105"/>
        <v>357</v>
      </c>
      <c r="AN87" s="198"/>
      <c r="AO87" s="198">
        <v>357</v>
      </c>
      <c r="AP87" s="198"/>
      <c r="AQ87" s="198"/>
      <c r="AR87" s="198"/>
      <c r="AS87" s="203"/>
      <c r="AT87" s="203"/>
      <c r="AU87" s="197" t="s">
        <v>462</v>
      </c>
      <c r="AX87" s="208">
        <f>U87-AK87</f>
        <v>4103</v>
      </c>
    </row>
    <row r="88" spans="1:50" ht="57.75" customHeight="1">
      <c r="A88" s="273" t="s">
        <v>15</v>
      </c>
      <c r="B88" s="274" t="s">
        <v>304</v>
      </c>
      <c r="C88" s="275"/>
      <c r="D88" s="275" t="s">
        <v>320</v>
      </c>
      <c r="E88" s="275" t="s">
        <v>240</v>
      </c>
      <c r="F88" s="273" t="e">
        <f>#REF!</f>
        <v>#REF!</v>
      </c>
      <c r="G88" s="275" t="s">
        <v>377</v>
      </c>
      <c r="H88" s="276">
        <v>6851</v>
      </c>
      <c r="I88" s="276">
        <v>6851</v>
      </c>
      <c r="J88" s="276"/>
      <c r="K88" s="276"/>
      <c r="L88" s="276">
        <v>6651</v>
      </c>
      <c r="M88" s="276">
        <v>6651</v>
      </c>
      <c r="N88" s="277"/>
      <c r="O88" s="277"/>
      <c r="P88" s="275" t="s">
        <v>377</v>
      </c>
      <c r="Q88" s="276">
        <v>6851</v>
      </c>
      <c r="R88" s="276">
        <v>6851</v>
      </c>
      <c r="S88" s="276"/>
      <c r="T88" s="276"/>
      <c r="U88" s="276">
        <v>6651</v>
      </c>
      <c r="V88" s="276">
        <v>6651</v>
      </c>
      <c r="W88" s="277"/>
      <c r="X88" s="277"/>
      <c r="Y88" s="142" t="s">
        <v>15</v>
      </c>
      <c r="Z88" s="146" t="s">
        <v>304</v>
      </c>
      <c r="AA88" s="144">
        <v>7913666</v>
      </c>
      <c r="AB88" s="144" t="s">
        <v>320</v>
      </c>
      <c r="AC88" s="144" t="s">
        <v>240</v>
      </c>
      <c r="AD88" s="197" t="s">
        <v>441</v>
      </c>
      <c r="AE88" s="144" t="s">
        <v>377</v>
      </c>
      <c r="AF88" s="183">
        <v>6851</v>
      </c>
      <c r="AG88" s="183">
        <v>6851</v>
      </c>
      <c r="AH88" s="183"/>
      <c r="AI88" s="183"/>
      <c r="AJ88" s="198">
        <f>AK88</f>
        <v>3311</v>
      </c>
      <c r="AK88" s="198">
        <f>1000+1500+811</f>
        <v>3311</v>
      </c>
      <c r="AL88" s="198">
        <f t="shared" si="104"/>
        <v>-3311</v>
      </c>
      <c r="AM88" s="198">
        <f t="shared" si="105"/>
        <v>0</v>
      </c>
      <c r="AN88" s="198"/>
      <c r="AO88" s="198"/>
      <c r="AP88" s="198"/>
      <c r="AQ88" s="198"/>
      <c r="AR88" s="198"/>
      <c r="AS88" s="203"/>
      <c r="AT88" s="203"/>
      <c r="AU88" s="197" t="s">
        <v>458</v>
      </c>
      <c r="AX88" s="208">
        <f>V88-AK88</f>
        <v>3340</v>
      </c>
    </row>
    <row r="89" spans="1:50" ht="57.75" customHeight="1">
      <c r="A89" s="273" t="s">
        <v>15</v>
      </c>
      <c r="B89" s="274" t="s">
        <v>305</v>
      </c>
      <c r="C89" s="275"/>
      <c r="D89" s="275" t="s">
        <v>320</v>
      </c>
      <c r="E89" s="275" t="s">
        <v>240</v>
      </c>
      <c r="F89" s="273" t="str">
        <f t="shared" ref="F89" si="106">F87</f>
        <v>2021-2025</v>
      </c>
      <c r="G89" s="275" t="s">
        <v>378</v>
      </c>
      <c r="H89" s="276">
        <v>3808</v>
      </c>
      <c r="I89" s="276">
        <v>3808</v>
      </c>
      <c r="J89" s="276"/>
      <c r="K89" s="276"/>
      <c r="L89" s="276">
        <v>611</v>
      </c>
      <c r="M89" s="276">
        <v>611</v>
      </c>
      <c r="N89" s="277"/>
      <c r="O89" s="277"/>
      <c r="P89" s="275" t="s">
        <v>378</v>
      </c>
      <c r="Q89" s="276">
        <v>3808</v>
      </c>
      <c r="R89" s="276">
        <v>3808</v>
      </c>
      <c r="S89" s="276"/>
      <c r="T89" s="276"/>
      <c r="U89" s="276">
        <v>611</v>
      </c>
      <c r="V89" s="276">
        <v>611</v>
      </c>
      <c r="W89" s="277"/>
      <c r="X89" s="277"/>
      <c r="Y89" s="237" t="s">
        <v>15</v>
      </c>
      <c r="Z89" s="258" t="s">
        <v>305</v>
      </c>
      <c r="AA89" s="197">
        <v>7909588</v>
      </c>
      <c r="AB89" s="197" t="s">
        <v>320</v>
      </c>
      <c r="AC89" s="197" t="s">
        <v>240</v>
      </c>
      <c r="AD89" s="197" t="s">
        <v>437</v>
      </c>
      <c r="AE89" s="197" t="s">
        <v>378</v>
      </c>
      <c r="AF89" s="198">
        <v>3808</v>
      </c>
      <c r="AG89" s="198">
        <v>3808</v>
      </c>
      <c r="AH89" s="198"/>
      <c r="AI89" s="198"/>
      <c r="AJ89" s="198">
        <v>611</v>
      </c>
      <c r="AK89" s="198">
        <v>611</v>
      </c>
      <c r="AL89" s="259">
        <f t="shared" si="104"/>
        <v>0</v>
      </c>
      <c r="AM89" s="235">
        <f t="shared" si="105"/>
        <v>611</v>
      </c>
      <c r="AN89" s="247"/>
      <c r="AO89" s="247">
        <v>611</v>
      </c>
      <c r="AP89" s="247"/>
      <c r="AQ89" s="247"/>
      <c r="AR89" s="247"/>
      <c r="AS89" s="203"/>
      <c r="AT89" s="203"/>
      <c r="AU89" s="256"/>
    </row>
    <row r="90" spans="1:50" ht="57.75" customHeight="1">
      <c r="A90" s="273" t="s">
        <v>15</v>
      </c>
      <c r="B90" s="274" t="s">
        <v>306</v>
      </c>
      <c r="C90" s="275"/>
      <c r="D90" s="275" t="s">
        <v>320</v>
      </c>
      <c r="E90" s="275" t="s">
        <v>240</v>
      </c>
      <c r="F90" s="273" t="str">
        <f>F89</f>
        <v>2021-2025</v>
      </c>
      <c r="G90" s="275" t="s">
        <v>379</v>
      </c>
      <c r="H90" s="276">
        <v>5957</v>
      </c>
      <c r="I90" s="276">
        <v>5957</v>
      </c>
      <c r="J90" s="276"/>
      <c r="K90" s="276"/>
      <c r="L90" s="276">
        <v>5757</v>
      </c>
      <c r="M90" s="276">
        <v>5757</v>
      </c>
      <c r="N90" s="277"/>
      <c r="O90" s="277"/>
      <c r="P90" s="275" t="s">
        <v>379</v>
      </c>
      <c r="Q90" s="276">
        <v>5957</v>
      </c>
      <c r="R90" s="276">
        <v>5957</v>
      </c>
      <c r="S90" s="276"/>
      <c r="T90" s="276"/>
      <c r="U90" s="276">
        <v>5757</v>
      </c>
      <c r="V90" s="276">
        <v>5757</v>
      </c>
      <c r="W90" s="277"/>
      <c r="X90" s="277"/>
      <c r="Y90" s="142" t="s">
        <v>15</v>
      </c>
      <c r="Z90" s="146" t="s">
        <v>306</v>
      </c>
      <c r="AA90" s="144">
        <v>7912507</v>
      </c>
      <c r="AB90" s="144" t="s">
        <v>320</v>
      </c>
      <c r="AC90" s="144" t="s">
        <v>240</v>
      </c>
      <c r="AD90" s="197" t="s">
        <v>441</v>
      </c>
      <c r="AE90" s="144" t="s">
        <v>379</v>
      </c>
      <c r="AF90" s="183">
        <v>5957</v>
      </c>
      <c r="AG90" s="183">
        <v>5957</v>
      </c>
      <c r="AH90" s="183"/>
      <c r="AI90" s="183"/>
      <c r="AJ90" s="183">
        <v>5757</v>
      </c>
      <c r="AK90" s="183">
        <v>5757</v>
      </c>
      <c r="AL90" s="241">
        <f t="shared" si="104"/>
        <v>-5757</v>
      </c>
      <c r="AM90" s="234">
        <f t="shared" si="105"/>
        <v>0</v>
      </c>
      <c r="AN90" s="246"/>
      <c r="AO90" s="246"/>
      <c r="AP90" s="246"/>
      <c r="AQ90" s="246"/>
      <c r="AR90" s="246"/>
      <c r="AS90" s="151"/>
      <c r="AT90" s="151"/>
      <c r="AU90" s="143"/>
    </row>
    <row r="91" spans="1:50" ht="54.75" customHeight="1">
      <c r="A91" s="273" t="s">
        <v>15</v>
      </c>
      <c r="B91" s="284" t="s">
        <v>293</v>
      </c>
      <c r="C91" s="275"/>
      <c r="D91" s="275" t="s">
        <v>320</v>
      </c>
      <c r="E91" s="285" t="s">
        <v>328</v>
      </c>
      <c r="F91" s="286" t="str">
        <f>F90</f>
        <v>2021-2025</v>
      </c>
      <c r="G91" s="285"/>
      <c r="H91" s="276"/>
      <c r="I91" s="276"/>
      <c r="J91" s="276"/>
      <c r="K91" s="276"/>
      <c r="L91" s="276"/>
      <c r="M91" s="276"/>
      <c r="N91" s="277"/>
      <c r="O91" s="277"/>
      <c r="P91" s="285" t="s">
        <v>382</v>
      </c>
      <c r="Q91" s="276">
        <v>8000</v>
      </c>
      <c r="R91" s="276">
        <v>8000</v>
      </c>
      <c r="S91" s="278">
        <f>T91</f>
        <v>1239.991348</v>
      </c>
      <c r="T91" s="278">
        <v>1239.991348</v>
      </c>
      <c r="U91" s="278">
        <f>1316-1240</f>
        <v>76</v>
      </c>
      <c r="V91" s="278">
        <f>U91</f>
        <v>76</v>
      </c>
      <c r="W91" s="277"/>
      <c r="X91" s="277"/>
      <c r="Y91" s="142" t="s">
        <v>15</v>
      </c>
      <c r="Z91" s="145" t="s">
        <v>293</v>
      </c>
      <c r="AA91" s="144">
        <v>7913664</v>
      </c>
      <c r="AB91" s="144" t="s">
        <v>320</v>
      </c>
      <c r="AC91" s="158" t="s">
        <v>328</v>
      </c>
      <c r="AD91" s="223" t="s">
        <v>438</v>
      </c>
      <c r="AE91" s="158" t="s">
        <v>382</v>
      </c>
      <c r="AF91" s="183">
        <v>8000</v>
      </c>
      <c r="AG91" s="183">
        <v>8000</v>
      </c>
      <c r="AH91" s="198">
        <f>AI91</f>
        <v>1239.991348</v>
      </c>
      <c r="AI91" s="198">
        <v>1239.991348</v>
      </c>
      <c r="AJ91" s="198"/>
      <c r="AK91" s="198"/>
      <c r="AL91" s="241">
        <f t="shared" si="104"/>
        <v>1182</v>
      </c>
      <c r="AM91" s="234">
        <f t="shared" si="105"/>
        <v>1182</v>
      </c>
      <c r="AN91" s="247"/>
      <c r="AO91" s="247"/>
      <c r="AP91" s="247">
        <v>1182</v>
      </c>
      <c r="AQ91" s="247"/>
      <c r="AR91" s="247"/>
      <c r="AS91" s="151"/>
      <c r="AT91" s="151"/>
      <c r="AU91" s="197" t="s">
        <v>455</v>
      </c>
      <c r="AX91" s="148">
        <v>76</v>
      </c>
    </row>
    <row r="92" spans="1:50" s="149" customFormat="1" ht="41.25" customHeight="1">
      <c r="A92" s="268" t="s">
        <v>342</v>
      </c>
      <c r="B92" s="289" t="s">
        <v>343</v>
      </c>
      <c r="C92" s="268"/>
      <c r="D92" s="268"/>
      <c r="E92" s="268"/>
      <c r="F92" s="268"/>
      <c r="G92" s="268"/>
      <c r="H92" s="270"/>
      <c r="I92" s="270"/>
      <c r="J92" s="270"/>
      <c r="K92" s="270"/>
      <c r="L92" s="270">
        <f>L93+L95</f>
        <v>4340</v>
      </c>
      <c r="M92" s="270">
        <f>M93+M95</f>
        <v>4340</v>
      </c>
      <c r="N92" s="269"/>
      <c r="O92" s="269"/>
      <c r="P92" s="268"/>
      <c r="Q92" s="270"/>
      <c r="R92" s="270"/>
      <c r="S92" s="270"/>
      <c r="T92" s="270"/>
      <c r="U92" s="270">
        <f>U93+U95</f>
        <v>4340</v>
      </c>
      <c r="V92" s="270">
        <f>V93+V95</f>
        <v>4340</v>
      </c>
      <c r="W92" s="269"/>
      <c r="X92" s="269"/>
      <c r="Y92" s="228" t="s">
        <v>342</v>
      </c>
      <c r="Z92" s="174" t="s">
        <v>343</v>
      </c>
      <c r="AA92" s="228"/>
      <c r="AB92" s="228"/>
      <c r="AC92" s="228"/>
      <c r="AD92" s="228"/>
      <c r="AE92" s="228"/>
      <c r="AF92" s="182"/>
      <c r="AG92" s="182"/>
      <c r="AH92" s="182"/>
      <c r="AI92" s="182"/>
      <c r="AJ92" s="182">
        <f>AJ93+AJ95</f>
        <v>2610</v>
      </c>
      <c r="AK92" s="182">
        <f>AK93+AK95</f>
        <v>2610</v>
      </c>
      <c r="AL92" s="241">
        <f t="shared" si="104"/>
        <v>0</v>
      </c>
      <c r="AM92" s="232">
        <f t="shared" ref="AM92:AR92" si="107">AM93+AM95</f>
        <v>2610</v>
      </c>
      <c r="AN92" s="245">
        <f t="shared" si="107"/>
        <v>870</v>
      </c>
      <c r="AO92" s="245">
        <f t="shared" si="107"/>
        <v>870</v>
      </c>
      <c r="AP92" s="245">
        <f t="shared" si="107"/>
        <v>870</v>
      </c>
      <c r="AQ92" s="245">
        <f t="shared" si="107"/>
        <v>0</v>
      </c>
      <c r="AR92" s="245">
        <f t="shared" si="107"/>
        <v>0</v>
      </c>
      <c r="AS92" s="152"/>
      <c r="AT92" s="152"/>
      <c r="AU92" s="153" t="s">
        <v>449</v>
      </c>
      <c r="AX92" s="204"/>
    </row>
    <row r="93" spans="1:50" ht="22.5" customHeight="1">
      <c r="A93" s="268" t="s">
        <v>19</v>
      </c>
      <c r="B93" s="268" t="s">
        <v>45</v>
      </c>
      <c r="C93" s="268"/>
      <c r="D93" s="268"/>
      <c r="E93" s="268"/>
      <c r="F93" s="268"/>
      <c r="G93" s="268"/>
      <c r="H93" s="270"/>
      <c r="I93" s="270"/>
      <c r="J93" s="270"/>
      <c r="K93" s="270"/>
      <c r="L93" s="270">
        <f>L94</f>
        <v>870</v>
      </c>
      <c r="M93" s="270">
        <f t="shared" ref="M93:O93" si="108">M94</f>
        <v>870</v>
      </c>
      <c r="N93" s="269">
        <f t="shared" si="108"/>
        <v>0</v>
      </c>
      <c r="O93" s="269">
        <f t="shared" si="108"/>
        <v>0</v>
      </c>
      <c r="P93" s="268"/>
      <c r="Q93" s="270"/>
      <c r="R93" s="270"/>
      <c r="S93" s="270"/>
      <c r="T93" s="270"/>
      <c r="U93" s="270">
        <f>U94</f>
        <v>264</v>
      </c>
      <c r="V93" s="270">
        <f t="shared" ref="V93:X93" si="109">V94</f>
        <v>264</v>
      </c>
      <c r="W93" s="269">
        <f t="shared" si="109"/>
        <v>0</v>
      </c>
      <c r="X93" s="269">
        <f t="shared" si="109"/>
        <v>0</v>
      </c>
      <c r="Y93" s="228" t="s">
        <v>19</v>
      </c>
      <c r="Z93" s="228" t="s">
        <v>45</v>
      </c>
      <c r="AA93" s="228"/>
      <c r="AB93" s="228"/>
      <c r="AC93" s="228"/>
      <c r="AD93" s="228"/>
      <c r="AE93" s="228"/>
      <c r="AF93" s="182"/>
      <c r="AG93" s="182"/>
      <c r="AH93" s="182"/>
      <c r="AI93" s="182"/>
      <c r="AJ93" s="182">
        <f>AJ94</f>
        <v>264</v>
      </c>
      <c r="AK93" s="182">
        <f t="shared" ref="AK93:AT93" si="110">AK94</f>
        <v>264</v>
      </c>
      <c r="AL93" s="241">
        <f t="shared" si="104"/>
        <v>0</v>
      </c>
      <c r="AM93" s="232">
        <f t="shared" si="110"/>
        <v>264</v>
      </c>
      <c r="AN93" s="245">
        <f t="shared" si="110"/>
        <v>264</v>
      </c>
      <c r="AO93" s="245">
        <f t="shared" si="110"/>
        <v>0</v>
      </c>
      <c r="AP93" s="245">
        <f t="shared" si="110"/>
        <v>0</v>
      </c>
      <c r="AQ93" s="245">
        <f t="shared" si="110"/>
        <v>0</v>
      </c>
      <c r="AR93" s="245">
        <f t="shared" si="110"/>
        <v>0</v>
      </c>
      <c r="AS93" s="152">
        <f t="shared" si="110"/>
        <v>0</v>
      </c>
      <c r="AT93" s="152">
        <f t="shared" si="110"/>
        <v>0</v>
      </c>
      <c r="AU93" s="230"/>
    </row>
    <row r="94" spans="1:50" s="176" customFormat="1" ht="50.25" customHeight="1">
      <c r="A94" s="275">
        <v>1</v>
      </c>
      <c r="B94" s="284" t="s">
        <v>336</v>
      </c>
      <c r="C94" s="291"/>
      <c r="D94" s="291" t="s">
        <v>320</v>
      </c>
      <c r="E94" s="291" t="s">
        <v>240</v>
      </c>
      <c r="F94" s="292" t="str">
        <f>F91</f>
        <v>2021-2025</v>
      </c>
      <c r="G94" s="291" t="s">
        <v>385</v>
      </c>
      <c r="H94" s="276">
        <f>I94</f>
        <v>4340</v>
      </c>
      <c r="I94" s="276">
        <v>4340</v>
      </c>
      <c r="J94" s="276"/>
      <c r="K94" s="276"/>
      <c r="L94" s="276">
        <f t="shared" ref="L94" si="111">M94</f>
        <v>870</v>
      </c>
      <c r="M94" s="276">
        <v>870</v>
      </c>
      <c r="N94" s="277"/>
      <c r="O94" s="277"/>
      <c r="P94" s="291" t="s">
        <v>385</v>
      </c>
      <c r="Q94" s="276">
        <f>R94</f>
        <v>4340</v>
      </c>
      <c r="R94" s="276">
        <v>4340</v>
      </c>
      <c r="S94" s="276"/>
      <c r="T94" s="276"/>
      <c r="U94" s="278">
        <f t="shared" ref="U94" si="112">V94</f>
        <v>264</v>
      </c>
      <c r="V94" s="278">
        <f>870-606</f>
        <v>264</v>
      </c>
      <c r="W94" s="279"/>
      <c r="X94" s="279"/>
      <c r="Y94" s="144">
        <v>1</v>
      </c>
      <c r="Z94" s="145" t="s">
        <v>336</v>
      </c>
      <c r="AA94" s="144">
        <v>7913665</v>
      </c>
      <c r="AB94" s="175" t="s">
        <v>320</v>
      </c>
      <c r="AC94" s="175" t="s">
        <v>240</v>
      </c>
      <c r="AD94" s="250" t="str">
        <f>AD91</f>
        <v>2021-2023</v>
      </c>
      <c r="AE94" s="175" t="s">
        <v>385</v>
      </c>
      <c r="AF94" s="183">
        <f>AG94</f>
        <v>4340</v>
      </c>
      <c r="AG94" s="183">
        <v>4340</v>
      </c>
      <c r="AH94" s="183"/>
      <c r="AI94" s="183"/>
      <c r="AJ94" s="198">
        <f t="shared" ref="AJ94" si="113">AK94</f>
        <v>264</v>
      </c>
      <c r="AK94" s="198">
        <f>870-606</f>
        <v>264</v>
      </c>
      <c r="AL94" s="241">
        <f t="shared" si="104"/>
        <v>0</v>
      </c>
      <c r="AM94" s="234">
        <f t="shared" si="105"/>
        <v>264</v>
      </c>
      <c r="AN94" s="247">
        <v>264</v>
      </c>
      <c r="AO94" s="247"/>
      <c r="AP94" s="247"/>
      <c r="AQ94" s="247"/>
      <c r="AR94" s="247"/>
      <c r="AS94" s="203"/>
      <c r="AT94" s="203"/>
      <c r="AU94" s="210"/>
      <c r="AX94" s="209"/>
    </row>
    <row r="95" spans="1:50" ht="27.95" customHeight="1">
      <c r="A95" s="268" t="s">
        <v>20</v>
      </c>
      <c r="B95" s="268" t="s">
        <v>56</v>
      </c>
      <c r="C95" s="268"/>
      <c r="D95" s="268"/>
      <c r="E95" s="268"/>
      <c r="F95" s="268"/>
      <c r="G95" s="268"/>
      <c r="H95" s="270"/>
      <c r="I95" s="270"/>
      <c r="J95" s="270">
        <f t="shared" ref="J95:O95" si="114">J96</f>
        <v>0</v>
      </c>
      <c r="K95" s="270">
        <f t="shared" si="114"/>
        <v>0</v>
      </c>
      <c r="L95" s="270">
        <f t="shared" si="114"/>
        <v>3470</v>
      </c>
      <c r="M95" s="270">
        <f t="shared" si="114"/>
        <v>3470</v>
      </c>
      <c r="N95" s="269">
        <f t="shared" si="114"/>
        <v>0</v>
      </c>
      <c r="O95" s="269">
        <f t="shared" si="114"/>
        <v>0</v>
      </c>
      <c r="P95" s="268"/>
      <c r="Q95" s="270"/>
      <c r="R95" s="270"/>
      <c r="S95" s="270">
        <f t="shared" ref="S95:X95" si="115">S96</f>
        <v>0</v>
      </c>
      <c r="T95" s="270">
        <f t="shared" si="115"/>
        <v>0</v>
      </c>
      <c r="U95" s="270">
        <f t="shared" si="115"/>
        <v>4076</v>
      </c>
      <c r="V95" s="270">
        <f t="shared" si="115"/>
        <v>4076</v>
      </c>
      <c r="W95" s="269">
        <f t="shared" si="115"/>
        <v>0</v>
      </c>
      <c r="X95" s="269">
        <f t="shared" si="115"/>
        <v>0</v>
      </c>
      <c r="Y95" s="228" t="s">
        <v>20</v>
      </c>
      <c r="Z95" s="228" t="s">
        <v>56</v>
      </c>
      <c r="AA95" s="228"/>
      <c r="AB95" s="228"/>
      <c r="AC95" s="228"/>
      <c r="AD95" s="228"/>
      <c r="AE95" s="228"/>
      <c r="AF95" s="182"/>
      <c r="AG95" s="182"/>
      <c r="AH95" s="182">
        <f t="shared" ref="AH95:AT95" si="116">AH96</f>
        <v>0</v>
      </c>
      <c r="AI95" s="182">
        <f t="shared" si="116"/>
        <v>0</v>
      </c>
      <c r="AJ95" s="182">
        <f t="shared" si="116"/>
        <v>2346</v>
      </c>
      <c r="AK95" s="182">
        <f t="shared" si="116"/>
        <v>2346</v>
      </c>
      <c r="AL95" s="241">
        <f t="shared" si="104"/>
        <v>0</v>
      </c>
      <c r="AM95" s="232">
        <f t="shared" si="116"/>
        <v>2346</v>
      </c>
      <c r="AN95" s="245">
        <f t="shared" si="116"/>
        <v>606</v>
      </c>
      <c r="AO95" s="245">
        <f t="shared" si="116"/>
        <v>870</v>
      </c>
      <c r="AP95" s="245">
        <f t="shared" si="116"/>
        <v>870</v>
      </c>
      <c r="AQ95" s="245">
        <f t="shared" si="116"/>
        <v>0</v>
      </c>
      <c r="AR95" s="245">
        <f t="shared" si="116"/>
        <v>0</v>
      </c>
      <c r="AS95" s="152">
        <f t="shared" si="116"/>
        <v>0</v>
      </c>
      <c r="AT95" s="152">
        <f t="shared" si="116"/>
        <v>0</v>
      </c>
      <c r="AU95" s="230"/>
    </row>
    <row r="96" spans="1:50" ht="33.75" customHeight="1">
      <c r="A96" s="288">
        <v>1</v>
      </c>
      <c r="B96" s="289" t="s">
        <v>283</v>
      </c>
      <c r="C96" s="268"/>
      <c r="D96" s="268"/>
      <c r="E96" s="268"/>
      <c r="F96" s="268"/>
      <c r="G96" s="268"/>
      <c r="H96" s="270">
        <f t="shared" ref="H96:X96" si="117">SUM(H97:H97)</f>
        <v>4340</v>
      </c>
      <c r="I96" s="270">
        <f t="shared" si="117"/>
        <v>4340</v>
      </c>
      <c r="J96" s="270">
        <f t="shared" si="117"/>
        <v>0</v>
      </c>
      <c r="K96" s="270">
        <f t="shared" si="117"/>
        <v>0</v>
      </c>
      <c r="L96" s="270">
        <f t="shared" si="117"/>
        <v>3470</v>
      </c>
      <c r="M96" s="270">
        <f>SUM(M97:M97)</f>
        <v>3470</v>
      </c>
      <c r="N96" s="269">
        <f t="shared" si="117"/>
        <v>0</v>
      </c>
      <c r="O96" s="269">
        <f t="shared" si="117"/>
        <v>0</v>
      </c>
      <c r="P96" s="268"/>
      <c r="Q96" s="270">
        <f t="shared" si="117"/>
        <v>4340</v>
      </c>
      <c r="R96" s="270">
        <f t="shared" si="117"/>
        <v>4340</v>
      </c>
      <c r="S96" s="270">
        <f t="shared" si="117"/>
        <v>0</v>
      </c>
      <c r="T96" s="270">
        <f t="shared" si="117"/>
        <v>0</v>
      </c>
      <c r="U96" s="270">
        <f t="shared" si="117"/>
        <v>4076</v>
      </c>
      <c r="V96" s="270">
        <f>SUM(V97:V97)</f>
        <v>4076</v>
      </c>
      <c r="W96" s="269">
        <f t="shared" si="117"/>
        <v>0</v>
      </c>
      <c r="X96" s="269">
        <f t="shared" si="117"/>
        <v>0</v>
      </c>
      <c r="Y96" s="173">
        <v>1</v>
      </c>
      <c r="Z96" s="174" t="s">
        <v>283</v>
      </c>
      <c r="AA96" s="228"/>
      <c r="AB96" s="228"/>
      <c r="AC96" s="228"/>
      <c r="AD96" s="228"/>
      <c r="AE96" s="228"/>
      <c r="AF96" s="182">
        <f t="shared" ref="AF96:AT96" si="118">SUM(AF97:AF97)</f>
        <v>4340</v>
      </c>
      <c r="AG96" s="182">
        <f t="shared" si="118"/>
        <v>4340</v>
      </c>
      <c r="AH96" s="182">
        <f t="shared" si="118"/>
        <v>0</v>
      </c>
      <c r="AI96" s="182">
        <f t="shared" si="118"/>
        <v>0</v>
      </c>
      <c r="AJ96" s="182">
        <f t="shared" si="118"/>
        <v>2346</v>
      </c>
      <c r="AK96" s="182">
        <f>SUM(AK97:AK97)</f>
        <v>2346</v>
      </c>
      <c r="AL96" s="241">
        <f t="shared" si="104"/>
        <v>0</v>
      </c>
      <c r="AM96" s="232">
        <f t="shared" ref="AM96:AR96" si="119">SUM(AM97:AM97)</f>
        <v>2346</v>
      </c>
      <c r="AN96" s="245">
        <f t="shared" si="119"/>
        <v>606</v>
      </c>
      <c r="AO96" s="245">
        <f t="shared" si="119"/>
        <v>870</v>
      </c>
      <c r="AP96" s="245">
        <f t="shared" si="119"/>
        <v>870</v>
      </c>
      <c r="AQ96" s="245">
        <f t="shared" si="119"/>
        <v>0</v>
      </c>
      <c r="AR96" s="245">
        <f t="shared" si="119"/>
        <v>0</v>
      </c>
      <c r="AS96" s="152">
        <f t="shared" si="118"/>
        <v>0</v>
      </c>
      <c r="AT96" s="152">
        <f t="shared" si="118"/>
        <v>0</v>
      </c>
      <c r="AU96" s="230"/>
    </row>
    <row r="97" spans="1:50" s="176" customFormat="1" ht="58.5" customHeight="1">
      <c r="A97" s="275">
        <v>1</v>
      </c>
      <c r="B97" s="284" t="s">
        <v>336</v>
      </c>
      <c r="C97" s="291"/>
      <c r="D97" s="291" t="s">
        <v>320</v>
      </c>
      <c r="E97" s="291" t="s">
        <v>240</v>
      </c>
      <c r="F97" s="292" t="str">
        <f>F94</f>
        <v>2021-2025</v>
      </c>
      <c r="G97" s="291" t="s">
        <v>385</v>
      </c>
      <c r="H97" s="276">
        <f>I97</f>
        <v>4340</v>
      </c>
      <c r="I97" s="276">
        <v>4340</v>
      </c>
      <c r="J97" s="276"/>
      <c r="K97" s="276"/>
      <c r="L97" s="276">
        <f t="shared" ref="L97" si="120">M97</f>
        <v>3470</v>
      </c>
      <c r="M97" s="276">
        <f>I94-L94</f>
        <v>3470</v>
      </c>
      <c r="N97" s="277"/>
      <c r="O97" s="277"/>
      <c r="P97" s="291" t="s">
        <v>385</v>
      </c>
      <c r="Q97" s="276">
        <f>R97</f>
        <v>4340</v>
      </c>
      <c r="R97" s="276">
        <v>4340</v>
      </c>
      <c r="S97" s="276"/>
      <c r="T97" s="276"/>
      <c r="U97" s="278">
        <f t="shared" ref="U97" si="121">V97</f>
        <v>4076</v>
      </c>
      <c r="V97" s="278">
        <f>R94-U94</f>
        <v>4076</v>
      </c>
      <c r="W97" s="279"/>
      <c r="X97" s="279"/>
      <c r="Y97" s="144">
        <v>1</v>
      </c>
      <c r="Z97" s="145" t="s">
        <v>336</v>
      </c>
      <c r="AA97" s="144">
        <v>7913665</v>
      </c>
      <c r="AB97" s="175" t="s">
        <v>320</v>
      </c>
      <c r="AC97" s="175" t="s">
        <v>240</v>
      </c>
      <c r="AD97" s="250" t="str">
        <f>AD94</f>
        <v>2021-2023</v>
      </c>
      <c r="AE97" s="175" t="s">
        <v>385</v>
      </c>
      <c r="AF97" s="183">
        <f>AG97</f>
        <v>4340</v>
      </c>
      <c r="AG97" s="183">
        <v>4340</v>
      </c>
      <c r="AH97" s="183"/>
      <c r="AI97" s="183"/>
      <c r="AJ97" s="198">
        <f t="shared" ref="AJ97" si="122">AK97</f>
        <v>2346</v>
      </c>
      <c r="AK97" s="198">
        <v>2346</v>
      </c>
      <c r="AL97" s="241">
        <f t="shared" si="104"/>
        <v>0</v>
      </c>
      <c r="AM97" s="234">
        <f>AN97+AO97+AP97+AQ97+AR97</f>
        <v>2346</v>
      </c>
      <c r="AN97" s="247">
        <v>606</v>
      </c>
      <c r="AO97" s="247">
        <v>870</v>
      </c>
      <c r="AP97" s="247">
        <v>870</v>
      </c>
      <c r="AQ97" s="247"/>
      <c r="AR97" s="247"/>
      <c r="AS97" s="203"/>
      <c r="AT97" s="203"/>
      <c r="AU97" s="210" t="s">
        <v>450</v>
      </c>
      <c r="AX97" s="209"/>
    </row>
    <row r="98" spans="1:50" s="149" customFormat="1" ht="52.5">
      <c r="A98" s="268" t="s">
        <v>322</v>
      </c>
      <c r="B98" s="268" t="s">
        <v>443</v>
      </c>
      <c r="C98" s="268"/>
      <c r="D98" s="268"/>
      <c r="E98" s="268"/>
      <c r="F98" s="268"/>
      <c r="G98" s="268"/>
      <c r="H98" s="270">
        <f>H99+H100</f>
        <v>0</v>
      </c>
      <c r="I98" s="270">
        <f>I99+I100</f>
        <v>0</v>
      </c>
      <c r="J98" s="270"/>
      <c r="K98" s="270"/>
      <c r="L98" s="270">
        <f>L99+L100</f>
        <v>2926</v>
      </c>
      <c r="M98" s="270">
        <f>M99+M100</f>
        <v>2926</v>
      </c>
      <c r="N98" s="269">
        <f>N99+N100</f>
        <v>0</v>
      </c>
      <c r="O98" s="269">
        <f>O99+O100</f>
        <v>0</v>
      </c>
      <c r="P98" s="268"/>
      <c r="Q98" s="270">
        <f>Q99+Q100</f>
        <v>0</v>
      </c>
      <c r="R98" s="270">
        <f>R99+R100</f>
        <v>0</v>
      </c>
      <c r="S98" s="270"/>
      <c r="T98" s="270"/>
      <c r="U98" s="270">
        <f>U99+U100</f>
        <v>2926</v>
      </c>
      <c r="V98" s="270">
        <f>V99+V100</f>
        <v>2926</v>
      </c>
      <c r="W98" s="269">
        <f>W99+W100</f>
        <v>0</v>
      </c>
      <c r="X98" s="269">
        <f>X99+X100</f>
        <v>0</v>
      </c>
      <c r="Y98" s="228" t="s">
        <v>322</v>
      </c>
      <c r="Z98" s="228" t="s">
        <v>444</v>
      </c>
      <c r="AA98" s="228"/>
      <c r="AB98" s="228"/>
      <c r="AC98" s="228"/>
      <c r="AD98" s="228"/>
      <c r="AE98" s="228"/>
      <c r="AF98" s="182">
        <f>AF99+AF100</f>
        <v>0</v>
      </c>
      <c r="AG98" s="182">
        <f>AG99+AG100</f>
        <v>0</v>
      </c>
      <c r="AH98" s="182"/>
      <c r="AI98" s="182"/>
      <c r="AJ98" s="182">
        <f>AJ99+AJ100</f>
        <v>14744</v>
      </c>
      <c r="AK98" s="182">
        <f>AK99+AK100</f>
        <v>14744</v>
      </c>
      <c r="AL98" s="241">
        <f t="shared" si="104"/>
        <v>-6119</v>
      </c>
      <c r="AM98" s="232">
        <f t="shared" ref="AM98:AR98" si="123">AM99+AM100</f>
        <v>8625</v>
      </c>
      <c r="AN98" s="245">
        <f t="shared" si="123"/>
        <v>3205</v>
      </c>
      <c r="AO98" s="245">
        <f t="shared" si="123"/>
        <v>4105</v>
      </c>
      <c r="AP98" s="245">
        <f t="shared" si="123"/>
        <v>1315</v>
      </c>
      <c r="AQ98" s="245">
        <f t="shared" si="123"/>
        <v>0</v>
      </c>
      <c r="AR98" s="245">
        <f t="shared" si="123"/>
        <v>0</v>
      </c>
      <c r="AS98" s="152">
        <f>AS99+AS100</f>
        <v>0</v>
      </c>
      <c r="AT98" s="152">
        <f>AT99+AT100</f>
        <v>0</v>
      </c>
      <c r="AU98" s="260" t="s">
        <v>456</v>
      </c>
      <c r="AX98" s="204"/>
    </row>
    <row r="99" spans="1:50" ht="21.95" customHeight="1">
      <c r="A99" s="268" t="s">
        <v>19</v>
      </c>
      <c r="B99" s="268" t="s">
        <v>45</v>
      </c>
      <c r="C99" s="268"/>
      <c r="D99" s="268"/>
      <c r="E99" s="268"/>
      <c r="F99" s="268"/>
      <c r="G99" s="268"/>
      <c r="H99" s="270"/>
      <c r="I99" s="270"/>
      <c r="J99" s="270"/>
      <c r="K99" s="270"/>
      <c r="L99" s="270">
        <v>0</v>
      </c>
      <c r="M99" s="270">
        <v>0</v>
      </c>
      <c r="N99" s="269">
        <v>0</v>
      </c>
      <c r="O99" s="269">
        <v>0</v>
      </c>
      <c r="P99" s="268"/>
      <c r="Q99" s="270"/>
      <c r="R99" s="270"/>
      <c r="S99" s="270"/>
      <c r="T99" s="270"/>
      <c r="U99" s="270">
        <v>0</v>
      </c>
      <c r="V99" s="270">
        <v>0</v>
      </c>
      <c r="W99" s="269">
        <v>0</v>
      </c>
      <c r="X99" s="269">
        <v>0</v>
      </c>
      <c r="Y99" s="228" t="s">
        <v>19</v>
      </c>
      <c r="Z99" s="228" t="s">
        <v>45</v>
      </c>
      <c r="AA99" s="228"/>
      <c r="AB99" s="228"/>
      <c r="AC99" s="228"/>
      <c r="AD99" s="228"/>
      <c r="AE99" s="228"/>
      <c r="AF99" s="182"/>
      <c r="AG99" s="182"/>
      <c r="AH99" s="182"/>
      <c r="AI99" s="182"/>
      <c r="AJ99" s="182">
        <v>0</v>
      </c>
      <c r="AK99" s="182">
        <v>0</v>
      </c>
      <c r="AL99" s="241">
        <f t="shared" si="104"/>
        <v>0</v>
      </c>
      <c r="AM99" s="234">
        <f t="shared" si="105"/>
        <v>0</v>
      </c>
      <c r="AN99" s="245"/>
      <c r="AO99" s="245"/>
      <c r="AP99" s="245"/>
      <c r="AQ99" s="245"/>
      <c r="AR99" s="245"/>
      <c r="AS99" s="152">
        <v>0</v>
      </c>
      <c r="AT99" s="152">
        <v>0</v>
      </c>
      <c r="AU99" s="230"/>
    </row>
    <row r="100" spans="1:50" ht="27.95" customHeight="1">
      <c r="A100" s="268" t="s">
        <v>20</v>
      </c>
      <c r="B100" s="268" t="s">
        <v>323</v>
      </c>
      <c r="C100" s="268"/>
      <c r="D100" s="268"/>
      <c r="E100" s="268"/>
      <c r="F100" s="268"/>
      <c r="G100" s="268"/>
      <c r="H100" s="270"/>
      <c r="I100" s="270"/>
      <c r="J100" s="270">
        <f t="shared" ref="J100:K100" si="124">J101</f>
        <v>0</v>
      </c>
      <c r="K100" s="270">
        <f t="shared" si="124"/>
        <v>0</v>
      </c>
      <c r="L100" s="270">
        <f>L101</f>
        <v>2926</v>
      </c>
      <c r="M100" s="270">
        <f t="shared" ref="M100:O100" si="125">M101</f>
        <v>2926</v>
      </c>
      <c r="N100" s="269">
        <f t="shared" si="125"/>
        <v>0</v>
      </c>
      <c r="O100" s="269">
        <f t="shared" si="125"/>
        <v>0</v>
      </c>
      <c r="P100" s="268"/>
      <c r="Q100" s="270"/>
      <c r="R100" s="270"/>
      <c r="S100" s="270">
        <f t="shared" ref="S100:T100" si="126">S101</f>
        <v>0</v>
      </c>
      <c r="T100" s="270">
        <f t="shared" si="126"/>
        <v>0</v>
      </c>
      <c r="U100" s="270">
        <f>U101</f>
        <v>2926</v>
      </c>
      <c r="V100" s="270">
        <f t="shared" ref="V100:X100" si="127">V101</f>
        <v>2926</v>
      </c>
      <c r="W100" s="269">
        <f t="shared" si="127"/>
        <v>0</v>
      </c>
      <c r="X100" s="269">
        <f t="shared" si="127"/>
        <v>0</v>
      </c>
      <c r="Y100" s="228" t="s">
        <v>20</v>
      </c>
      <c r="Z100" s="228" t="s">
        <v>323</v>
      </c>
      <c r="AA100" s="228"/>
      <c r="AB100" s="228"/>
      <c r="AC100" s="228"/>
      <c r="AD100" s="228"/>
      <c r="AE100" s="228"/>
      <c r="AF100" s="182"/>
      <c r="AG100" s="182"/>
      <c r="AH100" s="182">
        <f t="shared" ref="AH100:AI100" si="128">AH101</f>
        <v>0</v>
      </c>
      <c r="AI100" s="182">
        <f t="shared" si="128"/>
        <v>0</v>
      </c>
      <c r="AJ100" s="182">
        <f>AJ101</f>
        <v>14744</v>
      </c>
      <c r="AK100" s="182">
        <f t="shared" ref="AK100:AT100" si="129">AK101</f>
        <v>14744</v>
      </c>
      <c r="AL100" s="241">
        <f t="shared" si="104"/>
        <v>-6119</v>
      </c>
      <c r="AM100" s="232">
        <f t="shared" si="129"/>
        <v>8625</v>
      </c>
      <c r="AN100" s="245">
        <f t="shared" si="129"/>
        <v>3205</v>
      </c>
      <c r="AO100" s="245">
        <f t="shared" si="129"/>
        <v>4105</v>
      </c>
      <c r="AP100" s="245">
        <f t="shared" si="129"/>
        <v>1315</v>
      </c>
      <c r="AQ100" s="245">
        <f t="shared" si="129"/>
        <v>0</v>
      </c>
      <c r="AR100" s="245">
        <f t="shared" si="129"/>
        <v>0</v>
      </c>
      <c r="AS100" s="152">
        <f t="shared" si="129"/>
        <v>0</v>
      </c>
      <c r="AT100" s="152">
        <f t="shared" si="129"/>
        <v>0</v>
      </c>
      <c r="AU100" s="230"/>
    </row>
    <row r="101" spans="1:50" ht="33.75" customHeight="1">
      <c r="A101" s="288">
        <v>1</v>
      </c>
      <c r="B101" s="289" t="s">
        <v>283</v>
      </c>
      <c r="C101" s="268"/>
      <c r="D101" s="268"/>
      <c r="E101" s="268"/>
      <c r="F101" s="268"/>
      <c r="G101" s="268"/>
      <c r="H101" s="270"/>
      <c r="I101" s="270"/>
      <c r="J101" s="270">
        <f t="shared" ref="J101:L101" si="130">SUM(J102:J104)</f>
        <v>0</v>
      </c>
      <c r="K101" s="270">
        <f t="shared" si="130"/>
        <v>0</v>
      </c>
      <c r="L101" s="270">
        <f t="shared" si="130"/>
        <v>2926</v>
      </c>
      <c r="M101" s="270">
        <f>SUM(M102:M104)</f>
        <v>2926</v>
      </c>
      <c r="N101" s="269">
        <f t="shared" ref="N101:O101" si="131">SUM(N102:N102)</f>
        <v>0</v>
      </c>
      <c r="O101" s="269">
        <f t="shared" si="131"/>
        <v>0</v>
      </c>
      <c r="P101" s="268"/>
      <c r="Q101" s="270"/>
      <c r="R101" s="270"/>
      <c r="S101" s="270">
        <f t="shared" ref="S101:U101" si="132">SUM(S102:S104)</f>
        <v>0</v>
      </c>
      <c r="T101" s="270">
        <f t="shared" si="132"/>
        <v>0</v>
      </c>
      <c r="U101" s="270">
        <f t="shared" si="132"/>
        <v>2926</v>
      </c>
      <c r="V101" s="270">
        <f>SUM(V102:V104)</f>
        <v>2926</v>
      </c>
      <c r="W101" s="269">
        <f t="shared" ref="W101:X101" si="133">SUM(W102:W102)</f>
        <v>0</v>
      </c>
      <c r="X101" s="269">
        <f t="shared" si="133"/>
        <v>0</v>
      </c>
      <c r="Y101" s="173">
        <v>1</v>
      </c>
      <c r="Z101" s="174" t="s">
        <v>283</v>
      </c>
      <c r="AA101" s="228"/>
      <c r="AB101" s="228"/>
      <c r="AC101" s="228"/>
      <c r="AD101" s="228"/>
      <c r="AE101" s="228"/>
      <c r="AF101" s="182"/>
      <c r="AG101" s="182"/>
      <c r="AH101" s="182">
        <f t="shared" ref="AH101:AI101" si="134">SUM(AH102:AH104)</f>
        <v>0</v>
      </c>
      <c r="AI101" s="182">
        <f t="shared" si="134"/>
        <v>0</v>
      </c>
      <c r="AJ101" s="182">
        <f>SUM(AJ102:AJ109)</f>
        <v>14744</v>
      </c>
      <c r="AK101" s="182">
        <f>SUM(AK102:AK109)</f>
        <v>14744</v>
      </c>
      <c r="AL101" s="241">
        <f t="shared" si="104"/>
        <v>-6119</v>
      </c>
      <c r="AM101" s="232">
        <f t="shared" ref="AM101:AT101" si="135">SUM(AM102:AM109)</f>
        <v>8625</v>
      </c>
      <c r="AN101" s="245">
        <f t="shared" si="135"/>
        <v>3205</v>
      </c>
      <c r="AO101" s="245">
        <f t="shared" si="135"/>
        <v>4105</v>
      </c>
      <c r="AP101" s="245">
        <f t="shared" si="135"/>
        <v>1315</v>
      </c>
      <c r="AQ101" s="245">
        <f t="shared" si="135"/>
        <v>0</v>
      </c>
      <c r="AR101" s="245">
        <f t="shared" si="135"/>
        <v>0</v>
      </c>
      <c r="AS101" s="182">
        <f t="shared" si="135"/>
        <v>0</v>
      </c>
      <c r="AT101" s="182">
        <f t="shared" si="135"/>
        <v>0</v>
      </c>
      <c r="AU101" s="230"/>
    </row>
    <row r="102" spans="1:50" s="176" customFormat="1" ht="56.25" customHeight="1">
      <c r="A102" s="273" t="s">
        <v>15</v>
      </c>
      <c r="B102" s="284" t="s">
        <v>333</v>
      </c>
      <c r="C102" s="291"/>
      <c r="D102" s="291" t="s">
        <v>324</v>
      </c>
      <c r="E102" s="291" t="s">
        <v>240</v>
      </c>
      <c r="F102" s="293">
        <v>2021</v>
      </c>
      <c r="G102" s="291" t="s">
        <v>386</v>
      </c>
      <c r="H102" s="276">
        <f>I102</f>
        <v>926</v>
      </c>
      <c r="I102" s="276">
        <v>926</v>
      </c>
      <c r="J102" s="276"/>
      <c r="K102" s="276"/>
      <c r="L102" s="276">
        <f t="shared" ref="L102" si="136">M102</f>
        <v>926</v>
      </c>
      <c r="M102" s="276">
        <v>926</v>
      </c>
      <c r="N102" s="277">
        <v>0</v>
      </c>
      <c r="O102" s="277">
        <v>0</v>
      </c>
      <c r="P102" s="291" t="s">
        <v>386</v>
      </c>
      <c r="Q102" s="276">
        <f>R102</f>
        <v>926</v>
      </c>
      <c r="R102" s="276">
        <v>926</v>
      </c>
      <c r="S102" s="276"/>
      <c r="T102" s="276"/>
      <c r="U102" s="276">
        <f t="shared" ref="U102" si="137">V102</f>
        <v>926</v>
      </c>
      <c r="V102" s="276">
        <v>926</v>
      </c>
      <c r="W102" s="277">
        <v>0</v>
      </c>
      <c r="X102" s="277">
        <v>0</v>
      </c>
      <c r="Y102" s="142" t="s">
        <v>15</v>
      </c>
      <c r="Z102" s="145" t="s">
        <v>333</v>
      </c>
      <c r="AA102" s="144">
        <v>7910752</v>
      </c>
      <c r="AB102" s="175" t="s">
        <v>324</v>
      </c>
      <c r="AC102" s="175" t="s">
        <v>240</v>
      </c>
      <c r="AD102" s="251">
        <v>2021</v>
      </c>
      <c r="AE102" s="175" t="s">
        <v>386</v>
      </c>
      <c r="AF102" s="183">
        <f>AG102</f>
        <v>926</v>
      </c>
      <c r="AG102" s="183">
        <v>926</v>
      </c>
      <c r="AH102" s="183"/>
      <c r="AI102" s="183"/>
      <c r="AJ102" s="183">
        <f t="shared" ref="AJ102" si="138">AK102</f>
        <v>926</v>
      </c>
      <c r="AK102" s="183">
        <v>926</v>
      </c>
      <c r="AL102" s="241">
        <f t="shared" si="104"/>
        <v>0</v>
      </c>
      <c r="AM102" s="234">
        <f t="shared" si="105"/>
        <v>926</v>
      </c>
      <c r="AN102" s="246">
        <v>926</v>
      </c>
      <c r="AO102" s="246"/>
      <c r="AP102" s="246"/>
      <c r="AQ102" s="246"/>
      <c r="AR102" s="246"/>
      <c r="AS102" s="151">
        <v>0</v>
      </c>
      <c r="AT102" s="151">
        <v>0</v>
      </c>
      <c r="AU102" s="175"/>
      <c r="AX102" s="209"/>
    </row>
    <row r="103" spans="1:50" s="176" customFormat="1" ht="56.25" customHeight="1">
      <c r="A103" s="273" t="s">
        <v>15</v>
      </c>
      <c r="B103" s="284" t="s">
        <v>373</v>
      </c>
      <c r="C103" s="291"/>
      <c r="D103" s="291" t="s">
        <v>335</v>
      </c>
      <c r="E103" s="291" t="s">
        <v>239</v>
      </c>
      <c r="F103" s="293">
        <v>2021</v>
      </c>
      <c r="G103" s="291" t="s">
        <v>388</v>
      </c>
      <c r="H103" s="276">
        <v>3831.879504</v>
      </c>
      <c r="I103" s="276">
        <v>1710</v>
      </c>
      <c r="J103" s="276"/>
      <c r="K103" s="276"/>
      <c r="L103" s="276">
        <v>1710</v>
      </c>
      <c r="M103" s="276">
        <v>1710</v>
      </c>
      <c r="N103" s="277"/>
      <c r="O103" s="277"/>
      <c r="P103" s="291" t="s">
        <v>388</v>
      </c>
      <c r="Q103" s="276">
        <v>3831.879504</v>
      </c>
      <c r="R103" s="276">
        <v>1710</v>
      </c>
      <c r="S103" s="276"/>
      <c r="T103" s="276"/>
      <c r="U103" s="276">
        <v>1710</v>
      </c>
      <c r="V103" s="276">
        <v>1710</v>
      </c>
      <c r="W103" s="277"/>
      <c r="X103" s="277"/>
      <c r="Y103" s="142" t="s">
        <v>15</v>
      </c>
      <c r="Z103" s="145" t="s">
        <v>373</v>
      </c>
      <c r="AA103" s="144">
        <v>7917298</v>
      </c>
      <c r="AB103" s="175" t="s">
        <v>335</v>
      </c>
      <c r="AC103" s="175" t="s">
        <v>239</v>
      </c>
      <c r="AD103" s="251">
        <v>2021</v>
      </c>
      <c r="AE103" s="175" t="s">
        <v>388</v>
      </c>
      <c r="AF103" s="183">
        <v>3831.879504</v>
      </c>
      <c r="AG103" s="183">
        <v>1710</v>
      </c>
      <c r="AH103" s="183"/>
      <c r="AI103" s="183"/>
      <c r="AJ103" s="183">
        <v>1710</v>
      </c>
      <c r="AK103" s="183">
        <v>1710</v>
      </c>
      <c r="AL103" s="241">
        <f t="shared" si="104"/>
        <v>0</v>
      </c>
      <c r="AM103" s="234">
        <f t="shared" si="105"/>
        <v>1710</v>
      </c>
      <c r="AN103" s="246">
        <v>1710</v>
      </c>
      <c r="AO103" s="246"/>
      <c r="AP103" s="246"/>
      <c r="AQ103" s="246"/>
      <c r="AR103" s="246"/>
      <c r="AS103" s="151"/>
      <c r="AT103" s="151"/>
      <c r="AU103" s="177"/>
      <c r="AX103" s="209"/>
    </row>
    <row r="104" spans="1:50" s="176" customFormat="1" ht="56.25" customHeight="1">
      <c r="A104" s="273" t="s">
        <v>15</v>
      </c>
      <c r="B104" s="284" t="s">
        <v>362</v>
      </c>
      <c r="C104" s="291"/>
      <c r="D104" s="291" t="s">
        <v>335</v>
      </c>
      <c r="E104" s="291" t="s">
        <v>239</v>
      </c>
      <c r="F104" s="293">
        <v>2021</v>
      </c>
      <c r="G104" s="291" t="s">
        <v>389</v>
      </c>
      <c r="H104" s="276">
        <v>290</v>
      </c>
      <c r="I104" s="276">
        <v>290</v>
      </c>
      <c r="J104" s="276"/>
      <c r="K104" s="276"/>
      <c r="L104" s="276">
        <v>290</v>
      </c>
      <c r="M104" s="276">
        <v>290</v>
      </c>
      <c r="N104" s="277"/>
      <c r="O104" s="277"/>
      <c r="P104" s="291" t="s">
        <v>389</v>
      </c>
      <c r="Q104" s="276">
        <v>290</v>
      </c>
      <c r="R104" s="276">
        <v>290</v>
      </c>
      <c r="S104" s="276"/>
      <c r="T104" s="276"/>
      <c r="U104" s="276">
        <v>290</v>
      </c>
      <c r="V104" s="276">
        <v>290</v>
      </c>
      <c r="W104" s="277"/>
      <c r="X104" s="277"/>
      <c r="Y104" s="142" t="s">
        <v>15</v>
      </c>
      <c r="Z104" s="145" t="s">
        <v>362</v>
      </c>
      <c r="AA104" s="144">
        <v>7916752</v>
      </c>
      <c r="AB104" s="175" t="s">
        <v>335</v>
      </c>
      <c r="AC104" s="175" t="s">
        <v>239</v>
      </c>
      <c r="AD104" s="251">
        <v>2021</v>
      </c>
      <c r="AE104" s="175" t="s">
        <v>389</v>
      </c>
      <c r="AF104" s="183">
        <v>290</v>
      </c>
      <c r="AG104" s="183">
        <v>290</v>
      </c>
      <c r="AH104" s="183"/>
      <c r="AI104" s="183"/>
      <c r="AJ104" s="183">
        <v>290</v>
      </c>
      <c r="AK104" s="183">
        <v>290</v>
      </c>
      <c r="AL104" s="241">
        <f t="shared" si="104"/>
        <v>0</v>
      </c>
      <c r="AM104" s="234">
        <f t="shared" si="105"/>
        <v>290</v>
      </c>
      <c r="AN104" s="246">
        <v>290</v>
      </c>
      <c r="AO104" s="246"/>
      <c r="AP104" s="246"/>
      <c r="AQ104" s="246"/>
      <c r="AR104" s="246"/>
      <c r="AS104" s="151"/>
      <c r="AT104" s="151"/>
      <c r="AU104" s="175"/>
      <c r="AX104" s="209"/>
    </row>
    <row r="105" spans="1:50" s="176" customFormat="1" ht="61.5" customHeight="1">
      <c r="A105" s="273" t="s">
        <v>15</v>
      </c>
      <c r="B105" s="284"/>
      <c r="C105" s="291"/>
      <c r="D105" s="291"/>
      <c r="E105" s="291"/>
      <c r="F105" s="293"/>
      <c r="G105" s="291"/>
      <c r="H105" s="276"/>
      <c r="I105" s="276"/>
      <c r="J105" s="276"/>
      <c r="K105" s="276"/>
      <c r="L105" s="276"/>
      <c r="M105" s="276"/>
      <c r="N105" s="277"/>
      <c r="O105" s="277"/>
      <c r="P105" s="291"/>
      <c r="Q105" s="276"/>
      <c r="R105" s="276"/>
      <c r="S105" s="276"/>
      <c r="T105" s="276"/>
      <c r="U105" s="276"/>
      <c r="V105" s="276"/>
      <c r="W105" s="277"/>
      <c r="X105" s="277"/>
      <c r="Y105" s="237" t="s">
        <v>15</v>
      </c>
      <c r="Z105" s="252" t="s">
        <v>293</v>
      </c>
      <c r="AA105" s="197">
        <v>7913664</v>
      </c>
      <c r="AB105" s="197" t="s">
        <v>320</v>
      </c>
      <c r="AC105" s="223" t="s">
        <v>328</v>
      </c>
      <c r="AD105" s="223" t="s">
        <v>438</v>
      </c>
      <c r="AE105" s="223" t="s">
        <v>382</v>
      </c>
      <c r="AF105" s="198">
        <f>AG105</f>
        <v>2818</v>
      </c>
      <c r="AG105" s="198">
        <v>2818</v>
      </c>
      <c r="AH105" s="198"/>
      <c r="AI105" s="198"/>
      <c r="AJ105" s="198">
        <v>2818</v>
      </c>
      <c r="AK105" s="198">
        <v>2818</v>
      </c>
      <c r="AL105" s="241">
        <f t="shared" si="104"/>
        <v>-1635</v>
      </c>
      <c r="AM105" s="234">
        <f t="shared" si="105"/>
        <v>1183</v>
      </c>
      <c r="AN105" s="247"/>
      <c r="AO105" s="247">
        <v>1183</v>
      </c>
      <c r="AP105" s="247"/>
      <c r="AQ105" s="247"/>
      <c r="AR105" s="247"/>
      <c r="AS105" s="203"/>
      <c r="AT105" s="203"/>
      <c r="AU105" s="197" t="s">
        <v>415</v>
      </c>
      <c r="AX105" s="209"/>
    </row>
    <row r="106" spans="1:50" s="302" customFormat="1" ht="60.75" customHeight="1">
      <c r="A106" s="303"/>
      <c r="B106" s="304"/>
      <c r="C106" s="290"/>
      <c r="D106" s="290"/>
      <c r="E106" s="305"/>
      <c r="F106" s="306"/>
      <c r="G106" s="305"/>
      <c r="H106" s="278"/>
      <c r="I106" s="278"/>
      <c r="J106" s="278"/>
      <c r="K106" s="278"/>
      <c r="L106" s="278"/>
      <c r="M106" s="278"/>
      <c r="N106" s="279"/>
      <c r="O106" s="279"/>
      <c r="P106" s="305"/>
      <c r="Q106" s="278"/>
      <c r="R106" s="278"/>
      <c r="S106" s="278"/>
      <c r="T106" s="278"/>
      <c r="U106" s="278"/>
      <c r="V106" s="278"/>
      <c r="W106" s="279"/>
      <c r="X106" s="279"/>
      <c r="Y106" s="237" t="s">
        <v>15</v>
      </c>
      <c r="Z106" s="252" t="s">
        <v>294</v>
      </c>
      <c r="AA106" s="197">
        <v>7916553</v>
      </c>
      <c r="AB106" s="197" t="s">
        <v>320</v>
      </c>
      <c r="AC106" s="223" t="s">
        <v>235</v>
      </c>
      <c r="AD106" s="223" t="s">
        <v>438</v>
      </c>
      <c r="AE106" s="223" t="s">
        <v>344</v>
      </c>
      <c r="AF106" s="198">
        <f>AG106</f>
        <v>5160</v>
      </c>
      <c r="AG106" s="198">
        <v>5160</v>
      </c>
      <c r="AH106" s="198"/>
      <c r="AI106" s="198"/>
      <c r="AJ106" s="198">
        <f>AK106</f>
        <v>767</v>
      </c>
      <c r="AK106" s="198">
        <v>767</v>
      </c>
      <c r="AL106" s="259">
        <f t="shared" si="104"/>
        <v>2527</v>
      </c>
      <c r="AM106" s="235">
        <f t="shared" si="105"/>
        <v>3294</v>
      </c>
      <c r="AN106" s="247">
        <v>279</v>
      </c>
      <c r="AO106" s="247">
        <v>1700</v>
      </c>
      <c r="AP106" s="247">
        <v>1315</v>
      </c>
      <c r="AQ106" s="247"/>
      <c r="AR106" s="247"/>
      <c r="AS106" s="203"/>
      <c r="AT106" s="203"/>
      <c r="AU106" s="197" t="s">
        <v>415</v>
      </c>
      <c r="AX106" s="300"/>
    </row>
    <row r="107" spans="1:50" s="176" customFormat="1" ht="61.5" customHeight="1">
      <c r="A107" s="273" t="s">
        <v>15</v>
      </c>
      <c r="B107" s="284"/>
      <c r="C107" s="291"/>
      <c r="D107" s="291"/>
      <c r="E107" s="291"/>
      <c r="F107" s="293"/>
      <c r="G107" s="291"/>
      <c r="H107" s="276"/>
      <c r="I107" s="276"/>
      <c r="J107" s="276"/>
      <c r="K107" s="276"/>
      <c r="L107" s="276"/>
      <c r="M107" s="276"/>
      <c r="N107" s="277"/>
      <c r="O107" s="277"/>
      <c r="P107" s="291"/>
      <c r="Q107" s="276"/>
      <c r="R107" s="276"/>
      <c r="S107" s="276"/>
      <c r="T107" s="276"/>
      <c r="U107" s="276"/>
      <c r="V107" s="276"/>
      <c r="W107" s="277"/>
      <c r="X107" s="277"/>
      <c r="Y107" s="237" t="s">
        <v>15</v>
      </c>
      <c r="Z107" s="252" t="s">
        <v>336</v>
      </c>
      <c r="AA107" s="197">
        <v>7913665</v>
      </c>
      <c r="AB107" s="210" t="s">
        <v>320</v>
      </c>
      <c r="AC107" s="210" t="s">
        <v>240</v>
      </c>
      <c r="AD107" s="251" t="s">
        <v>438</v>
      </c>
      <c r="AE107" s="210" t="s">
        <v>385</v>
      </c>
      <c r="AF107" s="198">
        <v>4340</v>
      </c>
      <c r="AG107" s="198">
        <v>4340</v>
      </c>
      <c r="AH107" s="198"/>
      <c r="AI107" s="198"/>
      <c r="AJ107" s="198">
        <f>AK107</f>
        <v>1730</v>
      </c>
      <c r="AK107" s="198">
        <v>1730</v>
      </c>
      <c r="AL107" s="241">
        <f t="shared" ref="AL107" si="139">AM107-AK107</f>
        <v>-865</v>
      </c>
      <c r="AM107" s="234">
        <f t="shared" ref="AM107" si="140">AN107+AO107+AP107+AQ107+AR107</f>
        <v>865</v>
      </c>
      <c r="AN107" s="247"/>
      <c r="AO107" s="247">
        <v>865</v>
      </c>
      <c r="AP107" s="247"/>
      <c r="AQ107" s="247"/>
      <c r="AR107" s="247"/>
      <c r="AS107" s="203"/>
      <c r="AT107" s="203"/>
      <c r="AU107" s="197" t="s">
        <v>415</v>
      </c>
      <c r="AX107" s="209"/>
    </row>
    <row r="108" spans="1:50" s="302" customFormat="1" ht="57.75" customHeight="1">
      <c r="A108" s="237" t="s">
        <v>15</v>
      </c>
      <c r="B108" s="258"/>
      <c r="C108" s="197"/>
      <c r="D108" s="197"/>
      <c r="E108" s="197"/>
      <c r="F108" s="237"/>
      <c r="G108" s="197"/>
      <c r="H108" s="198"/>
      <c r="I108" s="198"/>
      <c r="J108" s="198"/>
      <c r="K108" s="198"/>
      <c r="L108" s="198"/>
      <c r="M108" s="198"/>
      <c r="N108" s="203"/>
      <c r="O108" s="203"/>
      <c r="P108" s="197"/>
      <c r="Q108" s="198"/>
      <c r="R108" s="198"/>
      <c r="S108" s="198"/>
      <c r="T108" s="198"/>
      <c r="U108" s="198"/>
      <c r="V108" s="198"/>
      <c r="W108" s="203"/>
      <c r="X108" s="203"/>
      <c r="Y108" s="237" t="s">
        <v>15</v>
      </c>
      <c r="Z108" s="258" t="s">
        <v>303</v>
      </c>
      <c r="AA108" s="197">
        <v>7910488</v>
      </c>
      <c r="AB108" s="197" t="s">
        <v>320</v>
      </c>
      <c r="AC108" s="197" t="s">
        <v>240</v>
      </c>
      <c r="AD108" s="197" t="s">
        <v>437</v>
      </c>
      <c r="AE108" s="197" t="s">
        <v>376</v>
      </c>
      <c r="AF108" s="198">
        <v>4842</v>
      </c>
      <c r="AG108" s="198">
        <v>4842</v>
      </c>
      <c r="AH108" s="198"/>
      <c r="AI108" s="198"/>
      <c r="AJ108" s="198">
        <f>AK108</f>
        <v>3503</v>
      </c>
      <c r="AK108" s="198">
        <f>503+3000</f>
        <v>3503</v>
      </c>
      <c r="AL108" s="198">
        <f t="shared" ref="AL108:AL109" si="141">AM108-AK108</f>
        <v>-3146</v>
      </c>
      <c r="AM108" s="198">
        <f t="shared" ref="AM108:AM109" si="142">AN108+AO108+AP108+AQ108+AR108</f>
        <v>357</v>
      </c>
      <c r="AN108" s="198"/>
      <c r="AO108" s="198">
        <v>357</v>
      </c>
      <c r="AP108" s="198"/>
      <c r="AQ108" s="198"/>
      <c r="AR108" s="198"/>
      <c r="AS108" s="203"/>
      <c r="AT108" s="203"/>
      <c r="AU108" s="197" t="s">
        <v>415</v>
      </c>
    </row>
    <row r="109" spans="1:50" s="302" customFormat="1" ht="57.75" customHeight="1">
      <c r="A109" s="237" t="s">
        <v>15</v>
      </c>
      <c r="B109" s="258"/>
      <c r="C109" s="197"/>
      <c r="D109" s="197"/>
      <c r="E109" s="197"/>
      <c r="F109" s="237"/>
      <c r="G109" s="197"/>
      <c r="H109" s="198"/>
      <c r="I109" s="198"/>
      <c r="J109" s="198"/>
      <c r="K109" s="198"/>
      <c r="L109" s="198"/>
      <c r="M109" s="198"/>
      <c r="N109" s="203"/>
      <c r="O109" s="203"/>
      <c r="P109" s="197"/>
      <c r="Q109" s="198"/>
      <c r="R109" s="198"/>
      <c r="S109" s="198"/>
      <c r="T109" s="198"/>
      <c r="U109" s="198"/>
      <c r="V109" s="198"/>
      <c r="W109" s="203"/>
      <c r="X109" s="203"/>
      <c r="Y109" s="237" t="s">
        <v>15</v>
      </c>
      <c r="Z109" s="258" t="s">
        <v>304</v>
      </c>
      <c r="AA109" s="197">
        <v>7913666</v>
      </c>
      <c r="AB109" s="197" t="s">
        <v>320</v>
      </c>
      <c r="AC109" s="197" t="s">
        <v>240</v>
      </c>
      <c r="AD109" s="197" t="s">
        <v>441</v>
      </c>
      <c r="AE109" s="197" t="s">
        <v>377</v>
      </c>
      <c r="AF109" s="198">
        <v>6851</v>
      </c>
      <c r="AG109" s="198">
        <v>6851</v>
      </c>
      <c r="AH109" s="198"/>
      <c r="AI109" s="198"/>
      <c r="AJ109" s="198">
        <f>AK109</f>
        <v>3000</v>
      </c>
      <c r="AK109" s="198">
        <v>3000</v>
      </c>
      <c r="AL109" s="198">
        <f t="shared" si="141"/>
        <v>-3000</v>
      </c>
      <c r="AM109" s="198">
        <f t="shared" si="142"/>
        <v>0</v>
      </c>
      <c r="AN109" s="198"/>
      <c r="AO109" s="198"/>
      <c r="AP109" s="198"/>
      <c r="AQ109" s="198"/>
      <c r="AR109" s="198"/>
      <c r="AS109" s="203"/>
      <c r="AT109" s="203"/>
      <c r="AU109" s="197" t="s">
        <v>415</v>
      </c>
    </row>
    <row r="110" spans="1:50" s="149" customFormat="1" ht="32.25" customHeight="1">
      <c r="A110" s="268" t="s">
        <v>325</v>
      </c>
      <c r="B110" s="268" t="s">
        <v>326</v>
      </c>
      <c r="C110" s="268"/>
      <c r="D110" s="268"/>
      <c r="E110" s="268"/>
      <c r="F110" s="268"/>
      <c r="G110" s="268"/>
      <c r="H110" s="270">
        <f>H111+H112</f>
        <v>0</v>
      </c>
      <c r="I110" s="270">
        <f>I111+I112</f>
        <v>0</v>
      </c>
      <c r="J110" s="270">
        <f t="shared" ref="J110:L110" si="143">J111+J112</f>
        <v>0</v>
      </c>
      <c r="K110" s="270">
        <f t="shared" si="143"/>
        <v>0</v>
      </c>
      <c r="L110" s="270">
        <f t="shared" si="143"/>
        <v>632.79999999999995</v>
      </c>
      <c r="M110" s="270">
        <f>M111+M112</f>
        <v>632.79999999999995</v>
      </c>
      <c r="N110" s="269">
        <f>N111+N112</f>
        <v>0</v>
      </c>
      <c r="O110" s="269">
        <f>O111+O112</f>
        <v>0</v>
      </c>
      <c r="P110" s="268"/>
      <c r="Q110" s="270">
        <f>Q111+Q112</f>
        <v>0</v>
      </c>
      <c r="R110" s="270">
        <f>R111+R112</f>
        <v>0</v>
      </c>
      <c r="S110" s="270">
        <f t="shared" ref="S110:U110" si="144">S111+S112</f>
        <v>0</v>
      </c>
      <c r="T110" s="270">
        <f t="shared" si="144"/>
        <v>0</v>
      </c>
      <c r="U110" s="270">
        <f t="shared" si="144"/>
        <v>632.79999999999995</v>
      </c>
      <c r="V110" s="270">
        <f>V111+V112</f>
        <v>632.79999999999995</v>
      </c>
      <c r="W110" s="269">
        <f>W111+W112</f>
        <v>0</v>
      </c>
      <c r="X110" s="269">
        <f>X111+X112</f>
        <v>0</v>
      </c>
      <c r="Y110" s="228" t="s">
        <v>325</v>
      </c>
      <c r="Z110" s="228" t="s">
        <v>326</v>
      </c>
      <c r="AA110" s="228"/>
      <c r="AB110" s="228"/>
      <c r="AC110" s="228"/>
      <c r="AD110" s="228"/>
      <c r="AE110" s="228"/>
      <c r="AF110" s="182">
        <f>AF111+AF112</f>
        <v>0</v>
      </c>
      <c r="AG110" s="182">
        <f>AG111+AG112</f>
        <v>0</v>
      </c>
      <c r="AH110" s="182">
        <f t="shared" ref="AH110:AJ110" si="145">AH111+AH112</f>
        <v>0</v>
      </c>
      <c r="AI110" s="182">
        <f t="shared" si="145"/>
        <v>0</v>
      </c>
      <c r="AJ110" s="182">
        <f t="shared" si="145"/>
        <v>632.79999999999995</v>
      </c>
      <c r="AK110" s="182">
        <f>AK111+AK112</f>
        <v>632.79999999999995</v>
      </c>
      <c r="AL110" s="241">
        <f t="shared" si="104"/>
        <v>0</v>
      </c>
      <c r="AM110" s="232">
        <f t="shared" ref="AM110:AR110" si="146">AM111+AM112</f>
        <v>632.79999999999995</v>
      </c>
      <c r="AN110" s="245">
        <f t="shared" si="146"/>
        <v>632.79999999999995</v>
      </c>
      <c r="AO110" s="245">
        <f t="shared" si="146"/>
        <v>0</v>
      </c>
      <c r="AP110" s="245">
        <f t="shared" si="146"/>
        <v>0</v>
      </c>
      <c r="AQ110" s="245">
        <f t="shared" si="146"/>
        <v>0</v>
      </c>
      <c r="AR110" s="245">
        <f t="shared" si="146"/>
        <v>0</v>
      </c>
      <c r="AS110" s="152">
        <f>AS111+AS112</f>
        <v>0</v>
      </c>
      <c r="AT110" s="152">
        <f>AT111+AT112</f>
        <v>0</v>
      </c>
      <c r="AU110" s="230"/>
      <c r="AX110" s="204"/>
    </row>
    <row r="111" spans="1:50" ht="21.95" customHeight="1">
      <c r="A111" s="268" t="s">
        <v>19</v>
      </c>
      <c r="B111" s="268" t="s">
        <v>45</v>
      </c>
      <c r="C111" s="268"/>
      <c r="D111" s="268"/>
      <c r="E111" s="268"/>
      <c r="F111" s="268"/>
      <c r="G111" s="268"/>
      <c r="H111" s="270"/>
      <c r="I111" s="270"/>
      <c r="J111" s="270"/>
      <c r="K111" s="270"/>
      <c r="L111" s="270">
        <v>0</v>
      </c>
      <c r="M111" s="270">
        <v>0</v>
      </c>
      <c r="N111" s="269">
        <v>0</v>
      </c>
      <c r="O111" s="269">
        <v>0</v>
      </c>
      <c r="P111" s="268"/>
      <c r="Q111" s="270"/>
      <c r="R111" s="270"/>
      <c r="S111" s="270"/>
      <c r="T111" s="270"/>
      <c r="U111" s="270">
        <v>0</v>
      </c>
      <c r="V111" s="270">
        <v>0</v>
      </c>
      <c r="W111" s="269">
        <v>0</v>
      </c>
      <c r="X111" s="269">
        <v>0</v>
      </c>
      <c r="Y111" s="228" t="s">
        <v>19</v>
      </c>
      <c r="Z111" s="228" t="s">
        <v>45</v>
      </c>
      <c r="AA111" s="228"/>
      <c r="AB111" s="228"/>
      <c r="AC111" s="228"/>
      <c r="AD111" s="228"/>
      <c r="AE111" s="228"/>
      <c r="AF111" s="182"/>
      <c r="AG111" s="182"/>
      <c r="AH111" s="182"/>
      <c r="AI111" s="182"/>
      <c r="AJ111" s="182">
        <v>0</v>
      </c>
      <c r="AK111" s="182">
        <v>0</v>
      </c>
      <c r="AL111" s="241">
        <f t="shared" si="104"/>
        <v>0</v>
      </c>
      <c r="AM111" s="234">
        <f t="shared" si="105"/>
        <v>0</v>
      </c>
      <c r="AN111" s="245"/>
      <c r="AO111" s="245"/>
      <c r="AP111" s="245"/>
      <c r="AQ111" s="245"/>
      <c r="AR111" s="245"/>
      <c r="AS111" s="152">
        <v>0</v>
      </c>
      <c r="AT111" s="152">
        <v>0</v>
      </c>
      <c r="AU111" s="230"/>
    </row>
    <row r="112" spans="1:50" ht="27.95" customHeight="1">
      <c r="A112" s="268" t="s">
        <v>20</v>
      </c>
      <c r="B112" s="268" t="s">
        <v>323</v>
      </c>
      <c r="C112" s="268"/>
      <c r="D112" s="268"/>
      <c r="E112" s="268"/>
      <c r="F112" s="268"/>
      <c r="G112" s="268"/>
      <c r="H112" s="270"/>
      <c r="I112" s="270"/>
      <c r="J112" s="270">
        <f t="shared" ref="J112:O112" si="147">J113</f>
        <v>0</v>
      </c>
      <c r="K112" s="270">
        <f t="shared" si="147"/>
        <v>0</v>
      </c>
      <c r="L112" s="270">
        <f t="shared" si="147"/>
        <v>632.79999999999995</v>
      </c>
      <c r="M112" s="270">
        <f t="shared" si="147"/>
        <v>632.79999999999995</v>
      </c>
      <c r="N112" s="269">
        <f t="shared" si="147"/>
        <v>0</v>
      </c>
      <c r="O112" s="269">
        <f t="shared" si="147"/>
        <v>0</v>
      </c>
      <c r="P112" s="268"/>
      <c r="Q112" s="270"/>
      <c r="R112" s="270"/>
      <c r="S112" s="270">
        <f t="shared" ref="S112:X112" si="148">S113</f>
        <v>0</v>
      </c>
      <c r="T112" s="270">
        <f t="shared" si="148"/>
        <v>0</v>
      </c>
      <c r="U112" s="270">
        <f t="shared" si="148"/>
        <v>632.79999999999995</v>
      </c>
      <c r="V112" s="270">
        <f t="shared" si="148"/>
        <v>632.79999999999995</v>
      </c>
      <c r="W112" s="269">
        <f t="shared" si="148"/>
        <v>0</v>
      </c>
      <c r="X112" s="269">
        <f t="shared" si="148"/>
        <v>0</v>
      </c>
      <c r="Y112" s="228" t="s">
        <v>20</v>
      </c>
      <c r="Z112" s="228" t="s">
        <v>323</v>
      </c>
      <c r="AA112" s="228"/>
      <c r="AB112" s="228"/>
      <c r="AC112" s="228"/>
      <c r="AD112" s="228"/>
      <c r="AE112" s="228"/>
      <c r="AF112" s="182"/>
      <c r="AG112" s="182"/>
      <c r="AH112" s="182">
        <f t="shared" ref="AH112:AT112" si="149">AH113</f>
        <v>0</v>
      </c>
      <c r="AI112" s="182">
        <f t="shared" si="149"/>
        <v>0</v>
      </c>
      <c r="AJ112" s="182">
        <f t="shared" si="149"/>
        <v>632.79999999999995</v>
      </c>
      <c r="AK112" s="182">
        <f t="shared" si="149"/>
        <v>632.79999999999995</v>
      </c>
      <c r="AL112" s="241">
        <f t="shared" si="104"/>
        <v>0</v>
      </c>
      <c r="AM112" s="232">
        <f t="shared" si="149"/>
        <v>632.79999999999995</v>
      </c>
      <c r="AN112" s="245">
        <f t="shared" si="149"/>
        <v>632.79999999999995</v>
      </c>
      <c r="AO112" s="245">
        <f t="shared" si="149"/>
        <v>0</v>
      </c>
      <c r="AP112" s="245">
        <f t="shared" si="149"/>
        <v>0</v>
      </c>
      <c r="AQ112" s="245">
        <f t="shared" si="149"/>
        <v>0</v>
      </c>
      <c r="AR112" s="245">
        <f t="shared" si="149"/>
        <v>0</v>
      </c>
      <c r="AS112" s="152">
        <f t="shared" si="149"/>
        <v>0</v>
      </c>
      <c r="AT112" s="152">
        <f t="shared" si="149"/>
        <v>0</v>
      </c>
      <c r="AU112" s="230"/>
    </row>
    <row r="113" spans="1:50" ht="33.75" customHeight="1">
      <c r="A113" s="288">
        <v>1</v>
      </c>
      <c r="B113" s="289" t="s">
        <v>283</v>
      </c>
      <c r="C113" s="268"/>
      <c r="D113" s="268"/>
      <c r="E113" s="268"/>
      <c r="F113" s="268"/>
      <c r="G113" s="268"/>
      <c r="H113" s="270"/>
      <c r="I113" s="270"/>
      <c r="J113" s="270">
        <f>SUM(J114:J115)</f>
        <v>0</v>
      </c>
      <c r="K113" s="270">
        <f>SUM(K114:K115)</f>
        <v>0</v>
      </c>
      <c r="L113" s="270">
        <f>SUM(L114:L115)</f>
        <v>632.79999999999995</v>
      </c>
      <c r="M113" s="270">
        <f>SUM(M114:M115)</f>
        <v>632.79999999999995</v>
      </c>
      <c r="N113" s="269">
        <f t="shared" ref="N113:O113" si="150">SUM(N114:N114)</f>
        <v>0</v>
      </c>
      <c r="O113" s="269">
        <f t="shared" si="150"/>
        <v>0</v>
      </c>
      <c r="P113" s="268"/>
      <c r="Q113" s="270"/>
      <c r="R113" s="270"/>
      <c r="S113" s="270">
        <f>SUM(S114:S115)</f>
        <v>0</v>
      </c>
      <c r="T113" s="270">
        <f>SUM(T114:T115)</f>
        <v>0</v>
      </c>
      <c r="U113" s="270">
        <f>SUM(U114:U115)</f>
        <v>632.79999999999995</v>
      </c>
      <c r="V113" s="270">
        <f>SUM(V114:V115)</f>
        <v>632.79999999999995</v>
      </c>
      <c r="W113" s="269">
        <f t="shared" ref="W113:X113" si="151">SUM(W114:W114)</f>
        <v>0</v>
      </c>
      <c r="X113" s="269">
        <f t="shared" si="151"/>
        <v>0</v>
      </c>
      <c r="Y113" s="173">
        <v>1</v>
      </c>
      <c r="Z113" s="174" t="s">
        <v>283</v>
      </c>
      <c r="AA113" s="228"/>
      <c r="AB113" s="228"/>
      <c r="AC113" s="228"/>
      <c r="AD113" s="228"/>
      <c r="AE113" s="228"/>
      <c r="AF113" s="182"/>
      <c r="AG113" s="182"/>
      <c r="AH113" s="182">
        <f>SUM(AH114:AH115)</f>
        <v>0</v>
      </c>
      <c r="AI113" s="182">
        <f>SUM(AI114:AI115)</f>
        <v>0</v>
      </c>
      <c r="AJ113" s="182">
        <f>SUM(AJ114:AJ115)</f>
        <v>632.79999999999995</v>
      </c>
      <c r="AK113" s="182">
        <f>SUM(AK114:AK115)</f>
        <v>632.79999999999995</v>
      </c>
      <c r="AL113" s="241">
        <f t="shared" si="104"/>
        <v>0</v>
      </c>
      <c r="AM113" s="232">
        <f t="shared" ref="AM113:AR113" si="152">SUM(AM114:AM115)</f>
        <v>632.79999999999995</v>
      </c>
      <c r="AN113" s="245">
        <f t="shared" si="152"/>
        <v>632.79999999999995</v>
      </c>
      <c r="AO113" s="245">
        <f t="shared" si="152"/>
        <v>0</v>
      </c>
      <c r="AP113" s="245">
        <f t="shared" si="152"/>
        <v>0</v>
      </c>
      <c r="AQ113" s="245">
        <f t="shared" si="152"/>
        <v>0</v>
      </c>
      <c r="AR113" s="245">
        <f t="shared" si="152"/>
        <v>0</v>
      </c>
      <c r="AS113" s="152">
        <f t="shared" ref="AS113:AT113" si="153">SUM(AS114:AS114)</f>
        <v>0</v>
      </c>
      <c r="AT113" s="152">
        <f t="shared" si="153"/>
        <v>0</v>
      </c>
      <c r="AU113" s="230"/>
    </row>
    <row r="114" spans="1:50" s="176" customFormat="1" ht="58.5" customHeight="1">
      <c r="A114" s="275" t="s">
        <v>15</v>
      </c>
      <c r="B114" s="284" t="s">
        <v>334</v>
      </c>
      <c r="C114" s="291"/>
      <c r="D114" s="291" t="s">
        <v>327</v>
      </c>
      <c r="E114" s="291" t="s">
        <v>328</v>
      </c>
      <c r="F114" s="293">
        <v>2021</v>
      </c>
      <c r="G114" s="291" t="s">
        <v>372</v>
      </c>
      <c r="H114" s="276">
        <v>367.03235100000001</v>
      </c>
      <c r="I114" s="276">
        <v>100</v>
      </c>
      <c r="J114" s="276"/>
      <c r="K114" s="276"/>
      <c r="L114" s="276">
        <v>100</v>
      </c>
      <c r="M114" s="276">
        <v>100</v>
      </c>
      <c r="N114" s="277">
        <v>0</v>
      </c>
      <c r="O114" s="277">
        <v>0</v>
      </c>
      <c r="P114" s="291" t="s">
        <v>372</v>
      </c>
      <c r="Q114" s="276">
        <v>367.03235100000001</v>
      </c>
      <c r="R114" s="276">
        <v>100</v>
      </c>
      <c r="S114" s="276"/>
      <c r="T114" s="276"/>
      <c r="U114" s="276">
        <v>100</v>
      </c>
      <c r="V114" s="276">
        <v>100</v>
      </c>
      <c r="W114" s="277">
        <v>0</v>
      </c>
      <c r="X114" s="277">
        <v>0</v>
      </c>
      <c r="Y114" s="144" t="s">
        <v>15</v>
      </c>
      <c r="Z114" s="145" t="s">
        <v>334</v>
      </c>
      <c r="AA114" s="144">
        <v>7903341</v>
      </c>
      <c r="AB114" s="175" t="s">
        <v>327</v>
      </c>
      <c r="AC114" s="175" t="s">
        <v>328</v>
      </c>
      <c r="AD114" s="251">
        <v>2021</v>
      </c>
      <c r="AE114" s="175" t="s">
        <v>372</v>
      </c>
      <c r="AF114" s="183">
        <v>367.03235100000001</v>
      </c>
      <c r="AG114" s="183">
        <v>100</v>
      </c>
      <c r="AH114" s="183"/>
      <c r="AI114" s="183"/>
      <c r="AJ114" s="183">
        <v>100</v>
      </c>
      <c r="AK114" s="183">
        <v>100</v>
      </c>
      <c r="AL114" s="241">
        <f t="shared" si="104"/>
        <v>0</v>
      </c>
      <c r="AM114" s="234">
        <f t="shared" si="105"/>
        <v>100</v>
      </c>
      <c r="AN114" s="246">
        <v>100</v>
      </c>
      <c r="AO114" s="246"/>
      <c r="AP114" s="246"/>
      <c r="AQ114" s="246"/>
      <c r="AR114" s="246"/>
      <c r="AS114" s="151">
        <v>0</v>
      </c>
      <c r="AT114" s="151">
        <v>0</v>
      </c>
      <c r="AU114" s="175"/>
      <c r="AX114" s="209"/>
    </row>
    <row r="115" spans="1:50" ht="65.25" customHeight="1">
      <c r="A115" s="273" t="s">
        <v>15</v>
      </c>
      <c r="B115" s="287" t="s">
        <v>338</v>
      </c>
      <c r="C115" s="275"/>
      <c r="D115" s="275" t="s">
        <v>320</v>
      </c>
      <c r="E115" s="275" t="s">
        <v>328</v>
      </c>
      <c r="F115" s="275" t="s">
        <v>285</v>
      </c>
      <c r="G115" s="275" t="s">
        <v>374</v>
      </c>
      <c r="H115" s="276">
        <v>11163</v>
      </c>
      <c r="I115" s="276">
        <v>11163</v>
      </c>
      <c r="J115" s="276"/>
      <c r="K115" s="276"/>
      <c r="L115" s="276">
        <v>532.79999999999995</v>
      </c>
      <c r="M115" s="276">
        <v>532.79999999999995</v>
      </c>
      <c r="N115" s="277"/>
      <c r="O115" s="277"/>
      <c r="P115" s="275" t="s">
        <v>408</v>
      </c>
      <c r="Q115" s="276">
        <v>11163</v>
      </c>
      <c r="R115" s="276">
        <v>11163</v>
      </c>
      <c r="S115" s="276"/>
      <c r="T115" s="276"/>
      <c r="U115" s="276">
        <v>532.79999999999995</v>
      </c>
      <c r="V115" s="276">
        <v>532.79999999999995</v>
      </c>
      <c r="W115" s="277"/>
      <c r="X115" s="277"/>
      <c r="Y115" s="142" t="s">
        <v>15</v>
      </c>
      <c r="Z115" s="143" t="s">
        <v>338</v>
      </c>
      <c r="AA115" s="144">
        <v>7928807</v>
      </c>
      <c r="AB115" s="144" t="s">
        <v>320</v>
      </c>
      <c r="AC115" s="144" t="s">
        <v>328</v>
      </c>
      <c r="AD115" s="197" t="s">
        <v>438</v>
      </c>
      <c r="AE115" s="144" t="s">
        <v>408</v>
      </c>
      <c r="AF115" s="183">
        <v>11163</v>
      </c>
      <c r="AG115" s="183">
        <v>11163</v>
      </c>
      <c r="AH115" s="183"/>
      <c r="AI115" s="183"/>
      <c r="AJ115" s="183">
        <v>532.79999999999995</v>
      </c>
      <c r="AK115" s="183">
        <v>532.79999999999995</v>
      </c>
      <c r="AL115" s="241">
        <f t="shared" si="104"/>
        <v>0</v>
      </c>
      <c r="AM115" s="234">
        <f t="shared" si="105"/>
        <v>532.79999999999995</v>
      </c>
      <c r="AN115" s="246">
        <v>532.79999999999995</v>
      </c>
      <c r="AO115" s="246"/>
      <c r="AP115" s="246"/>
      <c r="AQ115" s="246"/>
      <c r="AR115" s="246"/>
      <c r="AS115" s="151"/>
      <c r="AT115" s="151"/>
      <c r="AU115" s="158"/>
    </row>
    <row r="116" spans="1:50" s="149" customFormat="1" ht="32.25" customHeight="1">
      <c r="A116" s="268" t="s">
        <v>364</v>
      </c>
      <c r="B116" s="268" t="s">
        <v>363</v>
      </c>
      <c r="C116" s="268"/>
      <c r="D116" s="268"/>
      <c r="E116" s="268"/>
      <c r="F116" s="268"/>
      <c r="G116" s="268"/>
      <c r="H116" s="270">
        <f t="shared" ref="H116:O116" si="154">H117+H118</f>
        <v>0</v>
      </c>
      <c r="I116" s="270">
        <f t="shared" si="154"/>
        <v>0</v>
      </c>
      <c r="J116" s="270">
        <f t="shared" si="154"/>
        <v>0</v>
      </c>
      <c r="K116" s="270">
        <f t="shared" si="154"/>
        <v>0</v>
      </c>
      <c r="L116" s="270">
        <f t="shared" si="154"/>
        <v>150</v>
      </c>
      <c r="M116" s="270">
        <f t="shared" si="154"/>
        <v>150</v>
      </c>
      <c r="N116" s="269">
        <f t="shared" si="154"/>
        <v>0</v>
      </c>
      <c r="O116" s="269">
        <f t="shared" si="154"/>
        <v>0</v>
      </c>
      <c r="P116" s="268"/>
      <c r="Q116" s="270">
        <f t="shared" ref="Q116:X116" si="155">Q117+Q118</f>
        <v>0</v>
      </c>
      <c r="R116" s="270">
        <f t="shared" si="155"/>
        <v>0</v>
      </c>
      <c r="S116" s="270">
        <f t="shared" si="155"/>
        <v>0</v>
      </c>
      <c r="T116" s="270">
        <f t="shared" si="155"/>
        <v>0</v>
      </c>
      <c r="U116" s="270">
        <f t="shared" si="155"/>
        <v>150</v>
      </c>
      <c r="V116" s="270">
        <f t="shared" si="155"/>
        <v>150</v>
      </c>
      <c r="W116" s="269">
        <f t="shared" si="155"/>
        <v>0</v>
      </c>
      <c r="X116" s="269">
        <f t="shared" si="155"/>
        <v>0</v>
      </c>
      <c r="Y116" s="228" t="s">
        <v>364</v>
      </c>
      <c r="Z116" s="228" t="s">
        <v>363</v>
      </c>
      <c r="AA116" s="228"/>
      <c r="AB116" s="228"/>
      <c r="AC116" s="228"/>
      <c r="AD116" s="228"/>
      <c r="AE116" s="228"/>
      <c r="AF116" s="182">
        <f t="shared" ref="AF116:AT116" si="156">AF117+AF118</f>
        <v>0</v>
      </c>
      <c r="AG116" s="182">
        <f t="shared" si="156"/>
        <v>0</v>
      </c>
      <c r="AH116" s="182">
        <f t="shared" si="156"/>
        <v>0</v>
      </c>
      <c r="AI116" s="182">
        <f t="shared" si="156"/>
        <v>0</v>
      </c>
      <c r="AJ116" s="182">
        <f t="shared" si="156"/>
        <v>1350</v>
      </c>
      <c r="AK116" s="182">
        <f t="shared" si="156"/>
        <v>1350</v>
      </c>
      <c r="AL116" s="241">
        <f t="shared" si="104"/>
        <v>-1200</v>
      </c>
      <c r="AM116" s="232">
        <f t="shared" si="156"/>
        <v>150</v>
      </c>
      <c r="AN116" s="245">
        <f t="shared" si="156"/>
        <v>150</v>
      </c>
      <c r="AO116" s="245">
        <f t="shared" si="156"/>
        <v>0</v>
      </c>
      <c r="AP116" s="245">
        <f t="shared" si="156"/>
        <v>0</v>
      </c>
      <c r="AQ116" s="245">
        <f t="shared" si="156"/>
        <v>0</v>
      </c>
      <c r="AR116" s="245">
        <f t="shared" si="156"/>
        <v>0</v>
      </c>
      <c r="AS116" s="152">
        <f t="shared" si="156"/>
        <v>0</v>
      </c>
      <c r="AT116" s="152">
        <f t="shared" si="156"/>
        <v>0</v>
      </c>
      <c r="AU116" s="230"/>
      <c r="AX116" s="204"/>
    </row>
    <row r="117" spans="1:50" ht="21.95" customHeight="1">
      <c r="A117" s="268" t="s">
        <v>19</v>
      </c>
      <c r="B117" s="268" t="s">
        <v>45</v>
      </c>
      <c r="C117" s="268"/>
      <c r="D117" s="268"/>
      <c r="E117" s="268"/>
      <c r="F117" s="268"/>
      <c r="G117" s="268"/>
      <c r="H117" s="270"/>
      <c r="I117" s="270"/>
      <c r="J117" s="270">
        <v>0</v>
      </c>
      <c r="K117" s="270">
        <v>0</v>
      </c>
      <c r="L117" s="270">
        <v>0</v>
      </c>
      <c r="M117" s="270">
        <v>0</v>
      </c>
      <c r="N117" s="269">
        <v>0</v>
      </c>
      <c r="O117" s="269">
        <v>0</v>
      </c>
      <c r="P117" s="268"/>
      <c r="Q117" s="270"/>
      <c r="R117" s="270"/>
      <c r="S117" s="270">
        <v>0</v>
      </c>
      <c r="T117" s="270">
        <v>0</v>
      </c>
      <c r="U117" s="270">
        <v>0</v>
      </c>
      <c r="V117" s="270">
        <v>0</v>
      </c>
      <c r="W117" s="269">
        <v>0</v>
      </c>
      <c r="X117" s="269">
        <v>0</v>
      </c>
      <c r="Y117" s="228" t="s">
        <v>19</v>
      </c>
      <c r="Z117" s="228" t="s">
        <v>45</v>
      </c>
      <c r="AA117" s="228"/>
      <c r="AB117" s="228"/>
      <c r="AC117" s="228"/>
      <c r="AD117" s="228"/>
      <c r="AE117" s="228"/>
      <c r="AF117" s="182"/>
      <c r="AG117" s="182"/>
      <c r="AH117" s="182">
        <v>0</v>
      </c>
      <c r="AI117" s="182">
        <v>0</v>
      </c>
      <c r="AJ117" s="182">
        <v>0</v>
      </c>
      <c r="AK117" s="182">
        <v>0</v>
      </c>
      <c r="AL117" s="241">
        <f t="shared" si="104"/>
        <v>0</v>
      </c>
      <c r="AM117" s="234">
        <f t="shared" si="105"/>
        <v>0</v>
      </c>
      <c r="AN117" s="245"/>
      <c r="AO117" s="245"/>
      <c r="AP117" s="245"/>
      <c r="AQ117" s="245"/>
      <c r="AR117" s="245"/>
      <c r="AS117" s="152">
        <v>0</v>
      </c>
      <c r="AT117" s="152">
        <v>0</v>
      </c>
      <c r="AU117" s="230"/>
    </row>
    <row r="118" spans="1:50" ht="52.5">
      <c r="A118" s="268" t="s">
        <v>20</v>
      </c>
      <c r="B118" s="268" t="s">
        <v>323</v>
      </c>
      <c r="C118" s="268"/>
      <c r="D118" s="268"/>
      <c r="E118" s="268"/>
      <c r="F118" s="268"/>
      <c r="G118" s="268"/>
      <c r="H118" s="270"/>
      <c r="I118" s="270"/>
      <c r="J118" s="270">
        <v>0</v>
      </c>
      <c r="K118" s="270">
        <v>0</v>
      </c>
      <c r="L118" s="270">
        <f>L119</f>
        <v>150</v>
      </c>
      <c r="M118" s="270">
        <f>M119</f>
        <v>150</v>
      </c>
      <c r="N118" s="269">
        <v>0</v>
      </c>
      <c r="O118" s="269">
        <v>0</v>
      </c>
      <c r="P118" s="268"/>
      <c r="Q118" s="270"/>
      <c r="R118" s="270"/>
      <c r="S118" s="270">
        <v>0</v>
      </c>
      <c r="T118" s="270">
        <v>0</v>
      </c>
      <c r="U118" s="270">
        <f>U119</f>
        <v>150</v>
      </c>
      <c r="V118" s="270">
        <f>V119</f>
        <v>150</v>
      </c>
      <c r="W118" s="269">
        <v>0</v>
      </c>
      <c r="X118" s="269">
        <v>0</v>
      </c>
      <c r="Y118" s="228" t="s">
        <v>20</v>
      </c>
      <c r="Z118" s="228" t="s">
        <v>323</v>
      </c>
      <c r="AA118" s="228"/>
      <c r="AB118" s="228"/>
      <c r="AC118" s="228"/>
      <c r="AD118" s="228"/>
      <c r="AE118" s="228"/>
      <c r="AF118" s="182"/>
      <c r="AG118" s="182"/>
      <c r="AH118" s="182">
        <v>0</v>
      </c>
      <c r="AI118" s="182">
        <v>0</v>
      </c>
      <c r="AJ118" s="182">
        <f>SUM(AJ119:AJ122)</f>
        <v>1350</v>
      </c>
      <c r="AK118" s="182">
        <f>SUM(AK119:AK122)</f>
        <v>1350</v>
      </c>
      <c r="AL118" s="241">
        <f t="shared" si="104"/>
        <v>-1200</v>
      </c>
      <c r="AM118" s="232">
        <f t="shared" ref="AM118:AR118" si="157">AM119</f>
        <v>150</v>
      </c>
      <c r="AN118" s="245">
        <f t="shared" si="157"/>
        <v>150</v>
      </c>
      <c r="AO118" s="245">
        <f t="shared" si="157"/>
        <v>0</v>
      </c>
      <c r="AP118" s="245">
        <f t="shared" si="157"/>
        <v>0</v>
      </c>
      <c r="AQ118" s="245">
        <f t="shared" si="157"/>
        <v>0</v>
      </c>
      <c r="AR118" s="245">
        <f t="shared" si="157"/>
        <v>0</v>
      </c>
      <c r="AS118" s="152">
        <v>0</v>
      </c>
      <c r="AT118" s="152">
        <v>0</v>
      </c>
      <c r="AU118" s="260" t="s">
        <v>457</v>
      </c>
    </row>
    <row r="119" spans="1:50" ht="75.75" customHeight="1">
      <c r="A119" s="273" t="s">
        <v>15</v>
      </c>
      <c r="B119" s="287" t="s">
        <v>338</v>
      </c>
      <c r="C119" s="275"/>
      <c r="D119" s="275" t="s">
        <v>320</v>
      </c>
      <c r="E119" s="275" t="s">
        <v>328</v>
      </c>
      <c r="F119" s="275" t="s">
        <v>285</v>
      </c>
      <c r="G119" s="275" t="s">
        <v>374</v>
      </c>
      <c r="H119" s="276">
        <v>11163</v>
      </c>
      <c r="I119" s="276">
        <v>11163</v>
      </c>
      <c r="J119" s="276"/>
      <c r="K119" s="276"/>
      <c r="L119" s="276">
        <v>150</v>
      </c>
      <c r="M119" s="276">
        <v>150</v>
      </c>
      <c r="N119" s="277"/>
      <c r="O119" s="277"/>
      <c r="P119" s="275" t="s">
        <v>408</v>
      </c>
      <c r="Q119" s="276">
        <v>11163</v>
      </c>
      <c r="R119" s="276">
        <v>11163</v>
      </c>
      <c r="S119" s="276"/>
      <c r="T119" s="276"/>
      <c r="U119" s="276">
        <v>150</v>
      </c>
      <c r="V119" s="276">
        <v>150</v>
      </c>
      <c r="W119" s="277"/>
      <c r="X119" s="277"/>
      <c r="Y119" s="142" t="s">
        <v>15</v>
      </c>
      <c r="Z119" s="143" t="s">
        <v>338</v>
      </c>
      <c r="AA119" s="144">
        <v>7928807</v>
      </c>
      <c r="AB119" s="144" t="s">
        <v>320</v>
      </c>
      <c r="AC119" s="144" t="s">
        <v>328</v>
      </c>
      <c r="AD119" s="197" t="s">
        <v>438</v>
      </c>
      <c r="AE119" s="144" t="s">
        <v>408</v>
      </c>
      <c r="AF119" s="183">
        <v>11163</v>
      </c>
      <c r="AG119" s="183">
        <v>11163</v>
      </c>
      <c r="AH119" s="183"/>
      <c r="AI119" s="183"/>
      <c r="AJ119" s="183">
        <v>150</v>
      </c>
      <c r="AK119" s="183">
        <v>150</v>
      </c>
      <c r="AL119" s="241">
        <f t="shared" si="104"/>
        <v>0</v>
      </c>
      <c r="AM119" s="234">
        <f t="shared" si="105"/>
        <v>150</v>
      </c>
      <c r="AN119" s="246">
        <v>150</v>
      </c>
      <c r="AO119" s="246"/>
      <c r="AP119" s="246"/>
      <c r="AQ119" s="246"/>
      <c r="AR119" s="246"/>
      <c r="AS119" s="151"/>
      <c r="AT119" s="151"/>
      <c r="AU119" s="158"/>
    </row>
    <row r="120" spans="1:50" s="301" customFormat="1" ht="61.5" customHeight="1">
      <c r="A120" s="237" t="s">
        <v>15</v>
      </c>
      <c r="B120" s="252"/>
      <c r="C120" s="210"/>
      <c r="D120" s="210"/>
      <c r="E120" s="210"/>
      <c r="F120" s="251"/>
      <c r="G120" s="210"/>
      <c r="H120" s="198"/>
      <c r="I120" s="198"/>
      <c r="J120" s="198"/>
      <c r="K120" s="198"/>
      <c r="L120" s="198"/>
      <c r="M120" s="198"/>
      <c r="N120" s="203"/>
      <c r="O120" s="203"/>
      <c r="P120" s="210"/>
      <c r="Q120" s="198"/>
      <c r="R120" s="198"/>
      <c r="S120" s="198"/>
      <c r="T120" s="198"/>
      <c r="U120" s="198"/>
      <c r="V120" s="198"/>
      <c r="W120" s="203"/>
      <c r="X120" s="203"/>
      <c r="Y120" s="237" t="s">
        <v>15</v>
      </c>
      <c r="Z120" s="252" t="s">
        <v>293</v>
      </c>
      <c r="AA120" s="197">
        <v>7913664</v>
      </c>
      <c r="AB120" s="197" t="s">
        <v>320</v>
      </c>
      <c r="AC120" s="223" t="s">
        <v>328</v>
      </c>
      <c r="AD120" s="223" t="s">
        <v>438</v>
      </c>
      <c r="AE120" s="223" t="s">
        <v>382</v>
      </c>
      <c r="AF120" s="198">
        <f>AG120</f>
        <v>2818</v>
      </c>
      <c r="AG120" s="198">
        <v>2818</v>
      </c>
      <c r="AH120" s="198"/>
      <c r="AI120" s="198"/>
      <c r="AJ120" s="198">
        <v>300</v>
      </c>
      <c r="AK120" s="198">
        <v>300</v>
      </c>
      <c r="AL120" s="198">
        <f t="shared" ref="AL120" si="158">AM120-AK120</f>
        <v>883</v>
      </c>
      <c r="AM120" s="198">
        <f t="shared" ref="AM120" si="159">AN120+AO120+AP120+AQ120+AR120</f>
        <v>1183</v>
      </c>
      <c r="AN120" s="198"/>
      <c r="AO120" s="198">
        <v>1183</v>
      </c>
      <c r="AP120" s="198"/>
      <c r="AQ120" s="198"/>
      <c r="AR120" s="198"/>
      <c r="AS120" s="203"/>
      <c r="AT120" s="203"/>
      <c r="AU120" s="197" t="s">
        <v>415</v>
      </c>
    </row>
    <row r="121" spans="1:50" s="302" customFormat="1" ht="57.75" customHeight="1">
      <c r="A121" s="237" t="s">
        <v>15</v>
      </c>
      <c r="B121" s="258"/>
      <c r="C121" s="197"/>
      <c r="D121" s="197"/>
      <c r="E121" s="197"/>
      <c r="F121" s="237"/>
      <c r="G121" s="197"/>
      <c r="H121" s="198"/>
      <c r="I121" s="198"/>
      <c r="J121" s="198"/>
      <c r="K121" s="198"/>
      <c r="L121" s="198"/>
      <c r="M121" s="198"/>
      <c r="N121" s="203"/>
      <c r="O121" s="203"/>
      <c r="P121" s="197"/>
      <c r="Q121" s="198"/>
      <c r="R121" s="198"/>
      <c r="S121" s="198"/>
      <c r="T121" s="198"/>
      <c r="U121" s="198"/>
      <c r="V121" s="198"/>
      <c r="W121" s="203"/>
      <c r="X121" s="203"/>
      <c r="Y121" s="237" t="s">
        <v>15</v>
      </c>
      <c r="Z121" s="258" t="s">
        <v>303</v>
      </c>
      <c r="AA121" s="197">
        <v>7910488</v>
      </c>
      <c r="AB121" s="197" t="s">
        <v>320</v>
      </c>
      <c r="AC121" s="197" t="s">
        <v>240</v>
      </c>
      <c r="AD121" s="197" t="s">
        <v>437</v>
      </c>
      <c r="AE121" s="197" t="s">
        <v>376</v>
      </c>
      <c r="AF121" s="198">
        <v>4842</v>
      </c>
      <c r="AG121" s="198">
        <v>4842</v>
      </c>
      <c r="AH121" s="198"/>
      <c r="AI121" s="198"/>
      <c r="AJ121" s="198">
        <f>AK121</f>
        <v>600</v>
      </c>
      <c r="AK121" s="198">
        <v>600</v>
      </c>
      <c r="AL121" s="198">
        <f t="shared" si="104"/>
        <v>-243</v>
      </c>
      <c r="AM121" s="198">
        <f t="shared" si="105"/>
        <v>357</v>
      </c>
      <c r="AN121" s="198"/>
      <c r="AO121" s="198">
        <v>357</v>
      </c>
      <c r="AP121" s="198"/>
      <c r="AQ121" s="198"/>
      <c r="AR121" s="198"/>
      <c r="AS121" s="203"/>
      <c r="AT121" s="203"/>
      <c r="AU121" s="197" t="s">
        <v>415</v>
      </c>
    </row>
    <row r="122" spans="1:50" s="302" customFormat="1" ht="57.75" customHeight="1">
      <c r="A122" s="237" t="s">
        <v>15</v>
      </c>
      <c r="B122" s="258"/>
      <c r="C122" s="197"/>
      <c r="D122" s="197"/>
      <c r="E122" s="197"/>
      <c r="F122" s="237"/>
      <c r="G122" s="197"/>
      <c r="H122" s="198"/>
      <c r="I122" s="198"/>
      <c r="J122" s="198"/>
      <c r="K122" s="198"/>
      <c r="L122" s="198"/>
      <c r="M122" s="198"/>
      <c r="N122" s="203"/>
      <c r="O122" s="203"/>
      <c r="P122" s="197"/>
      <c r="Q122" s="198"/>
      <c r="R122" s="198"/>
      <c r="S122" s="198"/>
      <c r="T122" s="198"/>
      <c r="U122" s="198"/>
      <c r="V122" s="198"/>
      <c r="W122" s="203"/>
      <c r="X122" s="203"/>
      <c r="Y122" s="237" t="s">
        <v>15</v>
      </c>
      <c r="Z122" s="258" t="s">
        <v>304</v>
      </c>
      <c r="AA122" s="197">
        <v>7913666</v>
      </c>
      <c r="AB122" s="197" t="s">
        <v>320</v>
      </c>
      <c r="AC122" s="197" t="s">
        <v>240</v>
      </c>
      <c r="AD122" s="197" t="s">
        <v>441</v>
      </c>
      <c r="AE122" s="197" t="s">
        <v>377</v>
      </c>
      <c r="AF122" s="198">
        <v>6851</v>
      </c>
      <c r="AG122" s="198">
        <v>6851</v>
      </c>
      <c r="AH122" s="198"/>
      <c r="AI122" s="198"/>
      <c r="AJ122" s="198">
        <f>AK122</f>
        <v>300</v>
      </c>
      <c r="AK122" s="198">
        <v>300</v>
      </c>
      <c r="AL122" s="198">
        <f t="shared" si="104"/>
        <v>-300</v>
      </c>
      <c r="AM122" s="198">
        <f t="shared" si="105"/>
        <v>0</v>
      </c>
      <c r="AN122" s="198"/>
      <c r="AO122" s="198"/>
      <c r="AP122" s="198"/>
      <c r="AQ122" s="198"/>
      <c r="AR122" s="198"/>
      <c r="AS122" s="203"/>
      <c r="AT122" s="203"/>
      <c r="AU122" s="197" t="s">
        <v>415</v>
      </c>
    </row>
    <row r="129" spans="11:35">
      <c r="K129" s="296"/>
      <c r="T129" s="296"/>
      <c r="AI129" s="171"/>
    </row>
  </sheetData>
  <mergeCells count="66">
    <mergeCell ref="AM9:AM10"/>
    <mergeCell ref="AS9:AT9"/>
    <mergeCell ref="AN9:AN10"/>
    <mergeCell ref="AO9:AO10"/>
    <mergeCell ref="AP9:AP10"/>
    <mergeCell ref="AQ9:AQ10"/>
    <mergeCell ref="AR9:AR10"/>
    <mergeCell ref="AE8:AE10"/>
    <mergeCell ref="AF8:AG8"/>
    <mergeCell ref="AH8:AH10"/>
    <mergeCell ref="AI8:AI10"/>
    <mergeCell ref="AB6:AB10"/>
    <mergeCell ref="AC6:AC10"/>
    <mergeCell ref="AD6:AD10"/>
    <mergeCell ref="AE6:AT6"/>
    <mergeCell ref="AE7:AG7"/>
    <mergeCell ref="AH7:AI7"/>
    <mergeCell ref="AJ7:AT7"/>
    <mergeCell ref="AJ8:AJ10"/>
    <mergeCell ref="AK8:AT8"/>
    <mergeCell ref="AF9:AF10"/>
    <mergeCell ref="AG9:AG10"/>
    <mergeCell ref="AK9:AK10"/>
    <mergeCell ref="R9:R10"/>
    <mergeCell ref="V9:V10"/>
    <mergeCell ref="W9:X9"/>
    <mergeCell ref="AA6:AA10"/>
    <mergeCell ref="Y6:Y10"/>
    <mergeCell ref="Z6:Z10"/>
    <mergeCell ref="J8:J10"/>
    <mergeCell ref="K8:K10"/>
    <mergeCell ref="H9:H10"/>
    <mergeCell ref="I9:I10"/>
    <mergeCell ref="AU6:AU10"/>
    <mergeCell ref="P6:X6"/>
    <mergeCell ref="P7:R7"/>
    <mergeCell ref="S7:T7"/>
    <mergeCell ref="U7:X7"/>
    <mergeCell ref="P8:P10"/>
    <mergeCell ref="Q8:R8"/>
    <mergeCell ref="S8:S10"/>
    <mergeCell ref="T8:T10"/>
    <mergeCell ref="U8:U10"/>
    <mergeCell ref="V8:X8"/>
    <mergeCell ref="Q9:Q10"/>
    <mergeCell ref="M9:M10"/>
    <mergeCell ref="N9:O9"/>
    <mergeCell ref="L8:L10"/>
    <mergeCell ref="M8:O8"/>
    <mergeCell ref="A6:A10"/>
    <mergeCell ref="B6:B10"/>
    <mergeCell ref="C6:C10"/>
    <mergeCell ref="D6:D10"/>
    <mergeCell ref="E6:E10"/>
    <mergeCell ref="F6:F10"/>
    <mergeCell ref="G6:O6"/>
    <mergeCell ref="G7:I7"/>
    <mergeCell ref="J7:K7"/>
    <mergeCell ref="L7:O7"/>
    <mergeCell ref="G8:G10"/>
    <mergeCell ref="H8:I8"/>
    <mergeCell ref="A1:AU1"/>
    <mergeCell ref="A3:AU3"/>
    <mergeCell ref="A5:AU5"/>
    <mergeCell ref="A2:AU2"/>
    <mergeCell ref="A4:AU4"/>
  </mergeCells>
  <pageMargins left="0.24" right="0.19" top="0.78740157480314965" bottom="0.51181102362204722" header="0.31496062992125984" footer="0.31496062992125984"/>
  <pageSetup paperSize="9" scale="6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03'!Print_Area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User</cp:lastModifiedBy>
  <cp:lastPrinted>2022-02-23T09:11:00Z</cp:lastPrinted>
  <dcterms:created xsi:type="dcterms:W3CDTF">2019-08-29T06:44:41Z</dcterms:created>
  <dcterms:modified xsi:type="dcterms:W3CDTF">2022-03-15T10:45:45Z</dcterms:modified>
</cp:coreProperties>
</file>